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TBDY_2018_(yeni_yonetmelik)\TBDY_2018_betonarme_hesaplari\"/>
    </mc:Choice>
  </mc:AlternateContent>
  <xr:revisionPtr revIDLastSave="0" documentId="13_ncr:1_{8FC90730-FFC1-4536-97E1-8E60F0E4400F}" xr6:coauthVersionLast="47" xr6:coauthVersionMax="47" xr10:uidLastSave="{00000000-0000-0000-0000-000000000000}"/>
  <bookViews>
    <workbookView xWindow="-120" yWindow="-120" windowWidth="29040" windowHeight="15840" xr2:uid="{A35B3E64-079E-4412-BDA6-0F5AD4F83D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F62" i="1"/>
  <c r="B87" i="1"/>
  <c r="B55" i="1"/>
  <c r="B23" i="1"/>
  <c r="F30" i="1"/>
  <c r="AQ172" i="1"/>
  <c r="AN53" i="1"/>
  <c r="AI99" i="1"/>
  <c r="AK206" i="1"/>
  <c r="AJ224" i="1"/>
  <c r="AK231" i="1"/>
  <c r="W91" i="1"/>
  <c r="W59" i="1"/>
  <c r="W27" i="1"/>
  <c r="W43" i="1"/>
  <c r="AG67" i="1"/>
  <c r="W17" i="1" l="1"/>
  <c r="W37" i="1" s="1"/>
  <c r="AG5" i="1"/>
  <c r="AV179" i="1"/>
  <c r="AW178" i="1"/>
  <c r="AY178" i="1" s="1"/>
  <c r="AS179" i="1" s="1"/>
  <c r="AS177" i="1"/>
  <c r="AP177" i="1"/>
  <c r="AU175" i="1"/>
  <c r="AH35" i="1"/>
  <c r="AH95" i="1"/>
  <c r="W75" i="1"/>
  <c r="W81" i="1"/>
  <c r="W101" i="1" s="1"/>
  <c r="W49" i="1"/>
  <c r="AS60" i="1"/>
  <c r="AT59" i="1"/>
  <c r="AV59" i="1" s="1"/>
  <c r="AP60" i="1" s="1"/>
  <c r="AM58" i="1"/>
  <c r="AP58" i="1"/>
  <c r="AR56" i="1"/>
  <c r="AY179" i="1" l="1"/>
  <c r="AV177" i="1"/>
  <c r="AS58" i="1"/>
  <c r="AV60" i="1"/>
  <c r="AG222" i="1" l="1"/>
  <c r="AH189" i="1"/>
  <c r="AH156" i="1"/>
  <c r="AH123" i="1"/>
  <c r="AK139" i="1" s="1"/>
  <c r="AJ172" i="1"/>
  <c r="W22" i="1"/>
  <c r="W32" i="1" s="1"/>
  <c r="AK225" i="1" l="1"/>
  <c r="W86" i="1"/>
  <c r="W96" i="1" s="1"/>
  <c r="AH101" i="1" s="1"/>
  <c r="AI110" i="1"/>
  <c r="W69" i="1"/>
  <c r="W54" i="1" s="1"/>
  <c r="W64" i="1" s="1"/>
  <c r="AH44" i="1" l="1"/>
  <c r="AG76" i="1"/>
</calcChain>
</file>

<file path=xl/sharedStrings.xml><?xml version="1.0" encoding="utf-8"?>
<sst xmlns="http://schemas.openxmlformats.org/spreadsheetml/2006/main" count="146" uniqueCount="35">
  <si>
    <t>mm</t>
  </si>
  <si>
    <t>&gt;= 1,5 * bmax</t>
  </si>
  <si>
    <t>&gt;= Ln / 6</t>
  </si>
  <si>
    <t>&gt;= 500 mm</t>
  </si>
  <si>
    <t>&gt;= Lb</t>
  </si>
  <si>
    <t>Ln =</t>
  </si>
  <si>
    <t>m</t>
  </si>
  <si>
    <t>Lb = max( 0,12 * fyd * Ø / fctd ; 20 * Ø )</t>
  </si>
  <si>
    <t xml:space="preserve">fyk = S = </t>
  </si>
  <si>
    <t>N/mm² (Mpa.) (boyuna donatı çelik akma mukavemeti)</t>
  </si>
  <si>
    <t xml:space="preserve">fck = C = </t>
  </si>
  <si>
    <t>N/mm² (Mpa.) (beton silindirik karakteristik mukavemeti)</t>
  </si>
  <si>
    <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</si>
  <si>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r>
      <t>g</t>
    </r>
    <r>
      <rPr>
        <vertAlign val="subscript"/>
        <sz val="8"/>
        <rFont val="Arial"/>
        <family val="2"/>
        <charset val="162"/>
      </rPr>
      <t>ms</t>
    </r>
    <r>
      <rPr>
        <sz val="8"/>
        <rFont val="Arial"/>
        <family val="2"/>
        <charset val="162"/>
      </rPr>
      <t xml:space="preserve"> =</t>
    </r>
  </si>
  <si>
    <t>fyd =</t>
  </si>
  <si>
    <t xml:space="preserve"> / </t>
  </si>
  <si>
    <t>=</t>
  </si>
  <si>
    <t>N/mm²</t>
  </si>
  <si>
    <r>
      <t xml:space="preserve">fctk = 0.35 * </t>
    </r>
    <r>
      <rPr>
        <sz val="8"/>
        <rFont val="Symbol"/>
        <family val="1"/>
        <charset val="2"/>
      </rPr>
      <t>Ö</t>
    </r>
    <r>
      <rPr>
        <sz val="8"/>
        <rFont val="Arial"/>
        <family val="2"/>
        <charset val="162"/>
      </rPr>
      <t xml:space="preserve"> fck =</t>
    </r>
  </si>
  <si>
    <r>
      <t>*</t>
    </r>
    <r>
      <rPr>
        <sz val="8"/>
        <rFont val="Symbol"/>
        <family val="1"/>
        <charset val="2"/>
      </rPr>
      <t>Ö</t>
    </r>
  </si>
  <si>
    <r>
      <t xml:space="preserve">fctd = fctk / </t>
    </r>
    <r>
      <rPr>
        <sz val="8"/>
        <rFont val="Symbol"/>
        <family val="1"/>
        <charset val="2"/>
      </rP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</si>
  <si>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 xml:space="preserve"> /</t>
  </si>
  <si>
    <t>cm</t>
  </si>
  <si>
    <t>L=</t>
  </si>
  <si>
    <t>kolon kesiti</t>
  </si>
  <si>
    <t xml:space="preserve"> </t>
  </si>
  <si>
    <t>&gt;= 1,5 * Lb</t>
  </si>
  <si>
    <t>Lb = 1,5 * max( 0,12 * fyd * Ø / fctd ; 20 * Ø )</t>
  </si>
  <si>
    <r>
      <rPr>
        <b/>
        <sz val="12"/>
        <color theme="7" tint="-0.499984740745262"/>
        <rFont val="Arial"/>
        <family val="2"/>
        <charset val="162"/>
      </rPr>
      <t>TBDY-2018 PERDE BOYUNA DONATI BİNDİRMESİ VE YERLEŞİMİ HESABI (Bindirme perde dibinde)</t>
    </r>
    <r>
      <rPr>
        <b/>
        <sz val="8"/>
        <color theme="7" tint="-0.499984740745262"/>
        <rFont val="Arial"/>
        <family val="2"/>
        <charset val="162"/>
      </rPr>
      <t xml:space="preserve">
( inş.müh. Gürcan BERBEROĞLU tel: 0532 366 02 04   www.betoncelik.com )             </t>
    </r>
  </si>
  <si>
    <r>
      <rPr>
        <b/>
        <sz val="12"/>
        <color theme="7" tint="-0.499984740745262"/>
        <rFont val="Arial"/>
        <family val="2"/>
        <charset val="162"/>
      </rPr>
      <t>TBDY-2018 KOLON BOYUNA DONATI BİNDİRMESİ VE YERLEŞİMİ HESABI (Bindirme kolon ortasında)</t>
    </r>
    <r>
      <rPr>
        <b/>
        <sz val="8"/>
        <color theme="7" tint="-0.499984740745262"/>
        <rFont val="Arial"/>
        <family val="2"/>
        <charset val="162"/>
      </rPr>
      <t xml:space="preserve">
( inş.müh. Gürcan BERBEROĞLU tel: 0532 366 02 04   www.betoncelik.com )             </t>
    </r>
  </si>
  <si>
    <t>Not: Bindirme perde dibinde</t>
  </si>
  <si>
    <t>Not: Bindirme kolon ortasında</t>
  </si>
  <si>
    <t>kiriş</t>
  </si>
  <si>
    <t>temel</t>
  </si>
  <si>
    <t>Dikkat sadece sarı hücrelere data girilecek.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</si>
</sst>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Ø&quot;0"/>
  </numFmts>
  <fonts count="8" x14ac:knownFonts="1"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vertAlign val="subscript"/>
      <sz val="8"/>
      <name val="Arial"/>
      <family val="2"/>
      <charset val="162"/>
    </font>
    <font>
      <b/>
      <sz val="8"/>
      <color rgb="FFFF0000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4" xfId="0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0" fillId="2" borderId="15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6" xfId="0" applyFill="1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0" fillId="2" borderId="21" xfId="0" applyFill="1" applyBorder="1" applyAlignment="1" applyProtection="1">
      <alignment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0" fillId="2" borderId="24" xfId="0" applyFill="1" applyBorder="1" applyAlignment="1" applyProtection="1">
      <alignment vertical="center"/>
      <protection hidden="1"/>
    </xf>
    <xf numFmtId="0" fontId="0" fillId="2" borderId="25" xfId="0" applyFill="1" applyBorder="1" applyAlignment="1" applyProtection="1">
      <alignment vertical="center"/>
      <protection hidden="1"/>
    </xf>
    <xf numFmtId="0" fontId="0" fillId="2" borderId="26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31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27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32" xfId="0" applyFill="1" applyBorder="1" applyAlignment="1" applyProtection="1">
      <alignment vertical="center"/>
      <protection hidden="1"/>
    </xf>
    <xf numFmtId="0" fontId="0" fillId="2" borderId="33" xfId="0" applyFill="1" applyBorder="1" applyAlignment="1" applyProtection="1">
      <alignment vertical="center"/>
      <protection hidden="1"/>
    </xf>
    <xf numFmtId="0" fontId="0" fillId="2" borderId="34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textRotation="90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2" borderId="37" xfId="0" applyFill="1" applyBorder="1" applyAlignment="1" applyProtection="1">
      <alignment vertical="center"/>
      <protection hidden="1"/>
    </xf>
    <xf numFmtId="0" fontId="0" fillId="2" borderId="36" xfId="0" applyFill="1" applyBorder="1" applyAlignment="1" applyProtection="1">
      <alignment vertical="center"/>
      <protection hidden="1"/>
    </xf>
    <xf numFmtId="0" fontId="0" fillId="2" borderId="38" xfId="0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 textRotation="90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0" fillId="2" borderId="41" xfId="0" applyFill="1" applyBorder="1" applyAlignment="1" applyProtection="1">
      <alignment vertical="center"/>
      <protection hidden="1"/>
    </xf>
    <xf numFmtId="0" fontId="0" fillId="2" borderId="4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1" fontId="0" fillId="0" borderId="0" xfId="0" applyNumberFormat="1" applyAlignment="1" applyProtection="1">
      <alignment horizontal="center" vertical="center" textRotation="90"/>
      <protection hidden="1"/>
    </xf>
    <xf numFmtId="0" fontId="0" fillId="3" borderId="0" xfId="0" applyFill="1" applyAlignment="1" applyProtection="1">
      <alignment horizontal="center" vertical="center" textRotation="90"/>
      <protection locked="0"/>
    </xf>
    <xf numFmtId="164" fontId="0" fillId="3" borderId="0" xfId="0" applyNumberFormat="1" applyFill="1" applyAlignment="1" applyProtection="1">
      <alignment horizontal="center" vertical="center" textRotation="90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 textRotation="90"/>
      <protection hidden="1"/>
    </xf>
    <xf numFmtId="164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hidden="1"/>
    </xf>
    <xf numFmtId="0" fontId="6" fillId="5" borderId="22" xfId="0" applyFont="1" applyFill="1" applyBorder="1" applyAlignment="1" applyProtection="1">
      <alignment horizontal="center" vertical="center"/>
      <protection hidden="1"/>
    </xf>
    <xf numFmtId="0" fontId="6" fillId="5" borderId="23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192</xdr:row>
      <xdr:rowOff>0</xdr:rowOff>
    </xdr:from>
    <xdr:to>
      <xdr:col>35</xdr:col>
      <xdr:colOff>114301</xdr:colOff>
      <xdr:row>192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858E2B72-4302-54C3-2484-D77F419BC86A}"/>
            </a:ext>
          </a:extLst>
        </xdr:cNvPr>
        <xdr:cNvCxnSpPr/>
      </xdr:nvCxnSpPr>
      <xdr:spPr>
        <a:xfrm>
          <a:off x="7372350" y="18907125"/>
          <a:ext cx="3429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13</xdr:row>
      <xdr:rowOff>66675</xdr:rowOff>
    </xdr:from>
    <xdr:to>
      <xdr:col>25</xdr:col>
      <xdr:colOff>0</xdr:colOff>
      <xdr:row>104</xdr:row>
      <xdr:rowOff>80963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E8D396-3D33-DB21-C19A-F57BA9818A86}"/>
            </a:ext>
          </a:extLst>
        </xdr:cNvPr>
        <xdr:cNvCxnSpPr/>
      </xdr:nvCxnSpPr>
      <xdr:spPr>
        <a:xfrm flipV="1">
          <a:off x="3933825" y="2352675"/>
          <a:ext cx="0" cy="130730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45</xdr:row>
      <xdr:rowOff>104776</xdr:rowOff>
    </xdr:from>
    <xdr:to>
      <xdr:col>25</xdr:col>
      <xdr:colOff>38101</xdr:colOff>
      <xdr:row>46</xdr:row>
      <xdr:rowOff>38102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5D6C1BB-7ECB-4443-A026-58698BA8B1DE}"/>
            </a:ext>
          </a:extLst>
        </xdr:cNvPr>
        <xdr:cNvCxnSpPr/>
      </xdr:nvCxnSpPr>
      <xdr:spPr>
        <a:xfrm flipH="1">
          <a:off x="4495800" y="277177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51</xdr:row>
      <xdr:rowOff>1</xdr:rowOff>
    </xdr:from>
    <xdr:to>
      <xdr:col>23</xdr:col>
      <xdr:colOff>71438</xdr:colOff>
      <xdr:row>51</xdr:row>
      <xdr:rowOff>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98C9156-D5B0-E4EB-D847-46ADA9BA6700}"/>
            </a:ext>
          </a:extLst>
        </xdr:cNvPr>
        <xdr:cNvCxnSpPr/>
      </xdr:nvCxnSpPr>
      <xdr:spPr>
        <a:xfrm>
          <a:off x="3457577" y="3571876"/>
          <a:ext cx="8239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50</xdr:row>
      <xdr:rowOff>114301</xdr:rowOff>
    </xdr:from>
    <xdr:to>
      <xdr:col>23</xdr:col>
      <xdr:colOff>38097</xdr:colOff>
      <xdr:row>51</xdr:row>
      <xdr:rowOff>38102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406E5529-3968-4DCF-9923-6D086BBBA9DD}"/>
            </a:ext>
          </a:extLst>
        </xdr:cNvPr>
        <xdr:cNvCxnSpPr/>
      </xdr:nvCxnSpPr>
      <xdr:spPr>
        <a:xfrm flipH="1">
          <a:off x="4171946" y="353377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13</xdr:row>
      <xdr:rowOff>66675</xdr:rowOff>
    </xdr:from>
    <xdr:to>
      <xdr:col>23</xdr:col>
      <xdr:colOff>1</xdr:colOff>
      <xdr:row>112</xdr:row>
      <xdr:rowOff>80963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0C348F8-CA60-40A1-B404-FBBB80668A8D}"/>
            </a:ext>
          </a:extLst>
        </xdr:cNvPr>
        <xdr:cNvCxnSpPr/>
      </xdr:nvCxnSpPr>
      <xdr:spPr>
        <a:xfrm flipV="1">
          <a:off x="3552826" y="2352675"/>
          <a:ext cx="0" cy="141589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123820</xdr:colOff>
      <xdr:row>45</xdr:row>
      <xdr:rowOff>104775</xdr:rowOff>
    </xdr:from>
    <xdr:to>
      <xdr:col>23</xdr:col>
      <xdr:colOff>38096</xdr:colOff>
      <xdr:row>46</xdr:row>
      <xdr:rowOff>38101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67414AA-1673-4F07-8ABE-CEFF5F14F49B}"/>
            </a:ext>
          </a:extLst>
        </xdr:cNvPr>
        <xdr:cNvCxnSpPr/>
      </xdr:nvCxnSpPr>
      <xdr:spPr>
        <a:xfrm flipH="1">
          <a:off x="4171945" y="2771775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57</xdr:row>
      <xdr:rowOff>1</xdr:rowOff>
    </xdr:from>
    <xdr:to>
      <xdr:col>23</xdr:col>
      <xdr:colOff>71438</xdr:colOff>
      <xdr:row>57</xdr:row>
      <xdr:rowOff>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6E1618EC-9889-4A30-BBCD-43127EEAC12C}"/>
            </a:ext>
          </a:extLst>
        </xdr:cNvPr>
        <xdr:cNvCxnSpPr/>
      </xdr:nvCxnSpPr>
      <xdr:spPr>
        <a:xfrm>
          <a:off x="3457577" y="3571876"/>
          <a:ext cx="8239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56</xdr:row>
      <xdr:rowOff>114301</xdr:rowOff>
    </xdr:from>
    <xdr:to>
      <xdr:col>23</xdr:col>
      <xdr:colOff>38097</xdr:colOff>
      <xdr:row>57</xdr:row>
      <xdr:rowOff>38102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53B4F4C-E15C-49D5-AE8A-2ED646D14986}"/>
            </a:ext>
          </a:extLst>
        </xdr:cNvPr>
        <xdr:cNvCxnSpPr/>
      </xdr:nvCxnSpPr>
      <xdr:spPr>
        <a:xfrm flipH="1">
          <a:off x="4171946" y="353377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61</xdr:row>
      <xdr:rowOff>1</xdr:rowOff>
    </xdr:from>
    <xdr:to>
      <xdr:col>23</xdr:col>
      <xdr:colOff>71438</xdr:colOff>
      <xdr:row>61</xdr:row>
      <xdr:rowOff>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C1B8EE16-ABDD-4E5F-96AE-1ACC3BF24FAF}"/>
            </a:ext>
          </a:extLst>
        </xdr:cNvPr>
        <xdr:cNvCxnSpPr/>
      </xdr:nvCxnSpPr>
      <xdr:spPr>
        <a:xfrm>
          <a:off x="3457577" y="4457701"/>
          <a:ext cx="8239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60</xdr:row>
      <xdr:rowOff>114301</xdr:rowOff>
    </xdr:from>
    <xdr:to>
      <xdr:col>23</xdr:col>
      <xdr:colOff>38097</xdr:colOff>
      <xdr:row>61</xdr:row>
      <xdr:rowOff>38102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42649AC4-3EA4-4233-BBCC-8736C8FFF79F}"/>
            </a:ext>
          </a:extLst>
        </xdr:cNvPr>
        <xdr:cNvCxnSpPr/>
      </xdr:nvCxnSpPr>
      <xdr:spPr>
        <a:xfrm flipH="1">
          <a:off x="4171946" y="441960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67</xdr:row>
      <xdr:rowOff>1</xdr:rowOff>
    </xdr:from>
    <xdr:to>
      <xdr:col>23</xdr:col>
      <xdr:colOff>71438</xdr:colOff>
      <xdr:row>67</xdr:row>
      <xdr:rowOff>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50E1BEC-FE5F-49E0-8251-1339FFC1A2B2}"/>
            </a:ext>
          </a:extLst>
        </xdr:cNvPr>
        <xdr:cNvCxnSpPr/>
      </xdr:nvCxnSpPr>
      <xdr:spPr>
        <a:xfrm>
          <a:off x="3457577" y="5067301"/>
          <a:ext cx="82391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66</xdr:row>
      <xdr:rowOff>114301</xdr:rowOff>
    </xdr:from>
    <xdr:to>
      <xdr:col>23</xdr:col>
      <xdr:colOff>38097</xdr:colOff>
      <xdr:row>67</xdr:row>
      <xdr:rowOff>38102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B3DD581C-694C-47E8-B9C1-98F199DF29FD}"/>
            </a:ext>
          </a:extLst>
        </xdr:cNvPr>
        <xdr:cNvCxnSpPr/>
      </xdr:nvCxnSpPr>
      <xdr:spPr>
        <a:xfrm flipH="1">
          <a:off x="4171946" y="502920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123826</xdr:colOff>
      <xdr:row>71</xdr:row>
      <xdr:rowOff>19059</xdr:rowOff>
    </xdr:from>
    <xdr:to>
      <xdr:col>23</xdr:col>
      <xdr:colOff>38102</xdr:colOff>
      <xdr:row>72</xdr:row>
      <xdr:rowOff>38110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1822B737-2256-4375-99D7-FE7039C7F795}"/>
            </a:ext>
          </a:extLst>
        </xdr:cNvPr>
        <xdr:cNvCxnSpPr/>
      </xdr:nvCxnSpPr>
      <xdr:spPr>
        <a:xfrm flipH="1">
          <a:off x="4057651" y="6400809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77</xdr:row>
      <xdr:rowOff>104776</xdr:rowOff>
    </xdr:from>
    <xdr:to>
      <xdr:col>25</xdr:col>
      <xdr:colOff>38101</xdr:colOff>
      <xdr:row>78</xdr:row>
      <xdr:rowOff>38102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384E721F-8A1C-496D-A2F4-2658841C884C}"/>
            </a:ext>
          </a:extLst>
        </xdr:cNvPr>
        <xdr:cNvCxnSpPr/>
      </xdr:nvCxnSpPr>
      <xdr:spPr>
        <a:xfrm flipH="1">
          <a:off x="4381500" y="268605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83</xdr:row>
      <xdr:rowOff>1</xdr:rowOff>
    </xdr:from>
    <xdr:to>
      <xdr:col>23</xdr:col>
      <xdr:colOff>71438</xdr:colOff>
      <xdr:row>83</xdr:row>
      <xdr:rowOff>1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1E4F60CF-D680-48BD-9825-B85FE4E7F725}"/>
            </a:ext>
          </a:extLst>
        </xdr:cNvPr>
        <xdr:cNvCxnSpPr/>
      </xdr:nvCxnSpPr>
      <xdr:spPr>
        <a:xfrm>
          <a:off x="3400427" y="3390901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82</xdr:row>
      <xdr:rowOff>114301</xdr:rowOff>
    </xdr:from>
    <xdr:to>
      <xdr:col>23</xdr:col>
      <xdr:colOff>38097</xdr:colOff>
      <xdr:row>83</xdr:row>
      <xdr:rowOff>38102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A2169166-D626-4AE2-B88F-1E05E51334F5}"/>
            </a:ext>
          </a:extLst>
        </xdr:cNvPr>
        <xdr:cNvCxnSpPr/>
      </xdr:nvCxnSpPr>
      <xdr:spPr>
        <a:xfrm flipH="1">
          <a:off x="4057646" y="335280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123820</xdr:colOff>
      <xdr:row>77</xdr:row>
      <xdr:rowOff>104775</xdr:rowOff>
    </xdr:from>
    <xdr:to>
      <xdr:col>23</xdr:col>
      <xdr:colOff>38096</xdr:colOff>
      <xdr:row>78</xdr:row>
      <xdr:rowOff>38101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B2D64C9B-C753-42E2-AEAD-11116F8AD1C2}"/>
            </a:ext>
          </a:extLst>
        </xdr:cNvPr>
        <xdr:cNvCxnSpPr/>
      </xdr:nvCxnSpPr>
      <xdr:spPr>
        <a:xfrm flipH="1">
          <a:off x="4057645" y="2686050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89</xdr:row>
      <xdr:rowOff>1</xdr:rowOff>
    </xdr:from>
    <xdr:to>
      <xdr:col>23</xdr:col>
      <xdr:colOff>71438</xdr:colOff>
      <xdr:row>89</xdr:row>
      <xdr:rowOff>1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59F7C670-B3B4-4C17-B57C-3750DD7CB6A4}"/>
            </a:ext>
          </a:extLst>
        </xdr:cNvPr>
        <xdr:cNvCxnSpPr/>
      </xdr:nvCxnSpPr>
      <xdr:spPr>
        <a:xfrm>
          <a:off x="3400427" y="4276726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88</xdr:row>
      <xdr:rowOff>114301</xdr:rowOff>
    </xdr:from>
    <xdr:to>
      <xdr:col>23</xdr:col>
      <xdr:colOff>38097</xdr:colOff>
      <xdr:row>89</xdr:row>
      <xdr:rowOff>38102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538F279C-4FFD-4EA9-9A3E-F9E57AC87125}"/>
            </a:ext>
          </a:extLst>
        </xdr:cNvPr>
        <xdr:cNvCxnSpPr/>
      </xdr:nvCxnSpPr>
      <xdr:spPr>
        <a:xfrm flipH="1">
          <a:off x="4057646" y="423862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93</xdr:row>
      <xdr:rowOff>1</xdr:rowOff>
    </xdr:from>
    <xdr:to>
      <xdr:col>23</xdr:col>
      <xdr:colOff>71438</xdr:colOff>
      <xdr:row>93</xdr:row>
      <xdr:rowOff>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AB6FFC3C-D53B-45FB-8D25-AB31E120D155}"/>
            </a:ext>
          </a:extLst>
        </xdr:cNvPr>
        <xdr:cNvCxnSpPr/>
      </xdr:nvCxnSpPr>
      <xdr:spPr>
        <a:xfrm>
          <a:off x="3400427" y="4886326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92</xdr:row>
      <xdr:rowOff>114301</xdr:rowOff>
    </xdr:from>
    <xdr:to>
      <xdr:col>23</xdr:col>
      <xdr:colOff>38097</xdr:colOff>
      <xdr:row>93</xdr:row>
      <xdr:rowOff>38102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E439A007-8900-4715-8210-DCD9157D4B19}"/>
            </a:ext>
          </a:extLst>
        </xdr:cNvPr>
        <xdr:cNvCxnSpPr/>
      </xdr:nvCxnSpPr>
      <xdr:spPr>
        <a:xfrm flipH="1">
          <a:off x="4057646" y="484822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99</xdr:row>
      <xdr:rowOff>1</xdr:rowOff>
    </xdr:from>
    <xdr:to>
      <xdr:col>23</xdr:col>
      <xdr:colOff>71438</xdr:colOff>
      <xdr:row>99</xdr:row>
      <xdr:rowOff>1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96F8EDBA-B489-482A-A8EF-6E69CC3C9E7E}"/>
            </a:ext>
          </a:extLst>
        </xdr:cNvPr>
        <xdr:cNvCxnSpPr/>
      </xdr:nvCxnSpPr>
      <xdr:spPr>
        <a:xfrm>
          <a:off x="3400427" y="5772151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98</xdr:row>
      <xdr:rowOff>114301</xdr:rowOff>
    </xdr:from>
    <xdr:to>
      <xdr:col>23</xdr:col>
      <xdr:colOff>38097</xdr:colOff>
      <xdr:row>99</xdr:row>
      <xdr:rowOff>38102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47282AF8-721A-497C-BCB1-8DADAD36130C}"/>
            </a:ext>
          </a:extLst>
        </xdr:cNvPr>
        <xdr:cNvCxnSpPr/>
      </xdr:nvCxnSpPr>
      <xdr:spPr>
        <a:xfrm flipH="1">
          <a:off x="4057646" y="573405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123826</xdr:colOff>
      <xdr:row>103</xdr:row>
      <xdr:rowOff>19059</xdr:rowOff>
    </xdr:from>
    <xdr:to>
      <xdr:col>23</xdr:col>
      <xdr:colOff>38102</xdr:colOff>
      <xdr:row>104</xdr:row>
      <xdr:rowOff>38110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D521E211-1D61-4DE1-AAEA-FB57228BAB1A}"/>
            </a:ext>
          </a:extLst>
        </xdr:cNvPr>
        <xdr:cNvCxnSpPr/>
      </xdr:nvCxnSpPr>
      <xdr:spPr>
        <a:xfrm flipH="1">
          <a:off x="4057651" y="6400809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4767</xdr:colOff>
      <xdr:row>89</xdr:row>
      <xdr:rowOff>0</xdr:rowOff>
    </xdr:from>
    <xdr:to>
      <xdr:col>37</xdr:col>
      <xdr:colOff>19055</xdr:colOff>
      <xdr:row>110</xdr:row>
      <xdr:rowOff>4763</xdr:rowOff>
    </xdr:to>
    <xdr:sp macro="" textlink="">
      <xdr:nvSpPr>
        <xdr:cNvPr id="91" name="Freeform: Shape 90">
          <a:extLst>
            <a:ext uri="{FF2B5EF4-FFF2-40B4-BE49-F238E27FC236}">
              <a16:creationId xmlns:a16="http://schemas.microsoft.com/office/drawing/2014/main" id="{2D8BE4A4-8556-E4A2-35E2-3696AAA3565A}"/>
            </a:ext>
          </a:extLst>
        </xdr:cNvPr>
        <xdr:cNvSpPr/>
      </xdr:nvSpPr>
      <xdr:spPr>
        <a:xfrm>
          <a:off x="6205542" y="8877300"/>
          <a:ext cx="500063" cy="3052763"/>
        </a:xfrm>
        <a:custGeom>
          <a:avLst/>
          <a:gdLst>
            <a:gd name="connsiteX0" fmla="*/ 0 w 500063"/>
            <a:gd name="connsiteY0" fmla="*/ 0 h 3052763"/>
            <a:gd name="connsiteX1" fmla="*/ 0 w 500063"/>
            <a:gd name="connsiteY1" fmla="*/ 3052763 h 3052763"/>
            <a:gd name="connsiteX2" fmla="*/ 500063 w 500063"/>
            <a:gd name="connsiteY2" fmla="*/ 3052763 h 3052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00063" h="3052763">
              <a:moveTo>
                <a:pt x="0" y="0"/>
              </a:moveTo>
              <a:lnTo>
                <a:pt x="0" y="3052763"/>
              </a:lnTo>
              <a:lnTo>
                <a:pt x="500063" y="3052763"/>
              </a:ln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33</xdr:col>
      <xdr:colOff>9</xdr:colOff>
      <xdr:row>57</xdr:row>
      <xdr:rowOff>0</xdr:rowOff>
    </xdr:from>
    <xdr:to>
      <xdr:col>33</xdr:col>
      <xdr:colOff>9</xdr:colOff>
      <xdr:row>93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986E4830-D8C0-55A4-4154-9A4E45AE7808}"/>
            </a:ext>
          </a:extLst>
        </xdr:cNvPr>
        <xdr:cNvCxnSpPr/>
      </xdr:nvCxnSpPr>
      <xdr:spPr>
        <a:xfrm>
          <a:off x="6038859" y="4276725"/>
          <a:ext cx="0" cy="5210175"/>
        </a:xfrm>
        <a:prstGeom prst="lin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34</xdr:col>
      <xdr:colOff>0</xdr:colOff>
      <xdr:row>25</xdr:row>
      <xdr:rowOff>9525</xdr:rowOff>
    </xdr:from>
    <xdr:to>
      <xdr:col>34</xdr:col>
      <xdr:colOff>0</xdr:colOff>
      <xdr:row>61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AB24DA87-618A-4ED7-8AFD-63C14DC6A2DB}"/>
            </a:ext>
          </a:extLst>
        </xdr:cNvPr>
        <xdr:cNvCxnSpPr/>
      </xdr:nvCxnSpPr>
      <xdr:spPr>
        <a:xfrm>
          <a:off x="5334000" y="3990975"/>
          <a:ext cx="0" cy="5200650"/>
        </a:xfrm>
        <a:prstGeom prst="lin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22</xdr:col>
      <xdr:colOff>123825</xdr:colOff>
      <xdr:row>110</xdr:row>
      <xdr:rowOff>19050</xdr:rowOff>
    </xdr:from>
    <xdr:to>
      <xdr:col>23</xdr:col>
      <xdr:colOff>38101</xdr:colOff>
      <xdr:row>111</xdr:row>
      <xdr:rowOff>38101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5031FE00-4F3F-4801-97C7-80F9A0ADAE70}"/>
            </a:ext>
          </a:extLst>
        </xdr:cNvPr>
        <xdr:cNvCxnSpPr/>
      </xdr:nvCxnSpPr>
      <xdr:spPr>
        <a:xfrm flipH="1">
          <a:off x="4057650" y="11944350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103</xdr:row>
      <xdr:rowOff>19050</xdr:rowOff>
    </xdr:from>
    <xdr:to>
      <xdr:col>25</xdr:col>
      <xdr:colOff>38101</xdr:colOff>
      <xdr:row>104</xdr:row>
      <xdr:rowOff>38101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4E915105-9DA4-4489-A73A-B94BF1EC75A2}"/>
            </a:ext>
          </a:extLst>
        </xdr:cNvPr>
        <xdr:cNvCxnSpPr/>
      </xdr:nvCxnSpPr>
      <xdr:spPr>
        <a:xfrm flipH="1">
          <a:off x="4381500" y="11001375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111</xdr:row>
      <xdr:rowOff>104776</xdr:rowOff>
    </xdr:from>
    <xdr:to>
      <xdr:col>23</xdr:col>
      <xdr:colOff>38097</xdr:colOff>
      <xdr:row>112</xdr:row>
      <xdr:rowOff>38102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7C0F5809-6C80-4C1A-8213-641A0158BFA3}"/>
            </a:ext>
          </a:extLst>
        </xdr:cNvPr>
        <xdr:cNvCxnSpPr/>
      </xdr:nvCxnSpPr>
      <xdr:spPr>
        <a:xfrm flipH="1">
          <a:off x="4057646" y="1208722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123827</xdr:colOff>
      <xdr:row>71</xdr:row>
      <xdr:rowOff>19050</xdr:rowOff>
    </xdr:from>
    <xdr:to>
      <xdr:col>25</xdr:col>
      <xdr:colOff>38103</xdr:colOff>
      <xdr:row>72</xdr:row>
      <xdr:rowOff>38101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FA3733EC-E507-43C9-B460-5F6EFDC76492}"/>
            </a:ext>
          </a:extLst>
        </xdr:cNvPr>
        <xdr:cNvCxnSpPr/>
      </xdr:nvCxnSpPr>
      <xdr:spPr>
        <a:xfrm flipH="1">
          <a:off x="4381502" y="6400800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48</xdr:row>
      <xdr:rowOff>57149</xdr:rowOff>
    </xdr:from>
    <xdr:to>
      <xdr:col>19</xdr:col>
      <xdr:colOff>80962</xdr:colOff>
      <xdr:row>48</xdr:row>
      <xdr:rowOff>57149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2818BBF8-2AD8-F49F-133D-4D212B71FFDC}"/>
            </a:ext>
          </a:extLst>
        </xdr:cNvPr>
        <xdr:cNvCxnSpPr/>
      </xdr:nvCxnSpPr>
      <xdr:spPr>
        <a:xfrm>
          <a:off x="2495550" y="2990849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48</xdr:row>
      <xdr:rowOff>90487</xdr:rowOff>
    </xdr:from>
    <xdr:to>
      <xdr:col>19</xdr:col>
      <xdr:colOff>80962</xdr:colOff>
      <xdr:row>48</xdr:row>
      <xdr:rowOff>90487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B2087D45-B8C1-45DD-A212-4D2AE947250B}"/>
            </a:ext>
          </a:extLst>
        </xdr:cNvPr>
        <xdr:cNvCxnSpPr/>
      </xdr:nvCxnSpPr>
      <xdr:spPr>
        <a:xfrm>
          <a:off x="2495550" y="3024187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69</xdr:row>
      <xdr:rowOff>57149</xdr:rowOff>
    </xdr:from>
    <xdr:to>
      <xdr:col>19</xdr:col>
      <xdr:colOff>80962</xdr:colOff>
      <xdr:row>69</xdr:row>
      <xdr:rowOff>57149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80423CAA-DE76-4A3E-9BF7-8F4B85304CBB}"/>
            </a:ext>
          </a:extLst>
        </xdr:cNvPr>
        <xdr:cNvCxnSpPr/>
      </xdr:nvCxnSpPr>
      <xdr:spPr>
        <a:xfrm>
          <a:off x="2495550" y="2990849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69</xdr:row>
      <xdr:rowOff>90487</xdr:rowOff>
    </xdr:from>
    <xdr:to>
      <xdr:col>19</xdr:col>
      <xdr:colOff>80962</xdr:colOff>
      <xdr:row>69</xdr:row>
      <xdr:rowOff>90487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D443821A-F8A5-4ACE-9ABA-9344704B3B10}"/>
            </a:ext>
          </a:extLst>
        </xdr:cNvPr>
        <xdr:cNvCxnSpPr/>
      </xdr:nvCxnSpPr>
      <xdr:spPr>
        <a:xfrm>
          <a:off x="2495550" y="3024187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80</xdr:row>
      <xdr:rowOff>57149</xdr:rowOff>
    </xdr:from>
    <xdr:to>
      <xdr:col>19</xdr:col>
      <xdr:colOff>80962</xdr:colOff>
      <xdr:row>80</xdr:row>
      <xdr:rowOff>57149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57514A6B-2A68-4AE8-831D-DA5FC73CF27B}"/>
            </a:ext>
          </a:extLst>
        </xdr:cNvPr>
        <xdr:cNvCxnSpPr/>
      </xdr:nvCxnSpPr>
      <xdr:spPr>
        <a:xfrm>
          <a:off x="2495550" y="6134099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80</xdr:row>
      <xdr:rowOff>90487</xdr:rowOff>
    </xdr:from>
    <xdr:to>
      <xdr:col>19</xdr:col>
      <xdr:colOff>80962</xdr:colOff>
      <xdr:row>80</xdr:row>
      <xdr:rowOff>90487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760EC2D9-0DEA-40AF-BE79-CC20300D782A}"/>
            </a:ext>
          </a:extLst>
        </xdr:cNvPr>
        <xdr:cNvCxnSpPr/>
      </xdr:nvCxnSpPr>
      <xdr:spPr>
        <a:xfrm>
          <a:off x="2495550" y="6167437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101</xdr:row>
      <xdr:rowOff>57149</xdr:rowOff>
    </xdr:from>
    <xdr:to>
      <xdr:col>19</xdr:col>
      <xdr:colOff>80962</xdr:colOff>
      <xdr:row>101</xdr:row>
      <xdr:rowOff>57149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27E29357-AF6C-4ED4-A510-635AEF9B963B}"/>
            </a:ext>
          </a:extLst>
        </xdr:cNvPr>
        <xdr:cNvCxnSpPr/>
      </xdr:nvCxnSpPr>
      <xdr:spPr>
        <a:xfrm>
          <a:off x="2495550" y="7591424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101</xdr:row>
      <xdr:rowOff>90487</xdr:rowOff>
    </xdr:from>
    <xdr:to>
      <xdr:col>19</xdr:col>
      <xdr:colOff>80962</xdr:colOff>
      <xdr:row>101</xdr:row>
      <xdr:rowOff>90487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2F8907F-FEEB-4D0A-A8EB-E55D643D8022}"/>
            </a:ext>
          </a:extLst>
        </xdr:cNvPr>
        <xdr:cNvCxnSpPr/>
      </xdr:nvCxnSpPr>
      <xdr:spPr>
        <a:xfrm>
          <a:off x="2495550" y="762476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31</xdr:row>
      <xdr:rowOff>128590</xdr:rowOff>
    </xdr:from>
    <xdr:to>
      <xdr:col>19</xdr:col>
      <xdr:colOff>80966</xdr:colOff>
      <xdr:row>31</xdr:row>
      <xdr:rowOff>128590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6CCB966F-924D-4FBC-839C-8AC6EEB7B168}"/>
            </a:ext>
          </a:extLst>
        </xdr:cNvPr>
        <xdr:cNvCxnSpPr/>
      </xdr:nvCxnSpPr>
      <xdr:spPr>
        <a:xfrm>
          <a:off x="2495554" y="709615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32</xdr:row>
      <xdr:rowOff>19053</xdr:rowOff>
    </xdr:from>
    <xdr:to>
      <xdr:col>19</xdr:col>
      <xdr:colOff>80966</xdr:colOff>
      <xdr:row>32</xdr:row>
      <xdr:rowOff>19053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CF6C71FE-234A-4923-B26B-D03E069A9CCD}"/>
            </a:ext>
          </a:extLst>
        </xdr:cNvPr>
        <xdr:cNvCxnSpPr/>
      </xdr:nvCxnSpPr>
      <xdr:spPr>
        <a:xfrm>
          <a:off x="2495554" y="742953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53</xdr:row>
      <xdr:rowOff>128590</xdr:rowOff>
    </xdr:from>
    <xdr:to>
      <xdr:col>19</xdr:col>
      <xdr:colOff>80966</xdr:colOff>
      <xdr:row>53</xdr:row>
      <xdr:rowOff>128590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70BD61B0-93CD-4296-9580-DF5D0024C110}"/>
            </a:ext>
          </a:extLst>
        </xdr:cNvPr>
        <xdr:cNvCxnSpPr/>
      </xdr:nvCxnSpPr>
      <xdr:spPr>
        <a:xfrm>
          <a:off x="2495554" y="709615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54</xdr:row>
      <xdr:rowOff>19053</xdr:rowOff>
    </xdr:from>
    <xdr:to>
      <xdr:col>19</xdr:col>
      <xdr:colOff>80966</xdr:colOff>
      <xdr:row>54</xdr:row>
      <xdr:rowOff>19053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5A4F5813-BAB1-41AC-B03C-584AB2918BF8}"/>
            </a:ext>
          </a:extLst>
        </xdr:cNvPr>
        <xdr:cNvCxnSpPr/>
      </xdr:nvCxnSpPr>
      <xdr:spPr>
        <a:xfrm>
          <a:off x="2495554" y="742953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63</xdr:row>
      <xdr:rowOff>128590</xdr:rowOff>
    </xdr:from>
    <xdr:to>
      <xdr:col>19</xdr:col>
      <xdr:colOff>80966</xdr:colOff>
      <xdr:row>63</xdr:row>
      <xdr:rowOff>128590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EE0E2797-31BC-4A8B-B86B-EC3129EE9984}"/>
            </a:ext>
          </a:extLst>
        </xdr:cNvPr>
        <xdr:cNvCxnSpPr/>
      </xdr:nvCxnSpPr>
      <xdr:spPr>
        <a:xfrm>
          <a:off x="2495554" y="3814765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64</xdr:row>
      <xdr:rowOff>19053</xdr:rowOff>
    </xdr:from>
    <xdr:to>
      <xdr:col>19</xdr:col>
      <xdr:colOff>80966</xdr:colOff>
      <xdr:row>64</xdr:row>
      <xdr:rowOff>19053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1A9407B2-9E24-4981-8B95-90DA31265C59}"/>
            </a:ext>
          </a:extLst>
        </xdr:cNvPr>
        <xdr:cNvCxnSpPr/>
      </xdr:nvCxnSpPr>
      <xdr:spPr>
        <a:xfrm>
          <a:off x="2495554" y="3848103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85</xdr:row>
      <xdr:rowOff>128590</xdr:rowOff>
    </xdr:from>
    <xdr:to>
      <xdr:col>19</xdr:col>
      <xdr:colOff>80966</xdr:colOff>
      <xdr:row>85</xdr:row>
      <xdr:rowOff>128590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96A85222-1233-4C60-9391-3685281809E0}"/>
            </a:ext>
          </a:extLst>
        </xdr:cNvPr>
        <xdr:cNvCxnSpPr/>
      </xdr:nvCxnSpPr>
      <xdr:spPr>
        <a:xfrm>
          <a:off x="2495554" y="531019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86</xdr:row>
      <xdr:rowOff>19053</xdr:rowOff>
    </xdr:from>
    <xdr:to>
      <xdr:col>19</xdr:col>
      <xdr:colOff>80966</xdr:colOff>
      <xdr:row>86</xdr:row>
      <xdr:rowOff>19053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F5EE8987-13C3-4363-8B54-313998E56748}"/>
            </a:ext>
          </a:extLst>
        </xdr:cNvPr>
        <xdr:cNvCxnSpPr/>
      </xdr:nvCxnSpPr>
      <xdr:spPr>
        <a:xfrm>
          <a:off x="2495554" y="5343528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95</xdr:row>
      <xdr:rowOff>128590</xdr:rowOff>
    </xdr:from>
    <xdr:to>
      <xdr:col>19</xdr:col>
      <xdr:colOff>80966</xdr:colOff>
      <xdr:row>95</xdr:row>
      <xdr:rowOff>128590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78C9FB6F-42BB-4281-863E-2137D72B047E}"/>
            </a:ext>
          </a:extLst>
        </xdr:cNvPr>
        <xdr:cNvCxnSpPr/>
      </xdr:nvCxnSpPr>
      <xdr:spPr>
        <a:xfrm>
          <a:off x="2495554" y="841534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96</xdr:row>
      <xdr:rowOff>19053</xdr:rowOff>
    </xdr:from>
    <xdr:to>
      <xdr:col>19</xdr:col>
      <xdr:colOff>80966</xdr:colOff>
      <xdr:row>96</xdr:row>
      <xdr:rowOff>19053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6782E63C-7126-4D5A-8B2B-9779F665F8B0}"/>
            </a:ext>
          </a:extLst>
        </xdr:cNvPr>
        <xdr:cNvCxnSpPr/>
      </xdr:nvCxnSpPr>
      <xdr:spPr>
        <a:xfrm>
          <a:off x="2495554" y="8448678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37</xdr:row>
      <xdr:rowOff>57149</xdr:rowOff>
    </xdr:from>
    <xdr:to>
      <xdr:col>19</xdr:col>
      <xdr:colOff>80962</xdr:colOff>
      <xdr:row>37</xdr:row>
      <xdr:rowOff>57149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2D293D70-A61C-46A3-BD85-FC0D98ECED55}"/>
            </a:ext>
          </a:extLst>
        </xdr:cNvPr>
        <xdr:cNvCxnSpPr/>
      </xdr:nvCxnSpPr>
      <xdr:spPr>
        <a:xfrm>
          <a:off x="2495550" y="2990849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37</xdr:row>
      <xdr:rowOff>90487</xdr:rowOff>
    </xdr:from>
    <xdr:to>
      <xdr:col>19</xdr:col>
      <xdr:colOff>80962</xdr:colOff>
      <xdr:row>37</xdr:row>
      <xdr:rowOff>90487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724FEAD0-1434-4E11-BBB2-14FE2720F66D}"/>
            </a:ext>
          </a:extLst>
        </xdr:cNvPr>
        <xdr:cNvCxnSpPr/>
      </xdr:nvCxnSpPr>
      <xdr:spPr>
        <a:xfrm>
          <a:off x="2495550" y="3024187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220</xdr:row>
      <xdr:rowOff>0</xdr:rowOff>
    </xdr:from>
    <xdr:to>
      <xdr:col>39</xdr:col>
      <xdr:colOff>14288</xdr:colOff>
      <xdr:row>230</xdr:row>
      <xdr:rowOff>147638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624C4B39-DE20-4106-A948-C01866A4C4BE}"/>
            </a:ext>
          </a:extLst>
        </xdr:cNvPr>
        <xdr:cNvSpPr/>
      </xdr:nvSpPr>
      <xdr:spPr>
        <a:xfrm>
          <a:off x="7762875" y="22745700"/>
          <a:ext cx="500063" cy="1566863"/>
        </a:xfrm>
        <a:custGeom>
          <a:avLst/>
          <a:gdLst>
            <a:gd name="connsiteX0" fmla="*/ 0 w 500063"/>
            <a:gd name="connsiteY0" fmla="*/ 0 h 3052763"/>
            <a:gd name="connsiteX1" fmla="*/ 0 w 500063"/>
            <a:gd name="connsiteY1" fmla="*/ 3052763 h 3052763"/>
            <a:gd name="connsiteX2" fmla="*/ 500063 w 500063"/>
            <a:gd name="connsiteY2" fmla="*/ 3052763 h 3052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00063" h="3052763">
              <a:moveTo>
                <a:pt x="0" y="0"/>
              </a:moveTo>
              <a:lnTo>
                <a:pt x="0" y="3052763"/>
              </a:lnTo>
              <a:lnTo>
                <a:pt x="500063" y="3052763"/>
              </a:ln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37</xdr:col>
      <xdr:colOff>0</xdr:colOff>
      <xdr:row>186</xdr:row>
      <xdr:rowOff>142875</xdr:rowOff>
    </xdr:from>
    <xdr:to>
      <xdr:col>37</xdr:col>
      <xdr:colOff>0</xdr:colOff>
      <xdr:row>225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8EFA830-2CB7-436C-9411-85FDC273624F}"/>
            </a:ext>
          </a:extLst>
        </xdr:cNvPr>
        <xdr:cNvCxnSpPr/>
      </xdr:nvCxnSpPr>
      <xdr:spPr>
        <a:xfrm>
          <a:off x="7924800" y="18087975"/>
          <a:ext cx="0" cy="5324475"/>
        </a:xfrm>
        <a:prstGeom prst="lin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36</xdr:col>
      <xdr:colOff>0</xdr:colOff>
      <xdr:row>154</xdr:row>
      <xdr:rowOff>9525</xdr:rowOff>
    </xdr:from>
    <xdr:to>
      <xdr:col>36</xdr:col>
      <xdr:colOff>0</xdr:colOff>
      <xdr:row>192</xdr:row>
      <xdr:rowOff>4763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1AE0972-AFFB-4882-9889-1E9F634B6CDC}"/>
            </a:ext>
          </a:extLst>
        </xdr:cNvPr>
        <xdr:cNvCxnSpPr/>
      </xdr:nvCxnSpPr>
      <xdr:spPr>
        <a:xfrm>
          <a:off x="7762875" y="13458825"/>
          <a:ext cx="0" cy="5453063"/>
        </a:xfrm>
        <a:prstGeom prst="lin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37</xdr:col>
      <xdr:colOff>0</xdr:colOff>
      <xdr:row>121</xdr:row>
      <xdr:rowOff>9525</xdr:rowOff>
    </xdr:from>
    <xdr:to>
      <xdr:col>37</xdr:col>
      <xdr:colOff>0</xdr:colOff>
      <xdr:row>157</xdr:row>
      <xdr:rowOff>142875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327F13D-3DC7-0FF7-E174-BBDFD8BBCBDB}"/>
            </a:ext>
          </a:extLst>
        </xdr:cNvPr>
        <xdr:cNvCxnSpPr/>
      </xdr:nvCxnSpPr>
      <xdr:spPr>
        <a:xfrm flipV="1">
          <a:off x="6629400" y="18297525"/>
          <a:ext cx="0" cy="5372100"/>
        </a:xfrm>
        <a:prstGeom prst="lin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27</xdr:col>
      <xdr:colOff>0</xdr:colOff>
      <xdr:row>124</xdr:row>
      <xdr:rowOff>133350</xdr:rowOff>
    </xdr:from>
    <xdr:to>
      <xdr:col>27</xdr:col>
      <xdr:colOff>0</xdr:colOff>
      <xdr:row>233</xdr:row>
      <xdr:rowOff>71438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33729A8-4F4B-8682-C52E-5886EC7E7ED0}"/>
            </a:ext>
          </a:extLst>
        </xdr:cNvPr>
        <xdr:cNvCxnSpPr/>
      </xdr:nvCxnSpPr>
      <xdr:spPr>
        <a:xfrm>
          <a:off x="4257675" y="18878550"/>
          <a:ext cx="0" cy="15625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128588</xdr:colOff>
      <xdr:row>232</xdr:row>
      <xdr:rowOff>109538</xdr:rowOff>
    </xdr:from>
    <xdr:to>
      <xdr:col>27</xdr:col>
      <xdr:colOff>33336</xdr:colOff>
      <xdr:row>233</xdr:row>
      <xdr:rowOff>33336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6812EB6-3043-090A-9F72-D120F179C0AC}"/>
            </a:ext>
          </a:extLst>
        </xdr:cNvPr>
        <xdr:cNvCxnSpPr/>
      </xdr:nvCxnSpPr>
      <xdr:spPr>
        <a:xfrm flipH="1">
          <a:off x="5300663" y="24779288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128587</xdr:colOff>
      <xdr:row>231</xdr:row>
      <xdr:rowOff>23813</xdr:rowOff>
    </xdr:from>
    <xdr:to>
      <xdr:col>27</xdr:col>
      <xdr:colOff>33335</xdr:colOff>
      <xdr:row>232</xdr:row>
      <xdr:rowOff>33336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440D3C4F-7142-4090-BCB1-0B2E2828943E}"/>
            </a:ext>
          </a:extLst>
        </xdr:cNvPr>
        <xdr:cNvCxnSpPr/>
      </xdr:nvCxnSpPr>
      <xdr:spPr>
        <a:xfrm flipH="1">
          <a:off x="5300662" y="24636413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128589</xdr:colOff>
      <xdr:row>224</xdr:row>
      <xdr:rowOff>23814</xdr:rowOff>
    </xdr:from>
    <xdr:to>
      <xdr:col>27</xdr:col>
      <xdr:colOff>33337</xdr:colOff>
      <xdr:row>225</xdr:row>
      <xdr:rowOff>33337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C2C27DAF-0CFD-4850-BCEF-171A16FCC500}"/>
            </a:ext>
          </a:extLst>
        </xdr:cNvPr>
        <xdr:cNvCxnSpPr/>
      </xdr:nvCxnSpPr>
      <xdr:spPr>
        <a:xfrm flipH="1">
          <a:off x="5300664" y="23664864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128588</xdr:colOff>
      <xdr:row>198</xdr:row>
      <xdr:rowOff>109532</xdr:rowOff>
    </xdr:from>
    <xdr:to>
      <xdr:col>27</xdr:col>
      <xdr:colOff>33336</xdr:colOff>
      <xdr:row>199</xdr:row>
      <xdr:rowOff>33330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6DC115B5-D981-45FB-8AE3-4192C4AE863F}"/>
            </a:ext>
          </a:extLst>
        </xdr:cNvPr>
        <xdr:cNvCxnSpPr/>
      </xdr:nvCxnSpPr>
      <xdr:spPr>
        <a:xfrm flipH="1">
          <a:off x="5300663" y="19892957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128584</xdr:colOff>
      <xdr:row>191</xdr:row>
      <xdr:rowOff>28561</xdr:rowOff>
    </xdr:from>
    <xdr:to>
      <xdr:col>27</xdr:col>
      <xdr:colOff>33332</xdr:colOff>
      <xdr:row>192</xdr:row>
      <xdr:rowOff>38084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83425A87-4E4A-4115-8FC3-A81CF7F25326}"/>
            </a:ext>
          </a:extLst>
        </xdr:cNvPr>
        <xdr:cNvCxnSpPr/>
      </xdr:nvCxnSpPr>
      <xdr:spPr>
        <a:xfrm flipH="1">
          <a:off x="5300659" y="18878536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128585</xdr:colOff>
      <xdr:row>165</xdr:row>
      <xdr:rowOff>109536</xdr:rowOff>
    </xdr:from>
    <xdr:to>
      <xdr:col>27</xdr:col>
      <xdr:colOff>33333</xdr:colOff>
      <xdr:row>166</xdr:row>
      <xdr:rowOff>33334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262473A9-CA11-4A03-AFBC-912A159AF60D}"/>
            </a:ext>
          </a:extLst>
        </xdr:cNvPr>
        <xdr:cNvCxnSpPr/>
      </xdr:nvCxnSpPr>
      <xdr:spPr>
        <a:xfrm flipH="1">
          <a:off x="5300660" y="15101886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90488</xdr:colOff>
      <xdr:row>187</xdr:row>
      <xdr:rowOff>0</xdr:rowOff>
    </xdr:from>
    <xdr:to>
      <xdr:col>35</xdr:col>
      <xdr:colOff>114300</xdr:colOff>
      <xdr:row>187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DE749A14-035C-F552-A13B-4FE42E09304D}"/>
            </a:ext>
          </a:extLst>
        </xdr:cNvPr>
        <xdr:cNvCxnSpPr/>
      </xdr:nvCxnSpPr>
      <xdr:spPr>
        <a:xfrm>
          <a:off x="7367588" y="18240375"/>
          <a:ext cx="3476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186</xdr:row>
      <xdr:rowOff>76199</xdr:rowOff>
    </xdr:from>
    <xdr:to>
      <xdr:col>34</xdr:col>
      <xdr:colOff>0</xdr:colOff>
      <xdr:row>192</xdr:row>
      <xdr:rowOff>71438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393B70B5-C22E-F2FE-E50A-629EA2528C47}"/>
            </a:ext>
          </a:extLst>
        </xdr:cNvPr>
        <xdr:cNvCxnSpPr/>
      </xdr:nvCxnSpPr>
      <xdr:spPr>
        <a:xfrm>
          <a:off x="7439025" y="18164174"/>
          <a:ext cx="0" cy="814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128584</xdr:colOff>
      <xdr:row>191</xdr:row>
      <xdr:rowOff>23809</xdr:rowOff>
    </xdr:from>
    <xdr:to>
      <xdr:col>34</xdr:col>
      <xdr:colOff>33332</xdr:colOff>
      <xdr:row>192</xdr:row>
      <xdr:rowOff>33332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4EAC1538-D7CC-4EF2-9A5F-B8539055C36D}"/>
            </a:ext>
          </a:extLst>
        </xdr:cNvPr>
        <xdr:cNvCxnSpPr/>
      </xdr:nvCxnSpPr>
      <xdr:spPr>
        <a:xfrm flipH="1">
          <a:off x="7405684" y="18873784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123828</xdr:colOff>
      <xdr:row>186</xdr:row>
      <xdr:rowOff>123825</xdr:rowOff>
    </xdr:from>
    <xdr:to>
      <xdr:col>34</xdr:col>
      <xdr:colOff>28576</xdr:colOff>
      <xdr:row>187</xdr:row>
      <xdr:rowOff>38098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ED7AA427-8AAE-4384-9314-EE7FC94C2A7E}"/>
            </a:ext>
          </a:extLst>
        </xdr:cNvPr>
        <xdr:cNvCxnSpPr/>
      </xdr:nvCxnSpPr>
      <xdr:spPr>
        <a:xfrm flipH="1">
          <a:off x="7400928" y="18211800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100012</xdr:colOff>
      <xdr:row>225</xdr:row>
      <xdr:rowOff>1</xdr:rowOff>
    </xdr:from>
    <xdr:to>
      <xdr:col>34</xdr:col>
      <xdr:colOff>119063</xdr:colOff>
      <xdr:row>225</xdr:row>
      <xdr:rowOff>1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9BFB0019-B2AA-4975-9DC9-FA563EC9E3A7}"/>
            </a:ext>
          </a:extLst>
        </xdr:cNvPr>
        <xdr:cNvCxnSpPr/>
      </xdr:nvCxnSpPr>
      <xdr:spPr>
        <a:xfrm>
          <a:off x="7215187" y="23698201"/>
          <a:ext cx="3429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95250</xdr:colOff>
      <xdr:row>220</xdr:row>
      <xdr:rowOff>1</xdr:rowOff>
    </xdr:from>
    <xdr:to>
      <xdr:col>34</xdr:col>
      <xdr:colOff>119062</xdr:colOff>
      <xdr:row>220</xdr:row>
      <xdr:rowOff>1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DE1B4177-3153-4593-A6FC-E765A44ED18C}"/>
            </a:ext>
          </a:extLst>
        </xdr:cNvPr>
        <xdr:cNvCxnSpPr/>
      </xdr:nvCxnSpPr>
      <xdr:spPr>
        <a:xfrm>
          <a:off x="7210425" y="23031451"/>
          <a:ext cx="3476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</xdr:colOff>
      <xdr:row>219</xdr:row>
      <xdr:rowOff>76200</xdr:rowOff>
    </xdr:from>
    <xdr:to>
      <xdr:col>33</xdr:col>
      <xdr:colOff>4762</xdr:colOff>
      <xdr:row>225</xdr:row>
      <xdr:rowOff>71439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9500C6A5-1B03-42E8-AF2A-64EDC0B4552B}"/>
            </a:ext>
          </a:extLst>
        </xdr:cNvPr>
        <xdr:cNvCxnSpPr/>
      </xdr:nvCxnSpPr>
      <xdr:spPr>
        <a:xfrm>
          <a:off x="7281862" y="22955250"/>
          <a:ext cx="0" cy="814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133346</xdr:colOff>
      <xdr:row>224</xdr:row>
      <xdr:rowOff>23810</xdr:rowOff>
    </xdr:from>
    <xdr:to>
      <xdr:col>33</xdr:col>
      <xdr:colOff>38094</xdr:colOff>
      <xdr:row>225</xdr:row>
      <xdr:rowOff>33333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9C8BF68C-0E27-4FF5-9731-6C0571CBCCB6}"/>
            </a:ext>
          </a:extLst>
        </xdr:cNvPr>
        <xdr:cNvCxnSpPr/>
      </xdr:nvCxnSpPr>
      <xdr:spPr>
        <a:xfrm flipH="1">
          <a:off x="7248521" y="23664860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128590</xdr:colOff>
      <xdr:row>219</xdr:row>
      <xdr:rowOff>123826</xdr:rowOff>
    </xdr:from>
    <xdr:to>
      <xdr:col>33</xdr:col>
      <xdr:colOff>33338</xdr:colOff>
      <xdr:row>220</xdr:row>
      <xdr:rowOff>38099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A548E742-EB02-4E49-AF84-04A231A5A85C}"/>
            </a:ext>
          </a:extLst>
        </xdr:cNvPr>
        <xdr:cNvCxnSpPr/>
      </xdr:nvCxnSpPr>
      <xdr:spPr>
        <a:xfrm flipH="1">
          <a:off x="7243765" y="23002876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19</xdr:row>
      <xdr:rowOff>1</xdr:rowOff>
    </xdr:from>
    <xdr:to>
      <xdr:col>23</xdr:col>
      <xdr:colOff>71438</xdr:colOff>
      <xdr:row>19</xdr:row>
      <xdr:rowOff>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FE653A4-C085-409D-A3F5-479E579465E3}"/>
            </a:ext>
          </a:extLst>
        </xdr:cNvPr>
        <xdr:cNvCxnSpPr/>
      </xdr:nvCxnSpPr>
      <xdr:spPr>
        <a:xfrm>
          <a:off x="2914652" y="7696201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18</xdr:row>
      <xdr:rowOff>114301</xdr:rowOff>
    </xdr:from>
    <xdr:to>
      <xdr:col>23</xdr:col>
      <xdr:colOff>38097</xdr:colOff>
      <xdr:row>19</xdr:row>
      <xdr:rowOff>38102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7D0C412-7FF2-4B19-A8B6-8134390B90C3}"/>
            </a:ext>
          </a:extLst>
        </xdr:cNvPr>
        <xdr:cNvCxnSpPr/>
      </xdr:nvCxnSpPr>
      <xdr:spPr>
        <a:xfrm flipH="1">
          <a:off x="3571871" y="765810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25</xdr:row>
      <xdr:rowOff>1</xdr:rowOff>
    </xdr:from>
    <xdr:to>
      <xdr:col>23</xdr:col>
      <xdr:colOff>71438</xdr:colOff>
      <xdr:row>25</xdr:row>
      <xdr:rowOff>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662F979D-73E7-43DA-8508-5323A7EC7E1A}"/>
            </a:ext>
          </a:extLst>
        </xdr:cNvPr>
        <xdr:cNvCxnSpPr/>
      </xdr:nvCxnSpPr>
      <xdr:spPr>
        <a:xfrm>
          <a:off x="2914652" y="8582026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24</xdr:row>
      <xdr:rowOff>114301</xdr:rowOff>
    </xdr:from>
    <xdr:to>
      <xdr:col>23</xdr:col>
      <xdr:colOff>38097</xdr:colOff>
      <xdr:row>25</xdr:row>
      <xdr:rowOff>38102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4E39176C-56FE-4479-8C74-0BF0D3E14D81}"/>
            </a:ext>
          </a:extLst>
        </xdr:cNvPr>
        <xdr:cNvCxnSpPr/>
      </xdr:nvCxnSpPr>
      <xdr:spPr>
        <a:xfrm flipH="1">
          <a:off x="3571871" y="854392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29</xdr:row>
      <xdr:rowOff>1</xdr:rowOff>
    </xdr:from>
    <xdr:to>
      <xdr:col>23</xdr:col>
      <xdr:colOff>71438</xdr:colOff>
      <xdr:row>29</xdr:row>
      <xdr:rowOff>1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9D0DD15B-FF44-4CF8-A2DE-9AC5D9A964D3}"/>
            </a:ext>
          </a:extLst>
        </xdr:cNvPr>
        <xdr:cNvCxnSpPr/>
      </xdr:nvCxnSpPr>
      <xdr:spPr>
        <a:xfrm>
          <a:off x="2914652" y="9191626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28</xdr:row>
      <xdr:rowOff>114301</xdr:rowOff>
    </xdr:from>
    <xdr:to>
      <xdr:col>23</xdr:col>
      <xdr:colOff>38097</xdr:colOff>
      <xdr:row>29</xdr:row>
      <xdr:rowOff>38102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4A724AB9-A863-4FFB-B52E-726157EA4679}"/>
            </a:ext>
          </a:extLst>
        </xdr:cNvPr>
        <xdr:cNvCxnSpPr/>
      </xdr:nvCxnSpPr>
      <xdr:spPr>
        <a:xfrm flipH="1">
          <a:off x="3571871" y="9153526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57152</xdr:colOff>
      <xdr:row>35</xdr:row>
      <xdr:rowOff>1</xdr:rowOff>
    </xdr:from>
    <xdr:to>
      <xdr:col>23</xdr:col>
      <xdr:colOff>71438</xdr:colOff>
      <xdr:row>35</xdr:row>
      <xdr:rowOff>1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D5ADF39C-1587-432D-9FE8-CC8E73E9E0D3}"/>
            </a:ext>
          </a:extLst>
        </xdr:cNvPr>
        <xdr:cNvCxnSpPr/>
      </xdr:nvCxnSpPr>
      <xdr:spPr>
        <a:xfrm>
          <a:off x="2914652" y="10077451"/>
          <a:ext cx="766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123821</xdr:colOff>
      <xdr:row>34</xdr:row>
      <xdr:rowOff>114301</xdr:rowOff>
    </xdr:from>
    <xdr:to>
      <xdr:col>23</xdr:col>
      <xdr:colOff>38097</xdr:colOff>
      <xdr:row>35</xdr:row>
      <xdr:rowOff>38102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87360C6-923B-4A5F-AE88-9AFC9A831AF7}"/>
            </a:ext>
          </a:extLst>
        </xdr:cNvPr>
        <xdr:cNvCxnSpPr/>
      </xdr:nvCxnSpPr>
      <xdr:spPr>
        <a:xfrm flipH="1">
          <a:off x="3571871" y="1003935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16</xdr:row>
      <xdr:rowOff>57149</xdr:rowOff>
    </xdr:from>
    <xdr:to>
      <xdr:col>19</xdr:col>
      <xdr:colOff>80962</xdr:colOff>
      <xdr:row>16</xdr:row>
      <xdr:rowOff>57149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5ACEAC99-6E87-450E-91D9-80A4E436DE5A}"/>
            </a:ext>
          </a:extLst>
        </xdr:cNvPr>
        <xdr:cNvCxnSpPr/>
      </xdr:nvCxnSpPr>
      <xdr:spPr>
        <a:xfrm>
          <a:off x="2009775" y="7296149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16</xdr:row>
      <xdr:rowOff>90487</xdr:rowOff>
    </xdr:from>
    <xdr:to>
      <xdr:col>19</xdr:col>
      <xdr:colOff>80962</xdr:colOff>
      <xdr:row>16</xdr:row>
      <xdr:rowOff>90487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FF668D2E-949A-4D5B-8A0C-13F8364C926F}"/>
            </a:ext>
          </a:extLst>
        </xdr:cNvPr>
        <xdr:cNvCxnSpPr/>
      </xdr:nvCxnSpPr>
      <xdr:spPr>
        <a:xfrm>
          <a:off x="2009775" y="7329487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37</xdr:row>
      <xdr:rowOff>57149</xdr:rowOff>
    </xdr:from>
    <xdr:to>
      <xdr:col>19</xdr:col>
      <xdr:colOff>80962</xdr:colOff>
      <xdr:row>37</xdr:row>
      <xdr:rowOff>57149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E6CAD33A-7D51-4819-BAB9-0ECF1B5AFAD9}"/>
            </a:ext>
          </a:extLst>
        </xdr:cNvPr>
        <xdr:cNvCxnSpPr/>
      </xdr:nvCxnSpPr>
      <xdr:spPr>
        <a:xfrm>
          <a:off x="2009775" y="10439399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37</xdr:row>
      <xdr:rowOff>90487</xdr:rowOff>
    </xdr:from>
    <xdr:to>
      <xdr:col>19</xdr:col>
      <xdr:colOff>80962</xdr:colOff>
      <xdr:row>37</xdr:row>
      <xdr:rowOff>90487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6F0EAE60-6E87-4600-8989-6D04E1B51C0F}"/>
            </a:ext>
          </a:extLst>
        </xdr:cNvPr>
        <xdr:cNvCxnSpPr/>
      </xdr:nvCxnSpPr>
      <xdr:spPr>
        <a:xfrm>
          <a:off x="2009775" y="10472737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21</xdr:row>
      <xdr:rowOff>128590</xdr:rowOff>
    </xdr:from>
    <xdr:to>
      <xdr:col>19</xdr:col>
      <xdr:colOff>80966</xdr:colOff>
      <xdr:row>21</xdr:row>
      <xdr:rowOff>128590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CB695C15-304D-4B3F-AE79-F706335BA509}"/>
            </a:ext>
          </a:extLst>
        </xdr:cNvPr>
        <xdr:cNvCxnSpPr/>
      </xdr:nvCxnSpPr>
      <xdr:spPr>
        <a:xfrm>
          <a:off x="2009779" y="8120065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22</xdr:row>
      <xdr:rowOff>19053</xdr:rowOff>
    </xdr:from>
    <xdr:to>
      <xdr:col>19</xdr:col>
      <xdr:colOff>80966</xdr:colOff>
      <xdr:row>22</xdr:row>
      <xdr:rowOff>19053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638A3FAD-7AE3-4729-B432-FEFBD3D1FD17}"/>
            </a:ext>
          </a:extLst>
        </xdr:cNvPr>
        <xdr:cNvCxnSpPr/>
      </xdr:nvCxnSpPr>
      <xdr:spPr>
        <a:xfrm>
          <a:off x="2009779" y="8153403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31</xdr:row>
      <xdr:rowOff>128590</xdr:rowOff>
    </xdr:from>
    <xdr:to>
      <xdr:col>19</xdr:col>
      <xdr:colOff>80966</xdr:colOff>
      <xdr:row>31</xdr:row>
      <xdr:rowOff>128590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C4C38CB7-6C76-4BF5-9BCB-6A87F207C2BF}"/>
            </a:ext>
          </a:extLst>
        </xdr:cNvPr>
        <xdr:cNvCxnSpPr/>
      </xdr:nvCxnSpPr>
      <xdr:spPr>
        <a:xfrm>
          <a:off x="2009779" y="961549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66679</xdr:colOff>
      <xdr:row>32</xdr:row>
      <xdr:rowOff>19053</xdr:rowOff>
    </xdr:from>
    <xdr:to>
      <xdr:col>19</xdr:col>
      <xdr:colOff>80966</xdr:colOff>
      <xdr:row>32</xdr:row>
      <xdr:rowOff>19053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E2F16392-0213-4FBC-87AB-017B752CC215}"/>
            </a:ext>
          </a:extLst>
        </xdr:cNvPr>
        <xdr:cNvCxnSpPr/>
      </xdr:nvCxnSpPr>
      <xdr:spPr>
        <a:xfrm>
          <a:off x="2009779" y="9648828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13</xdr:row>
      <xdr:rowOff>104776</xdr:rowOff>
    </xdr:from>
    <xdr:to>
      <xdr:col>25</xdr:col>
      <xdr:colOff>38101</xdr:colOff>
      <xdr:row>14</xdr:row>
      <xdr:rowOff>38102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439949B5-927B-49D0-8D31-859796E0CEF7}"/>
            </a:ext>
          </a:extLst>
        </xdr:cNvPr>
        <xdr:cNvCxnSpPr/>
      </xdr:nvCxnSpPr>
      <xdr:spPr>
        <a:xfrm flipH="1">
          <a:off x="3895725" y="7105651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123820</xdr:colOff>
      <xdr:row>13</xdr:row>
      <xdr:rowOff>104775</xdr:rowOff>
    </xdr:from>
    <xdr:to>
      <xdr:col>23</xdr:col>
      <xdr:colOff>38096</xdr:colOff>
      <xdr:row>14</xdr:row>
      <xdr:rowOff>38101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5372C24-298C-4102-A2B1-F350D4DF1CF9}"/>
            </a:ext>
          </a:extLst>
        </xdr:cNvPr>
        <xdr:cNvCxnSpPr/>
      </xdr:nvCxnSpPr>
      <xdr:spPr>
        <a:xfrm flipH="1">
          <a:off x="3571870" y="7105650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5</xdr:row>
      <xdr:rowOff>57149</xdr:rowOff>
    </xdr:from>
    <xdr:to>
      <xdr:col>19</xdr:col>
      <xdr:colOff>80962</xdr:colOff>
      <xdr:row>5</xdr:row>
      <xdr:rowOff>57149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23FA63CE-135E-4D36-AABE-EFBA27E9FB35}"/>
            </a:ext>
          </a:extLst>
        </xdr:cNvPr>
        <xdr:cNvCxnSpPr/>
      </xdr:nvCxnSpPr>
      <xdr:spPr>
        <a:xfrm>
          <a:off x="2009775" y="5953124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5</xdr:row>
      <xdr:rowOff>90487</xdr:rowOff>
    </xdr:from>
    <xdr:to>
      <xdr:col>19</xdr:col>
      <xdr:colOff>80962</xdr:colOff>
      <xdr:row>5</xdr:row>
      <xdr:rowOff>90487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E933E2FC-B4C3-40BE-86D5-28CD88D130FB}"/>
            </a:ext>
          </a:extLst>
        </xdr:cNvPr>
        <xdr:cNvCxnSpPr/>
      </xdr:nvCxnSpPr>
      <xdr:spPr>
        <a:xfrm>
          <a:off x="2009775" y="598646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5</xdr:row>
      <xdr:rowOff>57149</xdr:rowOff>
    </xdr:from>
    <xdr:to>
      <xdr:col>19</xdr:col>
      <xdr:colOff>80962</xdr:colOff>
      <xdr:row>5</xdr:row>
      <xdr:rowOff>57149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7FD4E7B7-0F8A-4C40-B3AC-7E5E33593D79}"/>
            </a:ext>
          </a:extLst>
        </xdr:cNvPr>
        <xdr:cNvCxnSpPr/>
      </xdr:nvCxnSpPr>
      <xdr:spPr>
        <a:xfrm>
          <a:off x="2009775" y="5953124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5</xdr:row>
      <xdr:rowOff>90487</xdr:rowOff>
    </xdr:from>
    <xdr:to>
      <xdr:col>19</xdr:col>
      <xdr:colOff>80962</xdr:colOff>
      <xdr:row>5</xdr:row>
      <xdr:rowOff>90487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DA564322-128E-4B52-8313-18EC8F391EF8}"/>
            </a:ext>
          </a:extLst>
        </xdr:cNvPr>
        <xdr:cNvCxnSpPr/>
      </xdr:nvCxnSpPr>
      <xdr:spPr>
        <a:xfrm>
          <a:off x="2009775" y="598646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128584</xdr:colOff>
      <xdr:row>39</xdr:row>
      <xdr:rowOff>14299</xdr:rowOff>
    </xdr:from>
    <xdr:to>
      <xdr:col>23</xdr:col>
      <xdr:colOff>42860</xdr:colOff>
      <xdr:row>40</xdr:row>
      <xdr:rowOff>33350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BE8A1DA4-AF2F-4B7B-967F-87DD2E99F6D7}"/>
            </a:ext>
          </a:extLst>
        </xdr:cNvPr>
        <xdr:cNvCxnSpPr/>
      </xdr:nvCxnSpPr>
      <xdr:spPr>
        <a:xfrm flipH="1">
          <a:off x="3519484" y="6100774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128585</xdr:colOff>
      <xdr:row>39</xdr:row>
      <xdr:rowOff>14290</xdr:rowOff>
    </xdr:from>
    <xdr:to>
      <xdr:col>25</xdr:col>
      <xdr:colOff>42861</xdr:colOff>
      <xdr:row>40</xdr:row>
      <xdr:rowOff>33341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D7C81619-0E34-4C05-8E57-0478F94DB498}"/>
            </a:ext>
          </a:extLst>
        </xdr:cNvPr>
        <xdr:cNvCxnSpPr/>
      </xdr:nvCxnSpPr>
      <xdr:spPr>
        <a:xfrm flipH="1">
          <a:off x="3786185" y="6100765"/>
          <a:ext cx="76201" cy="76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3</xdr:row>
      <xdr:rowOff>9525</xdr:rowOff>
    </xdr:from>
    <xdr:to>
      <xdr:col>33</xdr:col>
      <xdr:colOff>9525</xdr:colOff>
      <xdr:row>29</xdr:row>
      <xdr:rowOff>9525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7B3166BD-6FBD-432B-A529-05063206E8A5}"/>
            </a:ext>
          </a:extLst>
        </xdr:cNvPr>
        <xdr:cNvCxnSpPr/>
      </xdr:nvCxnSpPr>
      <xdr:spPr>
        <a:xfrm>
          <a:off x="5124450" y="885825"/>
          <a:ext cx="0" cy="3714750"/>
        </a:xfrm>
        <a:prstGeom prst="lin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128585</xdr:colOff>
      <xdr:row>132</xdr:row>
      <xdr:rowOff>109536</xdr:rowOff>
    </xdr:from>
    <xdr:to>
      <xdr:col>27</xdr:col>
      <xdr:colOff>33333</xdr:colOff>
      <xdr:row>133</xdr:row>
      <xdr:rowOff>33334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3CA390B2-02AE-453A-BEED-7899D16A6D43}"/>
            </a:ext>
          </a:extLst>
        </xdr:cNvPr>
        <xdr:cNvCxnSpPr/>
      </xdr:nvCxnSpPr>
      <xdr:spPr>
        <a:xfrm flipH="1">
          <a:off x="4710110" y="24217311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128584</xdr:colOff>
      <xdr:row>158</xdr:row>
      <xdr:rowOff>28561</xdr:rowOff>
    </xdr:from>
    <xdr:to>
      <xdr:col>27</xdr:col>
      <xdr:colOff>33332</xdr:colOff>
      <xdr:row>159</xdr:row>
      <xdr:rowOff>38084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C9BD68E0-5877-4FDE-93B2-140420E61D0A}"/>
            </a:ext>
          </a:extLst>
        </xdr:cNvPr>
        <xdr:cNvCxnSpPr/>
      </xdr:nvCxnSpPr>
      <xdr:spPr>
        <a:xfrm flipH="1">
          <a:off x="4710109" y="27746311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116</xdr:row>
      <xdr:rowOff>0</xdr:rowOff>
    </xdr:from>
    <xdr:to>
      <xdr:col>36</xdr:col>
      <xdr:colOff>0</xdr:colOff>
      <xdr:row>126</xdr:row>
      <xdr:rowOff>0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7957D694-4D79-4F01-9834-0F63322E743C}"/>
            </a:ext>
          </a:extLst>
        </xdr:cNvPr>
        <xdr:cNvCxnSpPr/>
      </xdr:nvCxnSpPr>
      <xdr:spPr>
        <a:xfrm flipV="1">
          <a:off x="5600700" y="17535525"/>
          <a:ext cx="0" cy="1428750"/>
        </a:xfrm>
        <a:prstGeom prst="lin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33</xdr:col>
      <xdr:colOff>95250</xdr:colOff>
      <xdr:row>159</xdr:row>
      <xdr:rowOff>0</xdr:rowOff>
    </xdr:from>
    <xdr:to>
      <xdr:col>35</xdr:col>
      <xdr:colOff>114301</xdr:colOff>
      <xdr:row>159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758EE420-34BA-471B-88ED-CAB8FF444903}"/>
            </a:ext>
          </a:extLst>
        </xdr:cNvPr>
        <xdr:cNvCxnSpPr/>
      </xdr:nvCxnSpPr>
      <xdr:spPr>
        <a:xfrm>
          <a:off x="6076950" y="28527375"/>
          <a:ext cx="3429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90488</xdr:colOff>
      <xdr:row>154</xdr:row>
      <xdr:rowOff>0</xdr:rowOff>
    </xdr:from>
    <xdr:to>
      <xdr:col>35</xdr:col>
      <xdr:colOff>114300</xdr:colOff>
      <xdr:row>154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1F9D3CF-D0DD-4EA7-86E1-C8283502F753}"/>
            </a:ext>
          </a:extLst>
        </xdr:cNvPr>
        <xdr:cNvCxnSpPr/>
      </xdr:nvCxnSpPr>
      <xdr:spPr>
        <a:xfrm>
          <a:off x="6072188" y="27860625"/>
          <a:ext cx="3476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153</xdr:row>
      <xdr:rowOff>76199</xdr:rowOff>
    </xdr:from>
    <xdr:to>
      <xdr:col>34</xdr:col>
      <xdr:colOff>0</xdr:colOff>
      <xdr:row>159</xdr:row>
      <xdr:rowOff>71438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86223E2A-2F9A-460C-B17A-6BC2EF046DCA}"/>
            </a:ext>
          </a:extLst>
        </xdr:cNvPr>
        <xdr:cNvCxnSpPr/>
      </xdr:nvCxnSpPr>
      <xdr:spPr>
        <a:xfrm>
          <a:off x="6143625" y="27784424"/>
          <a:ext cx="0" cy="814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128584</xdr:colOff>
      <xdr:row>158</xdr:row>
      <xdr:rowOff>23809</xdr:rowOff>
    </xdr:from>
    <xdr:to>
      <xdr:col>34</xdr:col>
      <xdr:colOff>33332</xdr:colOff>
      <xdr:row>159</xdr:row>
      <xdr:rowOff>33332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AB2268-31FB-4238-A6ED-6F34A0973BA9}"/>
            </a:ext>
          </a:extLst>
        </xdr:cNvPr>
        <xdr:cNvCxnSpPr/>
      </xdr:nvCxnSpPr>
      <xdr:spPr>
        <a:xfrm flipH="1">
          <a:off x="6110284" y="28494034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123828</xdr:colOff>
      <xdr:row>153</xdr:row>
      <xdr:rowOff>123825</xdr:rowOff>
    </xdr:from>
    <xdr:to>
      <xdr:col>34</xdr:col>
      <xdr:colOff>28576</xdr:colOff>
      <xdr:row>154</xdr:row>
      <xdr:rowOff>38098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60B15691-1A47-45A7-A0D4-A3A2B675498B}"/>
            </a:ext>
          </a:extLst>
        </xdr:cNvPr>
        <xdr:cNvCxnSpPr/>
      </xdr:nvCxnSpPr>
      <xdr:spPr>
        <a:xfrm flipH="1">
          <a:off x="6105528" y="27832050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95250</xdr:colOff>
      <xdr:row>126</xdr:row>
      <xdr:rowOff>0</xdr:rowOff>
    </xdr:from>
    <xdr:to>
      <xdr:col>35</xdr:col>
      <xdr:colOff>114301</xdr:colOff>
      <xdr:row>126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D362AAD4-49D4-4319-923E-6D2EBF1236A3}"/>
            </a:ext>
          </a:extLst>
        </xdr:cNvPr>
        <xdr:cNvCxnSpPr/>
      </xdr:nvCxnSpPr>
      <xdr:spPr>
        <a:xfrm>
          <a:off x="6076950" y="23736300"/>
          <a:ext cx="3429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90488</xdr:colOff>
      <xdr:row>121</xdr:row>
      <xdr:rowOff>0</xdr:rowOff>
    </xdr:from>
    <xdr:to>
      <xdr:col>35</xdr:col>
      <xdr:colOff>114300</xdr:colOff>
      <xdr:row>121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93531060-69AA-428E-A0C2-354B610F617C}"/>
            </a:ext>
          </a:extLst>
        </xdr:cNvPr>
        <xdr:cNvCxnSpPr/>
      </xdr:nvCxnSpPr>
      <xdr:spPr>
        <a:xfrm>
          <a:off x="6072188" y="23069550"/>
          <a:ext cx="3476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120</xdr:row>
      <xdr:rowOff>76199</xdr:rowOff>
    </xdr:from>
    <xdr:to>
      <xdr:col>34</xdr:col>
      <xdr:colOff>0</xdr:colOff>
      <xdr:row>126</xdr:row>
      <xdr:rowOff>71438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C8249875-996E-4319-A29F-CECD3318D00B}"/>
            </a:ext>
          </a:extLst>
        </xdr:cNvPr>
        <xdr:cNvCxnSpPr/>
      </xdr:nvCxnSpPr>
      <xdr:spPr>
        <a:xfrm>
          <a:off x="6143625" y="22993349"/>
          <a:ext cx="0" cy="8143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128584</xdr:colOff>
      <xdr:row>125</xdr:row>
      <xdr:rowOff>23809</xdr:rowOff>
    </xdr:from>
    <xdr:to>
      <xdr:col>34</xdr:col>
      <xdr:colOff>33332</xdr:colOff>
      <xdr:row>126</xdr:row>
      <xdr:rowOff>33332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A28CDB55-DD16-48AD-B461-9E3085025A13}"/>
            </a:ext>
          </a:extLst>
        </xdr:cNvPr>
        <xdr:cNvCxnSpPr/>
      </xdr:nvCxnSpPr>
      <xdr:spPr>
        <a:xfrm flipH="1">
          <a:off x="6110284" y="23702959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123828</xdr:colOff>
      <xdr:row>120</xdr:row>
      <xdr:rowOff>123825</xdr:rowOff>
    </xdr:from>
    <xdr:to>
      <xdr:col>34</xdr:col>
      <xdr:colOff>28576</xdr:colOff>
      <xdr:row>121</xdr:row>
      <xdr:rowOff>38098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1A865136-6EB9-4C95-975E-A11245B15A96}"/>
            </a:ext>
          </a:extLst>
        </xdr:cNvPr>
        <xdr:cNvCxnSpPr/>
      </xdr:nvCxnSpPr>
      <xdr:spPr>
        <a:xfrm flipH="1">
          <a:off x="6105528" y="23040975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128586</xdr:colOff>
      <xdr:row>125</xdr:row>
      <xdr:rowOff>23817</xdr:rowOff>
    </xdr:from>
    <xdr:to>
      <xdr:col>27</xdr:col>
      <xdr:colOff>33334</xdr:colOff>
      <xdr:row>126</xdr:row>
      <xdr:rowOff>33340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BD051DE3-1C60-4212-B618-1297F290494B}"/>
            </a:ext>
          </a:extLst>
        </xdr:cNvPr>
        <xdr:cNvCxnSpPr/>
      </xdr:nvCxnSpPr>
      <xdr:spPr>
        <a:xfrm flipH="1">
          <a:off x="4224336" y="18921417"/>
          <a:ext cx="66673" cy="666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85723</xdr:colOff>
      <xdr:row>84</xdr:row>
      <xdr:rowOff>133350</xdr:rowOff>
    </xdr:from>
    <xdr:to>
      <xdr:col>9</xdr:col>
      <xdr:colOff>100013</xdr:colOff>
      <xdr:row>93</xdr:row>
      <xdr:rowOff>80963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20A00E16-FAD3-FC60-C539-393F0D16A1C4}"/>
            </a:ext>
          </a:extLst>
        </xdr:cNvPr>
        <xdr:cNvGrpSpPr/>
      </xdr:nvGrpSpPr>
      <xdr:grpSpPr>
        <a:xfrm>
          <a:off x="409573" y="12573000"/>
          <a:ext cx="1090615" cy="1300163"/>
          <a:chOff x="409573" y="12573000"/>
          <a:chExt cx="1090615" cy="1300163"/>
        </a:xfrm>
      </xdr:grpSpPr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057CECAF-1C3A-414F-B2DB-92CA22042EF9}"/>
              </a:ext>
            </a:extLst>
          </xdr:cNvPr>
          <xdr:cNvCxnSpPr/>
        </xdr:nvCxnSpPr>
        <xdr:spPr>
          <a:xfrm>
            <a:off x="485776" y="12663491"/>
            <a:ext cx="0" cy="8953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555988F0-21E9-41DD-8ABB-47A3ED1186F9}"/>
              </a:ext>
            </a:extLst>
          </xdr:cNvPr>
          <xdr:cNvSpPr/>
        </xdr:nvSpPr>
        <xdr:spPr>
          <a:xfrm>
            <a:off x="895351" y="12820651"/>
            <a:ext cx="423862" cy="5810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" name="Oval 70">
            <a:extLst>
              <a:ext uri="{FF2B5EF4-FFF2-40B4-BE49-F238E27FC236}">
                <a16:creationId xmlns:a16="http://schemas.microsoft.com/office/drawing/2014/main" id="{18EFEF36-F57E-473C-A6BA-86EA52947A12}"/>
              </a:ext>
            </a:extLst>
          </xdr:cNvPr>
          <xdr:cNvSpPr/>
        </xdr:nvSpPr>
        <xdr:spPr>
          <a:xfrm>
            <a:off x="919162" y="128492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" name="Oval 71">
            <a:extLst>
              <a:ext uri="{FF2B5EF4-FFF2-40B4-BE49-F238E27FC236}">
                <a16:creationId xmlns:a16="http://schemas.microsoft.com/office/drawing/2014/main" id="{7C5AC789-586A-4BE0-A8F4-5B4602BAAAB4}"/>
              </a:ext>
            </a:extLst>
          </xdr:cNvPr>
          <xdr:cNvSpPr/>
        </xdr:nvSpPr>
        <xdr:spPr>
          <a:xfrm>
            <a:off x="1233488" y="12849226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" name="Oval 73">
            <a:extLst>
              <a:ext uri="{FF2B5EF4-FFF2-40B4-BE49-F238E27FC236}">
                <a16:creationId xmlns:a16="http://schemas.microsoft.com/office/drawing/2014/main" id="{195A046E-9C90-4FA1-9E0B-CF2094C6D23F}"/>
              </a:ext>
            </a:extLst>
          </xdr:cNvPr>
          <xdr:cNvSpPr/>
        </xdr:nvSpPr>
        <xdr:spPr>
          <a:xfrm>
            <a:off x="919160" y="13320722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" name="Oval 74">
            <a:extLst>
              <a:ext uri="{FF2B5EF4-FFF2-40B4-BE49-F238E27FC236}">
                <a16:creationId xmlns:a16="http://schemas.microsoft.com/office/drawing/2014/main" id="{8C05035F-7F3A-4C39-BEE1-60344C7AE414}"/>
              </a:ext>
            </a:extLst>
          </xdr:cNvPr>
          <xdr:cNvSpPr/>
        </xdr:nvSpPr>
        <xdr:spPr>
          <a:xfrm>
            <a:off x="1233486" y="13320723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3CA7A191-DE26-475A-B88E-33EACF48EDBB}"/>
              </a:ext>
            </a:extLst>
          </xdr:cNvPr>
          <xdr:cNvSpPr/>
        </xdr:nvSpPr>
        <xdr:spPr>
          <a:xfrm>
            <a:off x="919156" y="13077823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" name="Oval 77">
            <a:extLst>
              <a:ext uri="{FF2B5EF4-FFF2-40B4-BE49-F238E27FC236}">
                <a16:creationId xmlns:a16="http://schemas.microsoft.com/office/drawing/2014/main" id="{33A6551D-AEFE-42ED-86D1-08E35C22EA1F}"/>
              </a:ext>
            </a:extLst>
          </xdr:cNvPr>
          <xdr:cNvSpPr/>
        </xdr:nvSpPr>
        <xdr:spPr>
          <a:xfrm>
            <a:off x="1233482" y="13077824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135F9640-E113-46A3-9168-16989428E2DC}"/>
              </a:ext>
            </a:extLst>
          </xdr:cNvPr>
          <xdr:cNvCxnSpPr/>
        </xdr:nvCxnSpPr>
        <xdr:spPr>
          <a:xfrm>
            <a:off x="809625" y="1355883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EB65A170-BEC8-4CF9-8E30-8D4ADEC7DAFE}"/>
              </a:ext>
            </a:extLst>
          </xdr:cNvPr>
          <xdr:cNvCxnSpPr/>
        </xdr:nvCxnSpPr>
        <xdr:spPr>
          <a:xfrm>
            <a:off x="738187" y="13792200"/>
            <a:ext cx="7334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D6685C7F-0B65-4C89-98BB-C8D112A554DD}"/>
              </a:ext>
            </a:extLst>
          </xdr:cNvPr>
          <xdr:cNvCxnSpPr/>
        </xdr:nvCxnSpPr>
        <xdr:spPr>
          <a:xfrm flipH="1">
            <a:off x="766763" y="1375410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1AD1BD2F-5924-4311-B2CB-98C6AD010336}"/>
              </a:ext>
            </a:extLst>
          </xdr:cNvPr>
          <xdr:cNvCxnSpPr/>
        </xdr:nvCxnSpPr>
        <xdr:spPr>
          <a:xfrm>
            <a:off x="1400175" y="1355883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EC74BD9A-6CF0-49A9-9F6E-E8676941C70B}"/>
              </a:ext>
            </a:extLst>
          </xdr:cNvPr>
          <xdr:cNvCxnSpPr/>
        </xdr:nvCxnSpPr>
        <xdr:spPr>
          <a:xfrm flipH="1">
            <a:off x="1357313" y="1375410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AA8DE64C-A87E-4F57-BDCC-24DD8CCF7268}"/>
              </a:ext>
            </a:extLst>
          </xdr:cNvPr>
          <xdr:cNvCxnSpPr/>
        </xdr:nvCxnSpPr>
        <xdr:spPr>
          <a:xfrm>
            <a:off x="409573" y="12734925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128FEB44-02E8-4CCB-90C5-7D8944E42032}"/>
              </a:ext>
            </a:extLst>
          </xdr:cNvPr>
          <xdr:cNvCxnSpPr/>
        </xdr:nvCxnSpPr>
        <xdr:spPr>
          <a:xfrm flipH="1">
            <a:off x="442912" y="12696825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0D000DF6-4854-4161-A566-6508E1471A57}"/>
              </a:ext>
            </a:extLst>
          </xdr:cNvPr>
          <xdr:cNvCxnSpPr/>
        </xdr:nvCxnSpPr>
        <xdr:spPr>
          <a:xfrm>
            <a:off x="409573" y="13487400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75D4AA6C-BDFB-4736-B3E7-687E2E07C2D1}"/>
              </a:ext>
            </a:extLst>
          </xdr:cNvPr>
          <xdr:cNvCxnSpPr/>
        </xdr:nvCxnSpPr>
        <xdr:spPr>
          <a:xfrm flipH="1">
            <a:off x="442912" y="1343977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" name="Freeform: Shape 87">
            <a:extLst>
              <a:ext uri="{FF2B5EF4-FFF2-40B4-BE49-F238E27FC236}">
                <a16:creationId xmlns:a16="http://schemas.microsoft.com/office/drawing/2014/main" id="{8990E493-2D51-43D8-8E6D-64A1C6429651}"/>
              </a:ext>
            </a:extLst>
          </xdr:cNvPr>
          <xdr:cNvSpPr/>
        </xdr:nvSpPr>
        <xdr:spPr>
          <a:xfrm>
            <a:off x="1052513" y="12798425"/>
            <a:ext cx="112716" cy="619125"/>
          </a:xfrm>
          <a:custGeom>
            <a:avLst/>
            <a:gdLst>
              <a:gd name="connsiteX0" fmla="*/ 0 w 130175"/>
              <a:gd name="connsiteY0" fmla="*/ 0 h 619125"/>
              <a:gd name="connsiteX1" fmla="*/ 130175 w 130175"/>
              <a:gd name="connsiteY1" fmla="*/ 0 h 619125"/>
              <a:gd name="connsiteX2" fmla="*/ 130175 w 130175"/>
              <a:gd name="connsiteY2" fmla="*/ 571500 h 619125"/>
              <a:gd name="connsiteX3" fmla="*/ 114300 w 130175"/>
              <a:gd name="connsiteY3" fmla="*/ 606425 h 619125"/>
              <a:gd name="connsiteX4" fmla="*/ 66675 w 130175"/>
              <a:gd name="connsiteY4" fmla="*/ 619125 h 619125"/>
              <a:gd name="connsiteX5" fmla="*/ 31750 w 130175"/>
              <a:gd name="connsiteY5" fmla="*/ 606425 h 619125"/>
              <a:gd name="connsiteX6" fmla="*/ 3175 w 130175"/>
              <a:gd name="connsiteY6" fmla="*/ 498475 h 619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30175" h="619125">
                <a:moveTo>
                  <a:pt x="0" y="0"/>
                </a:moveTo>
                <a:lnTo>
                  <a:pt x="130175" y="0"/>
                </a:lnTo>
                <a:lnTo>
                  <a:pt x="130175" y="571500"/>
                </a:lnTo>
                <a:lnTo>
                  <a:pt x="114300" y="606425"/>
                </a:lnTo>
                <a:lnTo>
                  <a:pt x="66675" y="619125"/>
                </a:lnTo>
                <a:lnTo>
                  <a:pt x="31750" y="606425"/>
                </a:lnTo>
                <a:lnTo>
                  <a:pt x="3175" y="4984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" name="Freeform: Shape 88">
            <a:extLst>
              <a:ext uri="{FF2B5EF4-FFF2-40B4-BE49-F238E27FC236}">
                <a16:creationId xmlns:a16="http://schemas.microsoft.com/office/drawing/2014/main" id="{070767FA-49AA-471A-A968-FBD6D08F03AA}"/>
              </a:ext>
            </a:extLst>
          </xdr:cNvPr>
          <xdr:cNvSpPr/>
        </xdr:nvSpPr>
        <xdr:spPr>
          <a:xfrm>
            <a:off x="876300" y="13014325"/>
            <a:ext cx="460375" cy="152400"/>
          </a:xfrm>
          <a:custGeom>
            <a:avLst/>
            <a:gdLst>
              <a:gd name="connsiteX0" fmla="*/ 517525 w 517525"/>
              <a:gd name="connsiteY0" fmla="*/ 0 h 152400"/>
              <a:gd name="connsiteX1" fmla="*/ 517525 w 517525"/>
              <a:gd name="connsiteY1" fmla="*/ 152400 h 152400"/>
              <a:gd name="connsiteX2" fmla="*/ 57150 w 517525"/>
              <a:gd name="connsiteY2" fmla="*/ 152400 h 152400"/>
              <a:gd name="connsiteX3" fmla="*/ 9525 w 517525"/>
              <a:gd name="connsiteY3" fmla="*/ 127000 h 152400"/>
              <a:gd name="connsiteX4" fmla="*/ 0 w 517525"/>
              <a:gd name="connsiteY4" fmla="*/ 85725 h 152400"/>
              <a:gd name="connsiteX5" fmla="*/ 9525 w 517525"/>
              <a:gd name="connsiteY5" fmla="*/ 50800 h 152400"/>
              <a:gd name="connsiteX6" fmla="*/ 142875 w 517525"/>
              <a:gd name="connsiteY6" fmla="*/ 9525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17525" h="152400">
                <a:moveTo>
                  <a:pt x="517525" y="0"/>
                </a:moveTo>
                <a:lnTo>
                  <a:pt x="517525" y="152400"/>
                </a:lnTo>
                <a:lnTo>
                  <a:pt x="57150" y="152400"/>
                </a:lnTo>
                <a:lnTo>
                  <a:pt x="9525" y="127000"/>
                </a:lnTo>
                <a:lnTo>
                  <a:pt x="0" y="85725"/>
                </a:lnTo>
                <a:lnTo>
                  <a:pt x="9525" y="50800"/>
                </a:lnTo>
                <a:lnTo>
                  <a:pt x="142875" y="952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90E10218-B4F9-4145-A7AE-1EC8B6DC2732}"/>
              </a:ext>
            </a:extLst>
          </xdr:cNvPr>
          <xdr:cNvCxnSpPr/>
        </xdr:nvCxnSpPr>
        <xdr:spPr>
          <a:xfrm flipV="1">
            <a:off x="1266827" y="12573000"/>
            <a:ext cx="233361" cy="295276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B502A787-12DA-4896-BCC0-B83F062A11B9}"/>
              </a:ext>
            </a:extLst>
          </xdr:cNvPr>
          <xdr:cNvSpPr/>
        </xdr:nvSpPr>
        <xdr:spPr>
          <a:xfrm>
            <a:off x="1081092" y="128492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6" name="Oval 165">
            <a:extLst>
              <a:ext uri="{FF2B5EF4-FFF2-40B4-BE49-F238E27FC236}">
                <a16:creationId xmlns:a16="http://schemas.microsoft.com/office/drawing/2014/main" id="{A0AA0C55-D356-49A0-B9D4-A348F755B2CB}"/>
              </a:ext>
            </a:extLst>
          </xdr:cNvPr>
          <xdr:cNvSpPr/>
        </xdr:nvSpPr>
        <xdr:spPr>
          <a:xfrm>
            <a:off x="1081090" y="13320722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85723</xdr:colOff>
      <xdr:row>52</xdr:row>
      <xdr:rowOff>133350</xdr:rowOff>
    </xdr:from>
    <xdr:to>
      <xdr:col>9</xdr:col>
      <xdr:colOff>100013</xdr:colOff>
      <xdr:row>61</xdr:row>
      <xdr:rowOff>80963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791E66FE-198E-2EEF-D008-67FCCBF4D2E5}"/>
            </a:ext>
          </a:extLst>
        </xdr:cNvPr>
        <xdr:cNvGrpSpPr/>
      </xdr:nvGrpSpPr>
      <xdr:grpSpPr>
        <a:xfrm>
          <a:off x="409573" y="7972425"/>
          <a:ext cx="1090615" cy="1300163"/>
          <a:chOff x="409573" y="7972425"/>
          <a:chExt cx="1090615" cy="1300163"/>
        </a:xfrm>
      </xdr:grpSpPr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A2DD3D59-0959-3B43-435C-4E520E501451}"/>
              </a:ext>
            </a:extLst>
          </xdr:cNvPr>
          <xdr:cNvCxnSpPr/>
        </xdr:nvCxnSpPr>
        <xdr:spPr>
          <a:xfrm>
            <a:off x="485776" y="8062916"/>
            <a:ext cx="0" cy="8953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8F54B8CC-3906-B22D-D7C6-81CB5AA6A0A9}"/>
              </a:ext>
            </a:extLst>
          </xdr:cNvPr>
          <xdr:cNvCxnSpPr/>
        </xdr:nvCxnSpPr>
        <xdr:spPr>
          <a:xfrm>
            <a:off x="809625" y="89582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DCD668A3-31EB-E894-0717-D2FB8E855769}"/>
              </a:ext>
            </a:extLst>
          </xdr:cNvPr>
          <xdr:cNvCxnSpPr/>
        </xdr:nvCxnSpPr>
        <xdr:spPr>
          <a:xfrm>
            <a:off x="738187" y="9191625"/>
            <a:ext cx="7334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2B955166-2601-5E91-25D7-7392D6557251}"/>
              </a:ext>
            </a:extLst>
          </xdr:cNvPr>
          <xdr:cNvCxnSpPr/>
        </xdr:nvCxnSpPr>
        <xdr:spPr>
          <a:xfrm flipH="1">
            <a:off x="766763" y="9153525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2A52A7D8-6E3B-4942-B365-7AB82314D88E}"/>
              </a:ext>
            </a:extLst>
          </xdr:cNvPr>
          <xdr:cNvCxnSpPr/>
        </xdr:nvCxnSpPr>
        <xdr:spPr>
          <a:xfrm>
            <a:off x="1400175" y="89582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2B3FD0AC-BBCC-4FD3-B228-F23849DDBFB4}"/>
              </a:ext>
            </a:extLst>
          </xdr:cNvPr>
          <xdr:cNvCxnSpPr/>
        </xdr:nvCxnSpPr>
        <xdr:spPr>
          <a:xfrm flipH="1">
            <a:off x="1357313" y="9153525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50864464-5CA2-46CE-AF53-E9670547E707}"/>
              </a:ext>
            </a:extLst>
          </xdr:cNvPr>
          <xdr:cNvCxnSpPr/>
        </xdr:nvCxnSpPr>
        <xdr:spPr>
          <a:xfrm>
            <a:off x="409573" y="8134350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61C0C78D-833D-412E-AC6A-1D15F12E9284}"/>
              </a:ext>
            </a:extLst>
          </xdr:cNvPr>
          <xdr:cNvCxnSpPr/>
        </xdr:nvCxnSpPr>
        <xdr:spPr>
          <a:xfrm flipH="1">
            <a:off x="442912" y="809625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79293AFF-EEB9-4F7B-884E-2FC11A1CF5AF}"/>
              </a:ext>
            </a:extLst>
          </xdr:cNvPr>
          <xdr:cNvCxnSpPr/>
        </xdr:nvCxnSpPr>
        <xdr:spPr>
          <a:xfrm>
            <a:off x="409573" y="8886825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249BD05F-EA97-41EF-8AF1-B81A3A6B63E0}"/>
              </a:ext>
            </a:extLst>
          </xdr:cNvPr>
          <xdr:cNvCxnSpPr/>
        </xdr:nvCxnSpPr>
        <xdr:spPr>
          <a:xfrm flipH="1">
            <a:off x="442912" y="8839200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2240F24D-730F-3EE3-8714-4692081C76DB}"/>
              </a:ext>
            </a:extLst>
          </xdr:cNvPr>
          <xdr:cNvCxnSpPr/>
        </xdr:nvCxnSpPr>
        <xdr:spPr>
          <a:xfrm flipV="1">
            <a:off x="1266827" y="7972425"/>
            <a:ext cx="233361" cy="295276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66E03A37-ACDC-4E75-89F4-02D9CB6C7FB0}"/>
              </a:ext>
            </a:extLst>
          </xdr:cNvPr>
          <xdr:cNvSpPr/>
        </xdr:nvSpPr>
        <xdr:spPr>
          <a:xfrm>
            <a:off x="895351" y="8220076"/>
            <a:ext cx="423862" cy="5810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1" name="Oval 170">
            <a:extLst>
              <a:ext uri="{FF2B5EF4-FFF2-40B4-BE49-F238E27FC236}">
                <a16:creationId xmlns:a16="http://schemas.microsoft.com/office/drawing/2014/main" id="{77C4C03C-6C76-46A5-91E1-489C714B10BA}"/>
              </a:ext>
            </a:extLst>
          </xdr:cNvPr>
          <xdr:cNvSpPr/>
        </xdr:nvSpPr>
        <xdr:spPr>
          <a:xfrm>
            <a:off x="919162" y="82486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2" name="Oval 171">
            <a:extLst>
              <a:ext uri="{FF2B5EF4-FFF2-40B4-BE49-F238E27FC236}">
                <a16:creationId xmlns:a16="http://schemas.microsoft.com/office/drawing/2014/main" id="{5D4C9882-2A39-43B7-ADBE-F17DB14F6CCE}"/>
              </a:ext>
            </a:extLst>
          </xdr:cNvPr>
          <xdr:cNvSpPr/>
        </xdr:nvSpPr>
        <xdr:spPr>
          <a:xfrm>
            <a:off x="1233488" y="8248651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3" name="Oval 172">
            <a:extLst>
              <a:ext uri="{FF2B5EF4-FFF2-40B4-BE49-F238E27FC236}">
                <a16:creationId xmlns:a16="http://schemas.microsoft.com/office/drawing/2014/main" id="{8B753B14-948F-4A91-B483-0068F2A07D16}"/>
              </a:ext>
            </a:extLst>
          </xdr:cNvPr>
          <xdr:cNvSpPr/>
        </xdr:nvSpPr>
        <xdr:spPr>
          <a:xfrm>
            <a:off x="919160" y="8720147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4" name="Oval 173">
            <a:extLst>
              <a:ext uri="{FF2B5EF4-FFF2-40B4-BE49-F238E27FC236}">
                <a16:creationId xmlns:a16="http://schemas.microsoft.com/office/drawing/2014/main" id="{20B58D97-A362-4175-85CC-CC368DC5DC04}"/>
              </a:ext>
            </a:extLst>
          </xdr:cNvPr>
          <xdr:cNvSpPr/>
        </xdr:nvSpPr>
        <xdr:spPr>
          <a:xfrm>
            <a:off x="1233486" y="8720148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6" name="Oval 175">
            <a:extLst>
              <a:ext uri="{FF2B5EF4-FFF2-40B4-BE49-F238E27FC236}">
                <a16:creationId xmlns:a16="http://schemas.microsoft.com/office/drawing/2014/main" id="{AB6234AC-6985-4503-B5B7-37B865F19219}"/>
              </a:ext>
            </a:extLst>
          </xdr:cNvPr>
          <xdr:cNvSpPr/>
        </xdr:nvSpPr>
        <xdr:spPr>
          <a:xfrm>
            <a:off x="919156" y="8477248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7" name="Oval 176">
            <a:extLst>
              <a:ext uri="{FF2B5EF4-FFF2-40B4-BE49-F238E27FC236}">
                <a16:creationId xmlns:a16="http://schemas.microsoft.com/office/drawing/2014/main" id="{71E43D10-7405-4D66-99A7-1675048B5229}"/>
              </a:ext>
            </a:extLst>
          </xdr:cNvPr>
          <xdr:cNvSpPr/>
        </xdr:nvSpPr>
        <xdr:spPr>
          <a:xfrm>
            <a:off x="1233482" y="8477249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8" name="Freeform: Shape 177">
            <a:extLst>
              <a:ext uri="{FF2B5EF4-FFF2-40B4-BE49-F238E27FC236}">
                <a16:creationId xmlns:a16="http://schemas.microsoft.com/office/drawing/2014/main" id="{1A9F5700-F162-45E3-9972-FA1C8A049292}"/>
              </a:ext>
            </a:extLst>
          </xdr:cNvPr>
          <xdr:cNvSpPr/>
        </xdr:nvSpPr>
        <xdr:spPr>
          <a:xfrm>
            <a:off x="1052513" y="8197850"/>
            <a:ext cx="112716" cy="619125"/>
          </a:xfrm>
          <a:custGeom>
            <a:avLst/>
            <a:gdLst>
              <a:gd name="connsiteX0" fmla="*/ 0 w 130175"/>
              <a:gd name="connsiteY0" fmla="*/ 0 h 619125"/>
              <a:gd name="connsiteX1" fmla="*/ 130175 w 130175"/>
              <a:gd name="connsiteY1" fmla="*/ 0 h 619125"/>
              <a:gd name="connsiteX2" fmla="*/ 130175 w 130175"/>
              <a:gd name="connsiteY2" fmla="*/ 571500 h 619125"/>
              <a:gd name="connsiteX3" fmla="*/ 114300 w 130175"/>
              <a:gd name="connsiteY3" fmla="*/ 606425 h 619125"/>
              <a:gd name="connsiteX4" fmla="*/ 66675 w 130175"/>
              <a:gd name="connsiteY4" fmla="*/ 619125 h 619125"/>
              <a:gd name="connsiteX5" fmla="*/ 31750 w 130175"/>
              <a:gd name="connsiteY5" fmla="*/ 606425 h 619125"/>
              <a:gd name="connsiteX6" fmla="*/ 3175 w 130175"/>
              <a:gd name="connsiteY6" fmla="*/ 498475 h 619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30175" h="619125">
                <a:moveTo>
                  <a:pt x="0" y="0"/>
                </a:moveTo>
                <a:lnTo>
                  <a:pt x="130175" y="0"/>
                </a:lnTo>
                <a:lnTo>
                  <a:pt x="130175" y="571500"/>
                </a:lnTo>
                <a:lnTo>
                  <a:pt x="114300" y="606425"/>
                </a:lnTo>
                <a:lnTo>
                  <a:pt x="66675" y="619125"/>
                </a:lnTo>
                <a:lnTo>
                  <a:pt x="31750" y="606425"/>
                </a:lnTo>
                <a:lnTo>
                  <a:pt x="3175" y="4984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0" name="Freeform: Shape 179">
            <a:extLst>
              <a:ext uri="{FF2B5EF4-FFF2-40B4-BE49-F238E27FC236}">
                <a16:creationId xmlns:a16="http://schemas.microsoft.com/office/drawing/2014/main" id="{44C8E82F-169D-4BC6-9E78-87BFEC1FECD0}"/>
              </a:ext>
            </a:extLst>
          </xdr:cNvPr>
          <xdr:cNvSpPr/>
        </xdr:nvSpPr>
        <xdr:spPr>
          <a:xfrm>
            <a:off x="876300" y="8413750"/>
            <a:ext cx="460375" cy="152400"/>
          </a:xfrm>
          <a:custGeom>
            <a:avLst/>
            <a:gdLst>
              <a:gd name="connsiteX0" fmla="*/ 517525 w 517525"/>
              <a:gd name="connsiteY0" fmla="*/ 0 h 152400"/>
              <a:gd name="connsiteX1" fmla="*/ 517525 w 517525"/>
              <a:gd name="connsiteY1" fmla="*/ 152400 h 152400"/>
              <a:gd name="connsiteX2" fmla="*/ 57150 w 517525"/>
              <a:gd name="connsiteY2" fmla="*/ 152400 h 152400"/>
              <a:gd name="connsiteX3" fmla="*/ 9525 w 517525"/>
              <a:gd name="connsiteY3" fmla="*/ 127000 h 152400"/>
              <a:gd name="connsiteX4" fmla="*/ 0 w 517525"/>
              <a:gd name="connsiteY4" fmla="*/ 85725 h 152400"/>
              <a:gd name="connsiteX5" fmla="*/ 9525 w 517525"/>
              <a:gd name="connsiteY5" fmla="*/ 50800 h 152400"/>
              <a:gd name="connsiteX6" fmla="*/ 142875 w 517525"/>
              <a:gd name="connsiteY6" fmla="*/ 9525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17525" h="152400">
                <a:moveTo>
                  <a:pt x="517525" y="0"/>
                </a:moveTo>
                <a:lnTo>
                  <a:pt x="517525" y="152400"/>
                </a:lnTo>
                <a:lnTo>
                  <a:pt x="57150" y="152400"/>
                </a:lnTo>
                <a:lnTo>
                  <a:pt x="9525" y="127000"/>
                </a:lnTo>
                <a:lnTo>
                  <a:pt x="0" y="85725"/>
                </a:lnTo>
                <a:lnTo>
                  <a:pt x="9525" y="50800"/>
                </a:lnTo>
                <a:lnTo>
                  <a:pt x="142875" y="952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" name="Oval 181">
            <a:extLst>
              <a:ext uri="{FF2B5EF4-FFF2-40B4-BE49-F238E27FC236}">
                <a16:creationId xmlns:a16="http://schemas.microsoft.com/office/drawing/2014/main" id="{6E1F4BDE-9DF6-4127-9867-40154DF14498}"/>
              </a:ext>
            </a:extLst>
          </xdr:cNvPr>
          <xdr:cNvSpPr/>
        </xdr:nvSpPr>
        <xdr:spPr>
          <a:xfrm>
            <a:off x="1081092" y="82486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3" name="Oval 182">
            <a:extLst>
              <a:ext uri="{FF2B5EF4-FFF2-40B4-BE49-F238E27FC236}">
                <a16:creationId xmlns:a16="http://schemas.microsoft.com/office/drawing/2014/main" id="{E8184C3D-BF9E-480F-B9C8-3D1C7157CE23}"/>
              </a:ext>
            </a:extLst>
          </xdr:cNvPr>
          <xdr:cNvSpPr/>
        </xdr:nvSpPr>
        <xdr:spPr>
          <a:xfrm>
            <a:off x="1081090" y="8720147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85723</xdr:colOff>
      <xdr:row>20</xdr:row>
      <xdr:rowOff>133350</xdr:rowOff>
    </xdr:from>
    <xdr:to>
      <xdr:col>9</xdr:col>
      <xdr:colOff>100013</xdr:colOff>
      <xdr:row>29</xdr:row>
      <xdr:rowOff>80963</xdr:rowOff>
    </xdr:to>
    <xdr:grpSp>
      <xdr:nvGrpSpPr>
        <xdr:cNvPr id="135" name="Group 134">
          <a:extLst>
            <a:ext uri="{FF2B5EF4-FFF2-40B4-BE49-F238E27FC236}">
              <a16:creationId xmlns:a16="http://schemas.microsoft.com/office/drawing/2014/main" id="{323BB19D-A5F3-B8F0-9887-3CE642E1D1F6}"/>
            </a:ext>
          </a:extLst>
        </xdr:cNvPr>
        <xdr:cNvGrpSpPr/>
      </xdr:nvGrpSpPr>
      <xdr:grpSpPr>
        <a:xfrm>
          <a:off x="409573" y="3371850"/>
          <a:ext cx="1090615" cy="1300163"/>
          <a:chOff x="409573" y="3371850"/>
          <a:chExt cx="1090615" cy="1300163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6BEC0B1B-21AC-43AE-93A9-138F4EE5CD96}"/>
              </a:ext>
            </a:extLst>
          </xdr:cNvPr>
          <xdr:cNvCxnSpPr/>
        </xdr:nvCxnSpPr>
        <xdr:spPr>
          <a:xfrm>
            <a:off x="485776" y="3462341"/>
            <a:ext cx="0" cy="8953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0E1E1655-6DCA-406C-919C-C161DFE376E1}"/>
              </a:ext>
            </a:extLst>
          </xdr:cNvPr>
          <xdr:cNvCxnSpPr/>
        </xdr:nvCxnSpPr>
        <xdr:spPr>
          <a:xfrm>
            <a:off x="809625" y="435768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04EC5E49-8F3B-4594-8808-95ABEB8B6C1D}"/>
              </a:ext>
            </a:extLst>
          </xdr:cNvPr>
          <xdr:cNvCxnSpPr/>
        </xdr:nvCxnSpPr>
        <xdr:spPr>
          <a:xfrm>
            <a:off x="738187" y="4591050"/>
            <a:ext cx="7334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82052C52-8A59-4AA5-8530-B80E79A4BD6C}"/>
              </a:ext>
            </a:extLst>
          </xdr:cNvPr>
          <xdr:cNvCxnSpPr/>
        </xdr:nvCxnSpPr>
        <xdr:spPr>
          <a:xfrm flipH="1">
            <a:off x="766763" y="455295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19CCC91D-2073-4002-9AAA-C5FA5993608D}"/>
              </a:ext>
            </a:extLst>
          </xdr:cNvPr>
          <xdr:cNvCxnSpPr/>
        </xdr:nvCxnSpPr>
        <xdr:spPr>
          <a:xfrm>
            <a:off x="1400175" y="435768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2AF92173-F591-4AC7-AFD1-5B9D8E138734}"/>
              </a:ext>
            </a:extLst>
          </xdr:cNvPr>
          <xdr:cNvCxnSpPr/>
        </xdr:nvCxnSpPr>
        <xdr:spPr>
          <a:xfrm flipH="1">
            <a:off x="1357313" y="455295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F3B554F9-ADF1-4279-8604-778B3872AC28}"/>
              </a:ext>
            </a:extLst>
          </xdr:cNvPr>
          <xdr:cNvCxnSpPr/>
        </xdr:nvCxnSpPr>
        <xdr:spPr>
          <a:xfrm>
            <a:off x="409573" y="3533775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8E81AF66-3E32-48E0-BB24-41CF0CEBB900}"/>
              </a:ext>
            </a:extLst>
          </xdr:cNvPr>
          <xdr:cNvCxnSpPr/>
        </xdr:nvCxnSpPr>
        <xdr:spPr>
          <a:xfrm flipH="1">
            <a:off x="442912" y="3495675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A364ED71-5DF9-4B1E-AF41-6FA293A9BB72}"/>
              </a:ext>
            </a:extLst>
          </xdr:cNvPr>
          <xdr:cNvCxnSpPr/>
        </xdr:nvCxnSpPr>
        <xdr:spPr>
          <a:xfrm>
            <a:off x="409573" y="4286250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507C66FF-1690-4646-95DB-A2E06F363B2A}"/>
              </a:ext>
            </a:extLst>
          </xdr:cNvPr>
          <xdr:cNvCxnSpPr/>
        </xdr:nvCxnSpPr>
        <xdr:spPr>
          <a:xfrm flipH="1">
            <a:off x="442912" y="423862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FF8A1447-D2DB-49E9-AA4E-C5FC50633B18}"/>
              </a:ext>
            </a:extLst>
          </xdr:cNvPr>
          <xdr:cNvCxnSpPr/>
        </xdr:nvCxnSpPr>
        <xdr:spPr>
          <a:xfrm flipV="1">
            <a:off x="1266827" y="3371850"/>
            <a:ext cx="233361" cy="295276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33692110-6695-42D0-8779-1CD46FDE5C03}"/>
              </a:ext>
            </a:extLst>
          </xdr:cNvPr>
          <xdr:cNvSpPr/>
        </xdr:nvSpPr>
        <xdr:spPr>
          <a:xfrm>
            <a:off x="895351" y="3619501"/>
            <a:ext cx="423862" cy="581024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5" name="Oval 194">
            <a:extLst>
              <a:ext uri="{FF2B5EF4-FFF2-40B4-BE49-F238E27FC236}">
                <a16:creationId xmlns:a16="http://schemas.microsoft.com/office/drawing/2014/main" id="{04A493A3-F3E1-4B87-8739-C817106220ED}"/>
              </a:ext>
            </a:extLst>
          </xdr:cNvPr>
          <xdr:cNvSpPr/>
        </xdr:nvSpPr>
        <xdr:spPr>
          <a:xfrm>
            <a:off x="919162" y="36480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" name="Oval 195">
            <a:extLst>
              <a:ext uri="{FF2B5EF4-FFF2-40B4-BE49-F238E27FC236}">
                <a16:creationId xmlns:a16="http://schemas.microsoft.com/office/drawing/2014/main" id="{D386EBB7-00A9-4E12-B7CB-2DDC839C3D4B}"/>
              </a:ext>
            </a:extLst>
          </xdr:cNvPr>
          <xdr:cNvSpPr/>
        </xdr:nvSpPr>
        <xdr:spPr>
          <a:xfrm>
            <a:off x="1233488" y="3648076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" name="Oval 197">
            <a:extLst>
              <a:ext uri="{FF2B5EF4-FFF2-40B4-BE49-F238E27FC236}">
                <a16:creationId xmlns:a16="http://schemas.microsoft.com/office/drawing/2014/main" id="{529450A5-75A8-4FEF-9B3F-2C39C4E9949A}"/>
              </a:ext>
            </a:extLst>
          </xdr:cNvPr>
          <xdr:cNvSpPr/>
        </xdr:nvSpPr>
        <xdr:spPr>
          <a:xfrm>
            <a:off x="919160" y="4119572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9" name="Oval 198">
            <a:extLst>
              <a:ext uri="{FF2B5EF4-FFF2-40B4-BE49-F238E27FC236}">
                <a16:creationId xmlns:a16="http://schemas.microsoft.com/office/drawing/2014/main" id="{9C6A577F-D4FC-4951-B4BB-73FF75EEA7DC}"/>
              </a:ext>
            </a:extLst>
          </xdr:cNvPr>
          <xdr:cNvSpPr/>
        </xdr:nvSpPr>
        <xdr:spPr>
          <a:xfrm>
            <a:off x="1233486" y="4119573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0" name="Oval 199">
            <a:extLst>
              <a:ext uri="{FF2B5EF4-FFF2-40B4-BE49-F238E27FC236}">
                <a16:creationId xmlns:a16="http://schemas.microsoft.com/office/drawing/2014/main" id="{394E0768-5A94-4FD3-8FD3-D1D7F39CCCA7}"/>
              </a:ext>
            </a:extLst>
          </xdr:cNvPr>
          <xdr:cNvSpPr/>
        </xdr:nvSpPr>
        <xdr:spPr>
          <a:xfrm>
            <a:off x="919156" y="3876673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1" name="Oval 200">
            <a:extLst>
              <a:ext uri="{FF2B5EF4-FFF2-40B4-BE49-F238E27FC236}">
                <a16:creationId xmlns:a16="http://schemas.microsoft.com/office/drawing/2014/main" id="{34ED17A1-2348-42B4-863C-651830737920}"/>
              </a:ext>
            </a:extLst>
          </xdr:cNvPr>
          <xdr:cNvSpPr/>
        </xdr:nvSpPr>
        <xdr:spPr>
          <a:xfrm>
            <a:off x="1233482" y="3876674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" name="Freeform: Shape 201">
            <a:extLst>
              <a:ext uri="{FF2B5EF4-FFF2-40B4-BE49-F238E27FC236}">
                <a16:creationId xmlns:a16="http://schemas.microsoft.com/office/drawing/2014/main" id="{E6CB4079-35F8-44D9-887B-DCD1DFD01ADD}"/>
              </a:ext>
            </a:extLst>
          </xdr:cNvPr>
          <xdr:cNvSpPr/>
        </xdr:nvSpPr>
        <xdr:spPr>
          <a:xfrm>
            <a:off x="1052513" y="3597275"/>
            <a:ext cx="112716" cy="619125"/>
          </a:xfrm>
          <a:custGeom>
            <a:avLst/>
            <a:gdLst>
              <a:gd name="connsiteX0" fmla="*/ 0 w 130175"/>
              <a:gd name="connsiteY0" fmla="*/ 0 h 619125"/>
              <a:gd name="connsiteX1" fmla="*/ 130175 w 130175"/>
              <a:gd name="connsiteY1" fmla="*/ 0 h 619125"/>
              <a:gd name="connsiteX2" fmla="*/ 130175 w 130175"/>
              <a:gd name="connsiteY2" fmla="*/ 571500 h 619125"/>
              <a:gd name="connsiteX3" fmla="*/ 114300 w 130175"/>
              <a:gd name="connsiteY3" fmla="*/ 606425 h 619125"/>
              <a:gd name="connsiteX4" fmla="*/ 66675 w 130175"/>
              <a:gd name="connsiteY4" fmla="*/ 619125 h 619125"/>
              <a:gd name="connsiteX5" fmla="*/ 31750 w 130175"/>
              <a:gd name="connsiteY5" fmla="*/ 606425 h 619125"/>
              <a:gd name="connsiteX6" fmla="*/ 3175 w 130175"/>
              <a:gd name="connsiteY6" fmla="*/ 498475 h 619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30175" h="619125">
                <a:moveTo>
                  <a:pt x="0" y="0"/>
                </a:moveTo>
                <a:lnTo>
                  <a:pt x="130175" y="0"/>
                </a:lnTo>
                <a:lnTo>
                  <a:pt x="130175" y="571500"/>
                </a:lnTo>
                <a:lnTo>
                  <a:pt x="114300" y="606425"/>
                </a:lnTo>
                <a:lnTo>
                  <a:pt x="66675" y="619125"/>
                </a:lnTo>
                <a:lnTo>
                  <a:pt x="31750" y="606425"/>
                </a:lnTo>
                <a:lnTo>
                  <a:pt x="3175" y="4984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" name="Freeform: Shape 202">
            <a:extLst>
              <a:ext uri="{FF2B5EF4-FFF2-40B4-BE49-F238E27FC236}">
                <a16:creationId xmlns:a16="http://schemas.microsoft.com/office/drawing/2014/main" id="{7F47F643-D300-4266-B1EB-ECE1F36439F0}"/>
              </a:ext>
            </a:extLst>
          </xdr:cNvPr>
          <xdr:cNvSpPr/>
        </xdr:nvSpPr>
        <xdr:spPr>
          <a:xfrm>
            <a:off x="876300" y="3813175"/>
            <a:ext cx="460375" cy="152400"/>
          </a:xfrm>
          <a:custGeom>
            <a:avLst/>
            <a:gdLst>
              <a:gd name="connsiteX0" fmla="*/ 517525 w 517525"/>
              <a:gd name="connsiteY0" fmla="*/ 0 h 152400"/>
              <a:gd name="connsiteX1" fmla="*/ 517525 w 517525"/>
              <a:gd name="connsiteY1" fmla="*/ 152400 h 152400"/>
              <a:gd name="connsiteX2" fmla="*/ 57150 w 517525"/>
              <a:gd name="connsiteY2" fmla="*/ 152400 h 152400"/>
              <a:gd name="connsiteX3" fmla="*/ 9525 w 517525"/>
              <a:gd name="connsiteY3" fmla="*/ 127000 h 152400"/>
              <a:gd name="connsiteX4" fmla="*/ 0 w 517525"/>
              <a:gd name="connsiteY4" fmla="*/ 85725 h 152400"/>
              <a:gd name="connsiteX5" fmla="*/ 9525 w 517525"/>
              <a:gd name="connsiteY5" fmla="*/ 50800 h 152400"/>
              <a:gd name="connsiteX6" fmla="*/ 142875 w 517525"/>
              <a:gd name="connsiteY6" fmla="*/ 9525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17525" h="152400">
                <a:moveTo>
                  <a:pt x="517525" y="0"/>
                </a:moveTo>
                <a:lnTo>
                  <a:pt x="517525" y="152400"/>
                </a:lnTo>
                <a:lnTo>
                  <a:pt x="57150" y="152400"/>
                </a:lnTo>
                <a:lnTo>
                  <a:pt x="9525" y="127000"/>
                </a:lnTo>
                <a:lnTo>
                  <a:pt x="0" y="85725"/>
                </a:lnTo>
                <a:lnTo>
                  <a:pt x="9525" y="50800"/>
                </a:lnTo>
                <a:lnTo>
                  <a:pt x="142875" y="952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4" name="Oval 203">
            <a:extLst>
              <a:ext uri="{FF2B5EF4-FFF2-40B4-BE49-F238E27FC236}">
                <a16:creationId xmlns:a16="http://schemas.microsoft.com/office/drawing/2014/main" id="{CDE5C686-B080-4E9B-B3B4-79C3AD5CDC7F}"/>
              </a:ext>
            </a:extLst>
          </xdr:cNvPr>
          <xdr:cNvSpPr/>
        </xdr:nvSpPr>
        <xdr:spPr>
          <a:xfrm>
            <a:off x="1081092" y="36480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5" name="Oval 204">
            <a:extLst>
              <a:ext uri="{FF2B5EF4-FFF2-40B4-BE49-F238E27FC236}">
                <a16:creationId xmlns:a16="http://schemas.microsoft.com/office/drawing/2014/main" id="{86F35D17-CC9D-4C33-A485-F21ACEC8C25E}"/>
              </a:ext>
            </a:extLst>
          </xdr:cNvPr>
          <xdr:cNvSpPr/>
        </xdr:nvSpPr>
        <xdr:spPr>
          <a:xfrm>
            <a:off x="1081090" y="4119572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</xdr:col>
      <xdr:colOff>57150</xdr:colOff>
      <xdr:row>120</xdr:row>
      <xdr:rowOff>61912</xdr:rowOff>
    </xdr:from>
    <xdr:to>
      <xdr:col>24</xdr:col>
      <xdr:colOff>123825</xdr:colOff>
      <xdr:row>120</xdr:row>
      <xdr:rowOff>61912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628B7E83-94B1-4DEC-8BC1-516BAE12AE4E}"/>
            </a:ext>
          </a:extLst>
        </xdr:cNvPr>
        <xdr:cNvCxnSpPr/>
      </xdr:nvCxnSpPr>
      <xdr:spPr>
        <a:xfrm>
          <a:off x="866775" y="18054637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120</xdr:row>
      <xdr:rowOff>90487</xdr:rowOff>
    </xdr:from>
    <xdr:to>
      <xdr:col>24</xdr:col>
      <xdr:colOff>123825</xdr:colOff>
      <xdr:row>120</xdr:row>
      <xdr:rowOff>90487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4DC98D52-9797-48AC-B403-7B62712020DD}"/>
            </a:ext>
          </a:extLst>
        </xdr:cNvPr>
        <xdr:cNvCxnSpPr/>
      </xdr:nvCxnSpPr>
      <xdr:spPr>
        <a:xfrm>
          <a:off x="866775" y="18083212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141</xdr:row>
      <xdr:rowOff>61912</xdr:rowOff>
    </xdr:from>
    <xdr:to>
      <xdr:col>24</xdr:col>
      <xdr:colOff>123825</xdr:colOff>
      <xdr:row>141</xdr:row>
      <xdr:rowOff>61912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9192497A-E993-44B6-8119-D62974B8D53B}"/>
            </a:ext>
          </a:extLst>
        </xdr:cNvPr>
        <xdr:cNvCxnSpPr/>
      </xdr:nvCxnSpPr>
      <xdr:spPr>
        <a:xfrm>
          <a:off x="866775" y="18054637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141</xdr:row>
      <xdr:rowOff>90487</xdr:rowOff>
    </xdr:from>
    <xdr:to>
      <xdr:col>24</xdr:col>
      <xdr:colOff>123825</xdr:colOff>
      <xdr:row>141</xdr:row>
      <xdr:rowOff>90487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5E9DCA1F-44BE-4583-B2E7-C24FF40652DA}"/>
            </a:ext>
          </a:extLst>
        </xdr:cNvPr>
        <xdr:cNvCxnSpPr/>
      </xdr:nvCxnSpPr>
      <xdr:spPr>
        <a:xfrm>
          <a:off x="866775" y="18083212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174</xdr:row>
      <xdr:rowOff>61912</xdr:rowOff>
    </xdr:from>
    <xdr:to>
      <xdr:col>24</xdr:col>
      <xdr:colOff>123825</xdr:colOff>
      <xdr:row>174</xdr:row>
      <xdr:rowOff>61912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2376A118-48CB-40BF-AEA0-81DDB0111D11}"/>
            </a:ext>
          </a:extLst>
        </xdr:cNvPr>
        <xdr:cNvCxnSpPr/>
      </xdr:nvCxnSpPr>
      <xdr:spPr>
        <a:xfrm>
          <a:off x="866775" y="21016912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174</xdr:row>
      <xdr:rowOff>90487</xdr:rowOff>
    </xdr:from>
    <xdr:to>
      <xdr:col>24</xdr:col>
      <xdr:colOff>123825</xdr:colOff>
      <xdr:row>174</xdr:row>
      <xdr:rowOff>90487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41FB9759-0B84-48CC-85F2-B0CE66B495B0}"/>
            </a:ext>
          </a:extLst>
        </xdr:cNvPr>
        <xdr:cNvCxnSpPr/>
      </xdr:nvCxnSpPr>
      <xdr:spPr>
        <a:xfrm>
          <a:off x="866775" y="21045487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207</xdr:row>
      <xdr:rowOff>61912</xdr:rowOff>
    </xdr:from>
    <xdr:to>
      <xdr:col>24</xdr:col>
      <xdr:colOff>123825</xdr:colOff>
      <xdr:row>207</xdr:row>
      <xdr:rowOff>61912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E58525F6-E6B7-44D2-9C28-E261E18B2821}"/>
            </a:ext>
          </a:extLst>
        </xdr:cNvPr>
        <xdr:cNvCxnSpPr/>
      </xdr:nvCxnSpPr>
      <xdr:spPr>
        <a:xfrm>
          <a:off x="866775" y="25798462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207</xdr:row>
      <xdr:rowOff>90487</xdr:rowOff>
    </xdr:from>
    <xdr:to>
      <xdr:col>24</xdr:col>
      <xdr:colOff>123825</xdr:colOff>
      <xdr:row>207</xdr:row>
      <xdr:rowOff>90487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766D7291-E5CA-454B-ABE0-0A8839A35161}"/>
            </a:ext>
          </a:extLst>
        </xdr:cNvPr>
        <xdr:cNvCxnSpPr/>
      </xdr:nvCxnSpPr>
      <xdr:spPr>
        <a:xfrm>
          <a:off x="866775" y="25827037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9</xdr:row>
      <xdr:rowOff>138112</xdr:rowOff>
    </xdr:from>
    <xdr:to>
      <xdr:col>19</xdr:col>
      <xdr:colOff>71443</xdr:colOff>
      <xdr:row>9</xdr:row>
      <xdr:rowOff>138112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C023E8E7-E330-4A1A-A735-54846A46A70F}"/>
            </a:ext>
          </a:extLst>
        </xdr:cNvPr>
        <xdr:cNvCxnSpPr/>
      </xdr:nvCxnSpPr>
      <xdr:spPr>
        <a:xfrm>
          <a:off x="1943106" y="183356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10</xdr:row>
      <xdr:rowOff>28575</xdr:rowOff>
    </xdr:from>
    <xdr:to>
      <xdr:col>19</xdr:col>
      <xdr:colOff>71443</xdr:colOff>
      <xdr:row>10</xdr:row>
      <xdr:rowOff>28575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6744F125-C580-4F9E-B7AE-A5EC7CD9633A}"/>
            </a:ext>
          </a:extLst>
        </xdr:cNvPr>
        <xdr:cNvCxnSpPr/>
      </xdr:nvCxnSpPr>
      <xdr:spPr>
        <a:xfrm>
          <a:off x="1943106" y="186690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41</xdr:row>
      <xdr:rowOff>138112</xdr:rowOff>
    </xdr:from>
    <xdr:to>
      <xdr:col>19</xdr:col>
      <xdr:colOff>71443</xdr:colOff>
      <xdr:row>41</xdr:row>
      <xdr:rowOff>138112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1F6571FF-DA6A-482D-A889-C6B6E7B5535C}"/>
            </a:ext>
          </a:extLst>
        </xdr:cNvPr>
        <xdr:cNvCxnSpPr/>
      </xdr:nvCxnSpPr>
      <xdr:spPr>
        <a:xfrm>
          <a:off x="1943106" y="183356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42</xdr:row>
      <xdr:rowOff>28575</xdr:rowOff>
    </xdr:from>
    <xdr:to>
      <xdr:col>19</xdr:col>
      <xdr:colOff>71443</xdr:colOff>
      <xdr:row>42</xdr:row>
      <xdr:rowOff>28575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FA01030C-ED3C-4FF8-B3F0-B1FA691C21FE}"/>
            </a:ext>
          </a:extLst>
        </xdr:cNvPr>
        <xdr:cNvCxnSpPr/>
      </xdr:nvCxnSpPr>
      <xdr:spPr>
        <a:xfrm>
          <a:off x="1943106" y="186690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73</xdr:row>
      <xdr:rowOff>138112</xdr:rowOff>
    </xdr:from>
    <xdr:to>
      <xdr:col>19</xdr:col>
      <xdr:colOff>71443</xdr:colOff>
      <xdr:row>73</xdr:row>
      <xdr:rowOff>138112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FD50FF77-1964-4A04-9BDA-80F69D68016E}"/>
            </a:ext>
          </a:extLst>
        </xdr:cNvPr>
        <xdr:cNvCxnSpPr/>
      </xdr:nvCxnSpPr>
      <xdr:spPr>
        <a:xfrm>
          <a:off x="1943106" y="6434137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74</xdr:row>
      <xdr:rowOff>28575</xdr:rowOff>
    </xdr:from>
    <xdr:to>
      <xdr:col>19</xdr:col>
      <xdr:colOff>71443</xdr:colOff>
      <xdr:row>74</xdr:row>
      <xdr:rowOff>28575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43382227-9BC8-41CC-B675-F0142B3A58D3}"/>
            </a:ext>
          </a:extLst>
        </xdr:cNvPr>
        <xdr:cNvCxnSpPr/>
      </xdr:nvCxnSpPr>
      <xdr:spPr>
        <a:xfrm>
          <a:off x="1943106" y="6467475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105</xdr:row>
      <xdr:rowOff>138112</xdr:rowOff>
    </xdr:from>
    <xdr:to>
      <xdr:col>19</xdr:col>
      <xdr:colOff>71443</xdr:colOff>
      <xdr:row>105</xdr:row>
      <xdr:rowOff>138112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CDE24CFD-0DE6-482E-B00E-784803C1431B}"/>
            </a:ext>
          </a:extLst>
        </xdr:cNvPr>
        <xdr:cNvCxnSpPr/>
      </xdr:nvCxnSpPr>
      <xdr:spPr>
        <a:xfrm>
          <a:off x="1943106" y="1103471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57156</xdr:colOff>
      <xdr:row>106</xdr:row>
      <xdr:rowOff>28575</xdr:rowOff>
    </xdr:from>
    <xdr:to>
      <xdr:col>19</xdr:col>
      <xdr:colOff>71443</xdr:colOff>
      <xdr:row>106</xdr:row>
      <xdr:rowOff>28575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68CD7E7-1D59-4CB7-AB1D-33990D15F6E8}"/>
            </a:ext>
          </a:extLst>
        </xdr:cNvPr>
        <xdr:cNvCxnSpPr/>
      </xdr:nvCxnSpPr>
      <xdr:spPr>
        <a:xfrm>
          <a:off x="1943106" y="1106805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129</xdr:row>
      <xdr:rowOff>47629</xdr:rowOff>
    </xdr:from>
    <xdr:to>
      <xdr:col>24</xdr:col>
      <xdr:colOff>52385</xdr:colOff>
      <xdr:row>129</xdr:row>
      <xdr:rowOff>47629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6B75C2C6-A247-4284-BE8F-4B383D5B6E80}"/>
            </a:ext>
          </a:extLst>
        </xdr:cNvPr>
        <xdr:cNvCxnSpPr/>
      </xdr:nvCxnSpPr>
      <xdr:spPr>
        <a:xfrm>
          <a:off x="795335" y="19297654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129</xdr:row>
      <xdr:rowOff>76204</xdr:rowOff>
    </xdr:from>
    <xdr:to>
      <xdr:col>24</xdr:col>
      <xdr:colOff>52385</xdr:colOff>
      <xdr:row>129</xdr:row>
      <xdr:rowOff>76204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A6D64194-A2D9-4BED-92DF-D2D80AA520A6}"/>
            </a:ext>
          </a:extLst>
        </xdr:cNvPr>
        <xdr:cNvCxnSpPr/>
      </xdr:nvCxnSpPr>
      <xdr:spPr>
        <a:xfrm>
          <a:off x="795335" y="19326229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162</xdr:row>
      <xdr:rowOff>47629</xdr:rowOff>
    </xdr:from>
    <xdr:to>
      <xdr:col>24</xdr:col>
      <xdr:colOff>52385</xdr:colOff>
      <xdr:row>162</xdr:row>
      <xdr:rowOff>47629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162BF511-6D0E-4C1E-B3E8-D3032D9579A3}"/>
            </a:ext>
          </a:extLst>
        </xdr:cNvPr>
        <xdr:cNvCxnSpPr/>
      </xdr:nvCxnSpPr>
      <xdr:spPr>
        <a:xfrm>
          <a:off x="795335" y="19297654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162</xdr:row>
      <xdr:rowOff>76204</xdr:rowOff>
    </xdr:from>
    <xdr:to>
      <xdr:col>24</xdr:col>
      <xdr:colOff>52385</xdr:colOff>
      <xdr:row>162</xdr:row>
      <xdr:rowOff>76204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FC3AFF5B-3910-4BAE-9013-10D98C325E54}"/>
            </a:ext>
          </a:extLst>
        </xdr:cNvPr>
        <xdr:cNvCxnSpPr/>
      </xdr:nvCxnSpPr>
      <xdr:spPr>
        <a:xfrm>
          <a:off x="795335" y="19326229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195</xdr:row>
      <xdr:rowOff>47629</xdr:rowOff>
    </xdr:from>
    <xdr:to>
      <xdr:col>24</xdr:col>
      <xdr:colOff>52385</xdr:colOff>
      <xdr:row>195</xdr:row>
      <xdr:rowOff>47629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144FAB45-DF0E-42B5-8212-6160B136CE45}"/>
            </a:ext>
          </a:extLst>
        </xdr:cNvPr>
        <xdr:cNvCxnSpPr/>
      </xdr:nvCxnSpPr>
      <xdr:spPr>
        <a:xfrm>
          <a:off x="795335" y="24079204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195</xdr:row>
      <xdr:rowOff>76204</xdr:rowOff>
    </xdr:from>
    <xdr:to>
      <xdr:col>24</xdr:col>
      <xdr:colOff>52385</xdr:colOff>
      <xdr:row>195</xdr:row>
      <xdr:rowOff>76204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22A0B83-2E78-44DF-B2DD-0BDC2EF4809F}"/>
            </a:ext>
          </a:extLst>
        </xdr:cNvPr>
        <xdr:cNvCxnSpPr/>
      </xdr:nvCxnSpPr>
      <xdr:spPr>
        <a:xfrm>
          <a:off x="795335" y="24107779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226</xdr:row>
      <xdr:rowOff>47629</xdr:rowOff>
    </xdr:from>
    <xdr:to>
      <xdr:col>24</xdr:col>
      <xdr:colOff>52385</xdr:colOff>
      <xdr:row>226</xdr:row>
      <xdr:rowOff>47629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C067F3AD-D992-45DB-9BA5-9999B068C25F}"/>
            </a:ext>
          </a:extLst>
        </xdr:cNvPr>
        <xdr:cNvCxnSpPr/>
      </xdr:nvCxnSpPr>
      <xdr:spPr>
        <a:xfrm>
          <a:off x="795335" y="28870279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147635</xdr:colOff>
      <xdr:row>226</xdr:row>
      <xdr:rowOff>76204</xdr:rowOff>
    </xdr:from>
    <xdr:to>
      <xdr:col>24</xdr:col>
      <xdr:colOff>52385</xdr:colOff>
      <xdr:row>226</xdr:row>
      <xdr:rowOff>76204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8BB669DC-101B-4A39-A331-FA41D7051A8E}"/>
            </a:ext>
          </a:extLst>
        </xdr:cNvPr>
        <xdr:cNvCxnSpPr/>
      </xdr:nvCxnSpPr>
      <xdr:spPr>
        <a:xfrm>
          <a:off x="795335" y="28898854"/>
          <a:ext cx="2914650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115</xdr:row>
      <xdr:rowOff>42863</xdr:rowOff>
    </xdr:from>
    <xdr:to>
      <xdr:col>8</xdr:col>
      <xdr:colOff>66675</xdr:colOff>
      <xdr:row>118</xdr:row>
      <xdr:rowOff>90488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B3FF076F-2ECB-C6B3-283F-9363294E7E30}"/>
            </a:ext>
          </a:extLst>
        </xdr:cNvPr>
        <xdr:cNvCxnSpPr/>
      </xdr:nvCxnSpPr>
      <xdr:spPr>
        <a:xfrm>
          <a:off x="1304925" y="17273588"/>
          <a:ext cx="0" cy="50482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95249</xdr:colOff>
      <xdr:row>115</xdr:row>
      <xdr:rowOff>42862</xdr:rowOff>
    </xdr:from>
    <xdr:to>
      <xdr:col>8</xdr:col>
      <xdr:colOff>95249</xdr:colOff>
      <xdr:row>118</xdr:row>
      <xdr:rowOff>90487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F0BA9BCE-2AEC-40CF-8715-947BEEABDCF1}"/>
            </a:ext>
          </a:extLst>
        </xdr:cNvPr>
        <xdr:cNvCxnSpPr/>
      </xdr:nvCxnSpPr>
      <xdr:spPr>
        <a:xfrm>
          <a:off x="1333499" y="17273587"/>
          <a:ext cx="0" cy="50482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147637</xdr:colOff>
      <xdr:row>115</xdr:row>
      <xdr:rowOff>42864</xdr:rowOff>
    </xdr:from>
    <xdr:to>
      <xdr:col>14</xdr:col>
      <xdr:colOff>147637</xdr:colOff>
      <xdr:row>118</xdr:row>
      <xdr:rowOff>90489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444A464D-1912-478C-9FAC-84F07F130CC2}"/>
            </a:ext>
          </a:extLst>
        </xdr:cNvPr>
        <xdr:cNvCxnSpPr/>
      </xdr:nvCxnSpPr>
      <xdr:spPr>
        <a:xfrm>
          <a:off x="2300287" y="17273589"/>
          <a:ext cx="0" cy="50482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14286</xdr:colOff>
      <xdr:row>115</xdr:row>
      <xdr:rowOff>42863</xdr:rowOff>
    </xdr:from>
    <xdr:to>
      <xdr:col>15</xdr:col>
      <xdr:colOff>14286</xdr:colOff>
      <xdr:row>118</xdr:row>
      <xdr:rowOff>90488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D9FFF26-60AE-4E5D-BCDE-F53A82C8FEF9}"/>
            </a:ext>
          </a:extLst>
        </xdr:cNvPr>
        <xdr:cNvCxnSpPr/>
      </xdr:nvCxnSpPr>
      <xdr:spPr>
        <a:xfrm>
          <a:off x="2328861" y="17273588"/>
          <a:ext cx="0" cy="50482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76198</xdr:colOff>
      <xdr:row>115</xdr:row>
      <xdr:rowOff>66675</xdr:rowOff>
    </xdr:from>
    <xdr:to>
      <xdr:col>21</xdr:col>
      <xdr:colOff>76198</xdr:colOff>
      <xdr:row>118</xdr:row>
      <xdr:rowOff>114300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D0FD45E-E419-43B6-8241-AEC92DA4602F}"/>
            </a:ext>
          </a:extLst>
        </xdr:cNvPr>
        <xdr:cNvCxnSpPr/>
      </xdr:nvCxnSpPr>
      <xdr:spPr>
        <a:xfrm>
          <a:off x="3305173" y="17297400"/>
          <a:ext cx="0" cy="50482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104772</xdr:colOff>
      <xdr:row>115</xdr:row>
      <xdr:rowOff>66674</xdr:rowOff>
    </xdr:from>
    <xdr:to>
      <xdr:col>21</xdr:col>
      <xdr:colOff>104772</xdr:colOff>
      <xdr:row>118</xdr:row>
      <xdr:rowOff>114299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349DE04F-E699-48EB-B7CF-71A93D77BDE3}"/>
            </a:ext>
          </a:extLst>
        </xdr:cNvPr>
        <xdr:cNvCxnSpPr/>
      </xdr:nvCxnSpPr>
      <xdr:spPr>
        <a:xfrm>
          <a:off x="3333747" y="17297399"/>
          <a:ext cx="0" cy="504825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234</xdr:row>
      <xdr:rowOff>28567</xdr:rowOff>
    </xdr:from>
    <xdr:to>
      <xdr:col>23</xdr:col>
      <xdr:colOff>57150</xdr:colOff>
      <xdr:row>239</xdr:row>
      <xdr:rowOff>109538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693252DA-605F-B0B8-DB3E-6015072EED5E}"/>
            </a:ext>
          </a:extLst>
        </xdr:cNvPr>
        <xdr:cNvGrpSpPr/>
      </xdr:nvGrpSpPr>
      <xdr:grpSpPr>
        <a:xfrm>
          <a:off x="1028701" y="34432867"/>
          <a:ext cx="2581274" cy="719146"/>
          <a:chOff x="1028701" y="34423342"/>
          <a:chExt cx="2581274" cy="719146"/>
        </a:xfrm>
      </xdr:grpSpPr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69CFF452-F372-4C18-A58B-C2B07BF039AD}"/>
              </a:ext>
            </a:extLst>
          </xdr:cNvPr>
          <xdr:cNvSpPr/>
        </xdr:nvSpPr>
        <xdr:spPr>
          <a:xfrm>
            <a:off x="1052510" y="34661477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6" name="Oval 215">
            <a:extLst>
              <a:ext uri="{FF2B5EF4-FFF2-40B4-BE49-F238E27FC236}">
                <a16:creationId xmlns:a16="http://schemas.microsoft.com/office/drawing/2014/main" id="{56C71862-D912-4F4E-A602-FEC4D0594FAB}"/>
              </a:ext>
            </a:extLst>
          </xdr:cNvPr>
          <xdr:cNvSpPr/>
        </xdr:nvSpPr>
        <xdr:spPr>
          <a:xfrm>
            <a:off x="1209677" y="34661477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7" name="Oval 216">
            <a:extLst>
              <a:ext uri="{FF2B5EF4-FFF2-40B4-BE49-F238E27FC236}">
                <a16:creationId xmlns:a16="http://schemas.microsoft.com/office/drawing/2014/main" id="{F3F94CBA-C634-4FDA-957E-0A5CA45E35C5}"/>
              </a:ext>
            </a:extLst>
          </xdr:cNvPr>
          <xdr:cNvSpPr/>
        </xdr:nvSpPr>
        <xdr:spPr>
          <a:xfrm>
            <a:off x="1371601" y="34661476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8" name="Oval 217">
            <a:extLst>
              <a:ext uri="{FF2B5EF4-FFF2-40B4-BE49-F238E27FC236}">
                <a16:creationId xmlns:a16="http://schemas.microsoft.com/office/drawing/2014/main" id="{5136CDAD-7CF7-431B-ADF9-F7AB5043C681}"/>
              </a:ext>
            </a:extLst>
          </xdr:cNvPr>
          <xdr:cNvSpPr/>
        </xdr:nvSpPr>
        <xdr:spPr>
          <a:xfrm>
            <a:off x="1524001" y="34661476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7CAD2B78-B08A-8D57-3F6B-24CCD6FB36F5}"/>
              </a:ext>
            </a:extLst>
          </xdr:cNvPr>
          <xdr:cNvSpPr/>
        </xdr:nvSpPr>
        <xdr:spPr>
          <a:xfrm>
            <a:off x="1028701" y="34632899"/>
            <a:ext cx="2581274" cy="32861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0" name="Oval 219">
            <a:extLst>
              <a:ext uri="{FF2B5EF4-FFF2-40B4-BE49-F238E27FC236}">
                <a16:creationId xmlns:a16="http://schemas.microsoft.com/office/drawing/2014/main" id="{DE49DAEC-4248-4765-A217-25104E2348C6}"/>
              </a:ext>
            </a:extLst>
          </xdr:cNvPr>
          <xdr:cNvSpPr/>
        </xdr:nvSpPr>
        <xdr:spPr>
          <a:xfrm>
            <a:off x="1052504" y="3487579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1" name="Oval 220">
            <a:extLst>
              <a:ext uri="{FF2B5EF4-FFF2-40B4-BE49-F238E27FC236}">
                <a16:creationId xmlns:a16="http://schemas.microsoft.com/office/drawing/2014/main" id="{28780582-B875-476E-A488-7FB4C7B3423B}"/>
              </a:ext>
            </a:extLst>
          </xdr:cNvPr>
          <xdr:cNvSpPr/>
        </xdr:nvSpPr>
        <xdr:spPr>
          <a:xfrm>
            <a:off x="1209671" y="3487579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2" name="Oval 221">
            <a:extLst>
              <a:ext uri="{FF2B5EF4-FFF2-40B4-BE49-F238E27FC236}">
                <a16:creationId xmlns:a16="http://schemas.microsoft.com/office/drawing/2014/main" id="{D962DC9C-3E95-45B3-94BA-28DEB0F9C305}"/>
              </a:ext>
            </a:extLst>
          </xdr:cNvPr>
          <xdr:cNvSpPr/>
        </xdr:nvSpPr>
        <xdr:spPr>
          <a:xfrm>
            <a:off x="1371595" y="34875789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3" name="Oval 222">
            <a:extLst>
              <a:ext uri="{FF2B5EF4-FFF2-40B4-BE49-F238E27FC236}">
                <a16:creationId xmlns:a16="http://schemas.microsoft.com/office/drawing/2014/main" id="{D3D6D03A-581A-4623-840F-65A8CEC9027A}"/>
              </a:ext>
            </a:extLst>
          </xdr:cNvPr>
          <xdr:cNvSpPr/>
        </xdr:nvSpPr>
        <xdr:spPr>
          <a:xfrm>
            <a:off x="1523995" y="34875789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4" name="Oval 223">
            <a:extLst>
              <a:ext uri="{FF2B5EF4-FFF2-40B4-BE49-F238E27FC236}">
                <a16:creationId xmlns:a16="http://schemas.microsoft.com/office/drawing/2014/main" id="{193BB05A-1F66-497F-ACEC-2AAD001F6ED1}"/>
              </a:ext>
            </a:extLst>
          </xdr:cNvPr>
          <xdr:cNvSpPr/>
        </xdr:nvSpPr>
        <xdr:spPr>
          <a:xfrm>
            <a:off x="1857383" y="34661483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5" name="Oval 224">
            <a:extLst>
              <a:ext uri="{FF2B5EF4-FFF2-40B4-BE49-F238E27FC236}">
                <a16:creationId xmlns:a16="http://schemas.microsoft.com/office/drawing/2014/main" id="{1620461A-EA2D-466D-A3CC-3434BAEE3BC0}"/>
              </a:ext>
            </a:extLst>
          </xdr:cNvPr>
          <xdr:cNvSpPr/>
        </xdr:nvSpPr>
        <xdr:spPr>
          <a:xfrm>
            <a:off x="1857377" y="34875796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" name="Oval 227">
            <a:extLst>
              <a:ext uri="{FF2B5EF4-FFF2-40B4-BE49-F238E27FC236}">
                <a16:creationId xmlns:a16="http://schemas.microsoft.com/office/drawing/2014/main" id="{8048C0B9-ABE5-42B3-B688-6FBFA0CF8754}"/>
              </a:ext>
            </a:extLst>
          </xdr:cNvPr>
          <xdr:cNvSpPr/>
        </xdr:nvSpPr>
        <xdr:spPr>
          <a:xfrm>
            <a:off x="2119320" y="34661484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" name="Oval 228">
            <a:extLst>
              <a:ext uri="{FF2B5EF4-FFF2-40B4-BE49-F238E27FC236}">
                <a16:creationId xmlns:a16="http://schemas.microsoft.com/office/drawing/2014/main" id="{2DFD81AA-420C-45E9-BE0F-FF21783E2879}"/>
              </a:ext>
            </a:extLst>
          </xdr:cNvPr>
          <xdr:cNvSpPr/>
        </xdr:nvSpPr>
        <xdr:spPr>
          <a:xfrm>
            <a:off x="2119314" y="34875797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" name="Oval 229">
            <a:extLst>
              <a:ext uri="{FF2B5EF4-FFF2-40B4-BE49-F238E27FC236}">
                <a16:creationId xmlns:a16="http://schemas.microsoft.com/office/drawing/2014/main" id="{5269BD23-6BE4-45EE-A5BA-EA28E0079B4F}"/>
              </a:ext>
            </a:extLst>
          </xdr:cNvPr>
          <xdr:cNvSpPr/>
        </xdr:nvSpPr>
        <xdr:spPr>
          <a:xfrm>
            <a:off x="2443170" y="34661483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" name="Oval 230">
            <a:extLst>
              <a:ext uri="{FF2B5EF4-FFF2-40B4-BE49-F238E27FC236}">
                <a16:creationId xmlns:a16="http://schemas.microsoft.com/office/drawing/2014/main" id="{9AB548F8-7340-4BC5-9285-6C559E066E58}"/>
              </a:ext>
            </a:extLst>
          </xdr:cNvPr>
          <xdr:cNvSpPr/>
        </xdr:nvSpPr>
        <xdr:spPr>
          <a:xfrm>
            <a:off x="2443164" y="34875796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" name="Oval 231">
            <a:extLst>
              <a:ext uri="{FF2B5EF4-FFF2-40B4-BE49-F238E27FC236}">
                <a16:creationId xmlns:a16="http://schemas.microsoft.com/office/drawing/2014/main" id="{E3A805BD-FFFC-48B5-AB60-5A1CD6A7DA61}"/>
              </a:ext>
            </a:extLst>
          </xdr:cNvPr>
          <xdr:cNvSpPr/>
        </xdr:nvSpPr>
        <xdr:spPr>
          <a:xfrm>
            <a:off x="2767020" y="3466624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3" name="Oval 232">
            <a:extLst>
              <a:ext uri="{FF2B5EF4-FFF2-40B4-BE49-F238E27FC236}">
                <a16:creationId xmlns:a16="http://schemas.microsoft.com/office/drawing/2014/main" id="{33D5D564-23BB-45C6-ACBE-E364C28862EA}"/>
              </a:ext>
            </a:extLst>
          </xdr:cNvPr>
          <xdr:cNvSpPr/>
        </xdr:nvSpPr>
        <xdr:spPr>
          <a:xfrm>
            <a:off x="2767014" y="34880558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" name="Oval 233">
            <a:extLst>
              <a:ext uri="{FF2B5EF4-FFF2-40B4-BE49-F238E27FC236}">
                <a16:creationId xmlns:a16="http://schemas.microsoft.com/office/drawing/2014/main" id="{AC0BBB7F-A1E1-4C19-8402-5953556F9420}"/>
              </a:ext>
            </a:extLst>
          </xdr:cNvPr>
          <xdr:cNvSpPr/>
        </xdr:nvSpPr>
        <xdr:spPr>
          <a:xfrm>
            <a:off x="3038482" y="34656721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5" name="Oval 234">
            <a:extLst>
              <a:ext uri="{FF2B5EF4-FFF2-40B4-BE49-F238E27FC236}">
                <a16:creationId xmlns:a16="http://schemas.microsoft.com/office/drawing/2014/main" id="{A31E92ED-757C-4269-A6F3-95A2912B231D}"/>
              </a:ext>
            </a:extLst>
          </xdr:cNvPr>
          <xdr:cNvSpPr/>
        </xdr:nvSpPr>
        <xdr:spPr>
          <a:xfrm>
            <a:off x="3038476" y="34871034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6" name="Oval 235">
            <a:extLst>
              <a:ext uri="{FF2B5EF4-FFF2-40B4-BE49-F238E27FC236}">
                <a16:creationId xmlns:a16="http://schemas.microsoft.com/office/drawing/2014/main" id="{4A5379DB-BE3D-439F-9685-1395878817AD}"/>
              </a:ext>
            </a:extLst>
          </xdr:cNvPr>
          <xdr:cNvSpPr/>
        </xdr:nvSpPr>
        <xdr:spPr>
          <a:xfrm>
            <a:off x="3209932" y="34661483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7" name="Oval 236">
            <a:extLst>
              <a:ext uri="{FF2B5EF4-FFF2-40B4-BE49-F238E27FC236}">
                <a16:creationId xmlns:a16="http://schemas.microsoft.com/office/drawing/2014/main" id="{BEA574F7-B112-410A-913F-59F8966B1E03}"/>
              </a:ext>
            </a:extLst>
          </xdr:cNvPr>
          <xdr:cNvSpPr/>
        </xdr:nvSpPr>
        <xdr:spPr>
          <a:xfrm>
            <a:off x="3209926" y="34875796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8" name="Oval 237">
            <a:extLst>
              <a:ext uri="{FF2B5EF4-FFF2-40B4-BE49-F238E27FC236}">
                <a16:creationId xmlns:a16="http://schemas.microsoft.com/office/drawing/2014/main" id="{240051F1-BD2D-4CF6-945A-BD529052911B}"/>
              </a:ext>
            </a:extLst>
          </xdr:cNvPr>
          <xdr:cNvSpPr/>
        </xdr:nvSpPr>
        <xdr:spPr>
          <a:xfrm>
            <a:off x="3362332" y="34661482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" name="Oval 238">
            <a:extLst>
              <a:ext uri="{FF2B5EF4-FFF2-40B4-BE49-F238E27FC236}">
                <a16:creationId xmlns:a16="http://schemas.microsoft.com/office/drawing/2014/main" id="{D8433203-3363-46CF-8CCF-F8F8B18C109A}"/>
              </a:ext>
            </a:extLst>
          </xdr:cNvPr>
          <xdr:cNvSpPr/>
        </xdr:nvSpPr>
        <xdr:spPr>
          <a:xfrm>
            <a:off x="3362326" y="3487579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0" name="Oval 239">
            <a:extLst>
              <a:ext uri="{FF2B5EF4-FFF2-40B4-BE49-F238E27FC236}">
                <a16:creationId xmlns:a16="http://schemas.microsoft.com/office/drawing/2014/main" id="{6A599BF1-EC0E-4054-8966-67856F3DFF93}"/>
              </a:ext>
            </a:extLst>
          </xdr:cNvPr>
          <xdr:cNvSpPr/>
        </xdr:nvSpPr>
        <xdr:spPr>
          <a:xfrm>
            <a:off x="3519496" y="3465673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1" name="Oval 240">
            <a:extLst>
              <a:ext uri="{FF2B5EF4-FFF2-40B4-BE49-F238E27FC236}">
                <a16:creationId xmlns:a16="http://schemas.microsoft.com/office/drawing/2014/main" id="{57193206-5994-4748-B110-3582A38A345C}"/>
              </a:ext>
            </a:extLst>
          </xdr:cNvPr>
          <xdr:cNvSpPr/>
        </xdr:nvSpPr>
        <xdr:spPr>
          <a:xfrm>
            <a:off x="3519490" y="34871048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931A0307-6B34-1F8D-58FA-D85CCFB1BCAD}"/>
              </a:ext>
            </a:extLst>
          </xdr:cNvPr>
          <xdr:cNvCxnSpPr/>
        </xdr:nvCxnSpPr>
        <xdr:spPr>
          <a:xfrm>
            <a:off x="3019426" y="34632901"/>
            <a:ext cx="0" cy="3333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B10FE6D2-0CA6-41D5-8504-78F6F9E1C51F}"/>
              </a:ext>
            </a:extLst>
          </xdr:cNvPr>
          <xdr:cNvCxnSpPr/>
        </xdr:nvCxnSpPr>
        <xdr:spPr>
          <a:xfrm>
            <a:off x="1604962" y="34632900"/>
            <a:ext cx="0" cy="333374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AF18A469-5F48-4E15-89FD-946FF8DA2084}"/>
              </a:ext>
            </a:extLst>
          </xdr:cNvPr>
          <xdr:cNvCxnSpPr/>
        </xdr:nvCxnSpPr>
        <xdr:spPr>
          <a:xfrm>
            <a:off x="1309686" y="34432873"/>
            <a:ext cx="0" cy="709615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FFA97568-6CD7-453B-9C45-CE85106412BF}"/>
              </a:ext>
            </a:extLst>
          </xdr:cNvPr>
          <xdr:cNvCxnSpPr/>
        </xdr:nvCxnSpPr>
        <xdr:spPr>
          <a:xfrm>
            <a:off x="1333500" y="34432873"/>
            <a:ext cx="0" cy="709615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B44990E7-21A6-474B-A6F6-0025015636F7}"/>
              </a:ext>
            </a:extLst>
          </xdr:cNvPr>
          <xdr:cNvCxnSpPr/>
        </xdr:nvCxnSpPr>
        <xdr:spPr>
          <a:xfrm>
            <a:off x="2305049" y="34428110"/>
            <a:ext cx="0" cy="709615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72265842-7671-4A70-9915-96DC4F54669E}"/>
              </a:ext>
            </a:extLst>
          </xdr:cNvPr>
          <xdr:cNvCxnSpPr/>
        </xdr:nvCxnSpPr>
        <xdr:spPr>
          <a:xfrm>
            <a:off x="2328863" y="34428110"/>
            <a:ext cx="0" cy="709615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EB1D36EC-321D-4E57-964D-C713F49AA36D}"/>
              </a:ext>
            </a:extLst>
          </xdr:cNvPr>
          <xdr:cNvCxnSpPr/>
        </xdr:nvCxnSpPr>
        <xdr:spPr>
          <a:xfrm>
            <a:off x="3305174" y="34423342"/>
            <a:ext cx="0" cy="709615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A35CC677-D9B1-41BF-B26D-847600DFE3BF}"/>
              </a:ext>
            </a:extLst>
          </xdr:cNvPr>
          <xdr:cNvCxnSpPr/>
        </xdr:nvCxnSpPr>
        <xdr:spPr>
          <a:xfrm>
            <a:off x="3328988" y="34423342"/>
            <a:ext cx="0" cy="709615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76200</xdr:colOff>
      <xdr:row>27</xdr:row>
      <xdr:rowOff>61912</xdr:rowOff>
    </xdr:from>
    <xdr:to>
      <xdr:col>19</xdr:col>
      <xdr:colOff>90487</xdr:colOff>
      <xdr:row>27</xdr:row>
      <xdr:rowOff>61912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F7D954A-DBED-49C8-A788-1157A018BC3B}"/>
            </a:ext>
          </a:extLst>
        </xdr:cNvPr>
        <xdr:cNvCxnSpPr/>
      </xdr:nvCxnSpPr>
      <xdr:spPr>
        <a:xfrm>
          <a:off x="1962150" y="434816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27</xdr:row>
      <xdr:rowOff>95250</xdr:rowOff>
    </xdr:from>
    <xdr:to>
      <xdr:col>19</xdr:col>
      <xdr:colOff>90487</xdr:colOff>
      <xdr:row>27</xdr:row>
      <xdr:rowOff>95250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FD4D8FE-21AB-44E9-AF17-3F408A581A78}"/>
            </a:ext>
          </a:extLst>
        </xdr:cNvPr>
        <xdr:cNvCxnSpPr/>
      </xdr:nvCxnSpPr>
      <xdr:spPr>
        <a:xfrm>
          <a:off x="1962150" y="438150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91</xdr:row>
      <xdr:rowOff>61912</xdr:rowOff>
    </xdr:from>
    <xdr:to>
      <xdr:col>19</xdr:col>
      <xdr:colOff>90487</xdr:colOff>
      <xdr:row>91</xdr:row>
      <xdr:rowOff>61912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2355E476-A12C-4FDC-B874-A2EEF6FEEDB1}"/>
            </a:ext>
          </a:extLst>
        </xdr:cNvPr>
        <xdr:cNvCxnSpPr/>
      </xdr:nvCxnSpPr>
      <xdr:spPr>
        <a:xfrm>
          <a:off x="1962150" y="434816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91</xdr:row>
      <xdr:rowOff>95250</xdr:rowOff>
    </xdr:from>
    <xdr:to>
      <xdr:col>19</xdr:col>
      <xdr:colOff>90487</xdr:colOff>
      <xdr:row>91</xdr:row>
      <xdr:rowOff>95250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13756CC7-71AC-46D9-A450-7949C11B1018}"/>
            </a:ext>
          </a:extLst>
        </xdr:cNvPr>
        <xdr:cNvCxnSpPr/>
      </xdr:nvCxnSpPr>
      <xdr:spPr>
        <a:xfrm>
          <a:off x="1962150" y="438150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59</xdr:row>
      <xdr:rowOff>61912</xdr:rowOff>
    </xdr:from>
    <xdr:to>
      <xdr:col>19</xdr:col>
      <xdr:colOff>90487</xdr:colOff>
      <xdr:row>59</xdr:row>
      <xdr:rowOff>61912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124314D4-0DD9-47BE-8F70-69D1A4B9FCE6}"/>
            </a:ext>
          </a:extLst>
        </xdr:cNvPr>
        <xdr:cNvCxnSpPr/>
      </xdr:nvCxnSpPr>
      <xdr:spPr>
        <a:xfrm>
          <a:off x="1962150" y="13549312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59</xdr:row>
      <xdr:rowOff>95250</xdr:rowOff>
    </xdr:from>
    <xdr:to>
      <xdr:col>19</xdr:col>
      <xdr:colOff>90487</xdr:colOff>
      <xdr:row>59</xdr:row>
      <xdr:rowOff>95250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5C09147F-2972-41AF-8257-891CC384A2D6}"/>
            </a:ext>
          </a:extLst>
        </xdr:cNvPr>
        <xdr:cNvCxnSpPr/>
      </xdr:nvCxnSpPr>
      <xdr:spPr>
        <a:xfrm>
          <a:off x="1962150" y="13582650"/>
          <a:ext cx="1033462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C989-03B4-49B9-9901-882B52B72593}">
  <dimension ref="B1:BH241"/>
  <sheetViews>
    <sheetView showGridLines="0" tabSelected="1" zoomScaleNormal="100" workbookViewId="0">
      <selection activeCell="AW7" sqref="AW7"/>
    </sheetView>
  </sheetViews>
  <sheetFormatPr defaultRowHeight="11.25" x14ac:dyDescent="0.2"/>
  <cols>
    <col min="1" max="6" width="2.83203125" style="1" customWidth="1"/>
    <col min="7" max="7" width="1.83203125" style="1" customWidth="1"/>
    <col min="8" max="13" width="2.83203125" style="1" customWidth="1"/>
    <col min="14" max="14" width="1.83203125" style="1" customWidth="1"/>
    <col min="15" max="18" width="2.83203125" style="1" customWidth="1"/>
    <col min="19" max="19" width="1.83203125" style="1" customWidth="1"/>
    <col min="20" max="23" width="2.83203125" style="1" customWidth="1"/>
    <col min="24" max="24" width="1.83203125" style="1" customWidth="1"/>
    <col min="25" max="765" width="2.83203125" style="1" customWidth="1"/>
    <col min="766" max="16384" width="9.33203125" style="1"/>
  </cols>
  <sheetData>
    <row r="1" spans="2:60" ht="12" thickBot="1" x14ac:dyDescent="0.25"/>
    <row r="2" spans="2:60" ht="45.75" customHeight="1" x14ac:dyDescent="0.2">
      <c r="B2" s="71" t="s">
        <v>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3"/>
    </row>
    <row r="3" spans="2:60" x14ac:dyDescent="0.2">
      <c r="B3" s="39"/>
      <c r="AO3" s="46" t="s">
        <v>34</v>
      </c>
      <c r="BH3" s="40"/>
    </row>
    <row r="4" spans="2:60" ht="12" thickBot="1" x14ac:dyDescent="0.25">
      <c r="B4" s="39"/>
      <c r="N4" s="12"/>
      <c r="O4" s="34"/>
      <c r="P4" s="35"/>
      <c r="Q4" s="34"/>
      <c r="R4" s="36"/>
      <c r="S4" s="13"/>
      <c r="W4" s="41"/>
      <c r="AG4" s="2"/>
      <c r="AH4" s="2"/>
      <c r="BH4" s="40"/>
    </row>
    <row r="5" spans="2:60" ht="12" thickBot="1" x14ac:dyDescent="0.25">
      <c r="B5" s="39"/>
      <c r="N5" s="14"/>
      <c r="O5" s="18"/>
      <c r="P5" s="19"/>
      <c r="Q5" s="18"/>
      <c r="R5" s="20"/>
      <c r="S5" s="15"/>
      <c r="W5" s="41"/>
      <c r="AG5" s="67">
        <f>+J21</f>
        <v>16</v>
      </c>
      <c r="BH5" s="40"/>
    </row>
    <row r="6" spans="2:60" ht="12" thickBot="1" x14ac:dyDescent="0.25">
      <c r="B6" s="39"/>
      <c r="N6" s="14"/>
      <c r="O6" s="18"/>
      <c r="P6" s="19"/>
      <c r="Q6" s="18"/>
      <c r="R6" s="20"/>
      <c r="S6" s="15"/>
      <c r="W6" s="41"/>
      <c r="AG6" s="67"/>
      <c r="BH6" s="40"/>
    </row>
    <row r="7" spans="2:60" ht="12" thickBot="1" x14ac:dyDescent="0.25">
      <c r="B7" s="39"/>
      <c r="N7" s="14"/>
      <c r="O7" s="18"/>
      <c r="P7" s="19"/>
      <c r="Q7" s="18"/>
      <c r="R7" s="20"/>
      <c r="S7" s="15"/>
      <c r="W7" s="41"/>
      <c r="AG7" s="67"/>
      <c r="BH7" s="40"/>
    </row>
    <row r="8" spans="2:60" ht="5.0999999999999996" customHeight="1" x14ac:dyDescent="0.2">
      <c r="B8" s="39"/>
      <c r="N8" s="14"/>
      <c r="O8" s="21"/>
      <c r="P8" s="23"/>
      <c r="Q8" s="21"/>
      <c r="R8" s="23"/>
      <c r="S8" s="15"/>
      <c r="BH8" s="40"/>
    </row>
    <row r="9" spans="2:60" ht="12" thickBot="1" x14ac:dyDescent="0.25">
      <c r="B9" s="39"/>
      <c r="E9" s="3"/>
      <c r="F9" s="4"/>
      <c r="G9" s="4"/>
      <c r="H9" s="4"/>
      <c r="I9" s="4"/>
      <c r="J9" s="4"/>
      <c r="K9" s="4"/>
      <c r="L9" s="4"/>
      <c r="M9" s="4"/>
      <c r="N9" s="7"/>
      <c r="O9" s="16"/>
      <c r="P9" s="7"/>
      <c r="Q9" s="16"/>
      <c r="R9" s="17"/>
      <c r="S9" s="7"/>
      <c r="T9" s="4"/>
      <c r="U9" s="4"/>
      <c r="V9" s="4"/>
      <c r="W9" s="4"/>
      <c r="X9" s="4"/>
      <c r="Y9" s="4"/>
      <c r="Z9" s="4"/>
      <c r="AA9" s="4"/>
      <c r="AB9" s="5"/>
      <c r="BH9" s="40"/>
    </row>
    <row r="10" spans="2:60" x14ac:dyDescent="0.2">
      <c r="B10" s="39"/>
      <c r="E10" s="6"/>
      <c r="F10" s="7"/>
      <c r="G10" s="7"/>
      <c r="H10" s="7"/>
      <c r="I10" s="7"/>
      <c r="J10" s="7"/>
      <c r="K10" s="7"/>
      <c r="L10" s="7"/>
      <c r="M10" s="7"/>
      <c r="N10" s="7"/>
      <c r="O10" s="21"/>
      <c r="P10" s="22"/>
      <c r="Q10" s="21"/>
      <c r="R10" s="23"/>
      <c r="S10" s="7"/>
      <c r="T10" s="7"/>
      <c r="U10" s="7"/>
      <c r="V10" s="7"/>
      <c r="W10" s="7"/>
      <c r="X10" s="7"/>
      <c r="Y10" s="7"/>
      <c r="Z10" s="7"/>
      <c r="AA10" s="7"/>
      <c r="AB10" s="8"/>
      <c r="BH10" s="40"/>
    </row>
    <row r="11" spans="2:60" ht="12" thickBot="1" x14ac:dyDescent="0.25">
      <c r="B11" s="39"/>
      <c r="E11" s="6"/>
      <c r="F11" s="7" t="s">
        <v>32</v>
      </c>
      <c r="G11" s="7"/>
      <c r="H11" s="7"/>
      <c r="I11" s="7"/>
      <c r="J11" s="7"/>
      <c r="K11" s="7"/>
      <c r="L11" s="7"/>
      <c r="M11" s="7"/>
      <c r="N11" s="7"/>
      <c r="O11" s="24"/>
      <c r="P11" s="25"/>
      <c r="Q11" s="24"/>
      <c r="R11" s="26"/>
      <c r="S11" s="7"/>
      <c r="T11" s="7"/>
      <c r="U11" s="7"/>
      <c r="V11" s="7"/>
      <c r="W11" s="7"/>
      <c r="X11" s="7"/>
      <c r="Y11" s="7"/>
      <c r="Z11" s="7"/>
      <c r="AA11" s="7"/>
      <c r="AB11" s="8"/>
      <c r="BH11" s="40"/>
    </row>
    <row r="12" spans="2:60" x14ac:dyDescent="0.2">
      <c r="B12" s="39"/>
      <c r="E12" s="6"/>
      <c r="F12" s="7"/>
      <c r="G12" s="7"/>
      <c r="H12" s="7"/>
      <c r="I12" s="7"/>
      <c r="J12" s="7"/>
      <c r="K12" s="7"/>
      <c r="L12" s="7"/>
      <c r="M12" s="7"/>
      <c r="N12" s="7"/>
      <c r="O12" s="16"/>
      <c r="P12" s="7"/>
      <c r="Q12" s="16"/>
      <c r="R12" s="17"/>
      <c r="S12" s="7"/>
      <c r="T12" s="7"/>
      <c r="U12" s="7"/>
      <c r="V12" s="7"/>
      <c r="W12" s="7"/>
      <c r="X12" s="7"/>
      <c r="Y12" s="7"/>
      <c r="Z12" s="7"/>
      <c r="AA12" s="7"/>
      <c r="AB12" s="8"/>
      <c r="BH12" s="40"/>
    </row>
    <row r="13" spans="2:60" ht="12" thickBot="1" x14ac:dyDescent="0.25">
      <c r="B13" s="39"/>
      <c r="E13" s="6"/>
      <c r="F13" s="7"/>
      <c r="G13" s="7"/>
      <c r="H13" s="7"/>
      <c r="I13" s="7"/>
      <c r="J13" s="7"/>
      <c r="K13" s="7"/>
      <c r="L13" s="7"/>
      <c r="M13" s="7"/>
      <c r="N13" s="7"/>
      <c r="O13" s="24"/>
      <c r="P13" s="25"/>
      <c r="Q13" s="24"/>
      <c r="R13" s="26"/>
      <c r="S13" s="7"/>
      <c r="T13" s="7"/>
      <c r="U13" s="7"/>
      <c r="V13" s="7"/>
      <c r="W13" s="7"/>
      <c r="X13" s="7"/>
      <c r="Y13" s="7"/>
      <c r="Z13" s="7"/>
      <c r="AA13" s="7"/>
      <c r="AB13" s="8"/>
      <c r="BH13" s="40"/>
    </row>
    <row r="14" spans="2:60" x14ac:dyDescent="0.2">
      <c r="B14" s="39"/>
      <c r="E14" s="9"/>
      <c r="F14" s="10"/>
      <c r="G14" s="10"/>
      <c r="H14" s="10"/>
      <c r="I14" s="10"/>
      <c r="J14" s="10"/>
      <c r="K14" s="10"/>
      <c r="L14" s="10"/>
      <c r="M14" s="10"/>
      <c r="N14" s="7"/>
      <c r="O14" s="16"/>
      <c r="P14" s="7"/>
      <c r="Q14" s="16"/>
      <c r="R14" s="17"/>
      <c r="S14" s="7"/>
      <c r="T14" s="10"/>
      <c r="U14" s="10"/>
      <c r="V14" s="10"/>
      <c r="W14" s="10"/>
      <c r="X14" s="10"/>
      <c r="Y14" s="10"/>
      <c r="Z14" s="10"/>
      <c r="AA14" s="10"/>
      <c r="AB14" s="11"/>
      <c r="BH14" s="40"/>
    </row>
    <row r="15" spans="2:60" ht="5.0999999999999996" customHeight="1" thickBot="1" x14ac:dyDescent="0.25">
      <c r="B15" s="39"/>
      <c r="N15" s="14"/>
      <c r="O15" s="16"/>
      <c r="P15" s="7"/>
      <c r="Q15" s="16"/>
      <c r="R15" s="17"/>
      <c r="S15" s="15"/>
      <c r="BH15" s="40"/>
    </row>
    <row r="16" spans="2:60" ht="12" thickBot="1" x14ac:dyDescent="0.25">
      <c r="B16" s="39"/>
      <c r="N16" s="14"/>
      <c r="O16" s="18"/>
      <c r="P16" s="19"/>
      <c r="Q16" s="18"/>
      <c r="R16" s="20"/>
      <c r="S16" s="15"/>
      <c r="W16" s="41" t="s">
        <v>6</v>
      </c>
      <c r="BH16" s="40"/>
    </row>
    <row r="17" spans="2:60" ht="12" thickBot="1" x14ac:dyDescent="0.25">
      <c r="B17" s="39"/>
      <c r="H17" s="1" t="s">
        <v>1</v>
      </c>
      <c r="N17" s="14"/>
      <c r="O17" s="18"/>
      <c r="P17" s="19"/>
      <c r="Q17" s="18"/>
      <c r="R17" s="20"/>
      <c r="S17" s="15"/>
      <c r="W17" s="62">
        <f>MAX(1.5*MAX(G29,C24),Y27*1000/6,500)/1000</f>
        <v>0.6</v>
      </c>
      <c r="BH17" s="40"/>
    </row>
    <row r="18" spans="2:60" ht="12" thickBot="1" x14ac:dyDescent="0.25">
      <c r="B18" s="39"/>
      <c r="H18" s="1" t="s">
        <v>2</v>
      </c>
      <c r="N18" s="14"/>
      <c r="O18" s="18"/>
      <c r="P18" s="19"/>
      <c r="Q18" s="18"/>
      <c r="R18" s="20"/>
      <c r="S18" s="15"/>
      <c r="W18" s="62"/>
      <c r="BH18" s="40"/>
    </row>
    <row r="19" spans="2:60" ht="12" thickBot="1" x14ac:dyDescent="0.25">
      <c r="B19" s="39"/>
      <c r="H19" s="1" t="s">
        <v>3</v>
      </c>
      <c r="N19" s="14"/>
      <c r="O19" s="18"/>
      <c r="P19" s="19"/>
      <c r="Q19" s="18"/>
      <c r="R19" s="20"/>
      <c r="S19" s="15"/>
      <c r="W19" s="62"/>
      <c r="BH19" s="40"/>
    </row>
    <row r="20" spans="2:60" x14ac:dyDescent="0.2">
      <c r="B20" s="39"/>
      <c r="N20" s="14"/>
      <c r="O20" s="16"/>
      <c r="P20" s="7"/>
      <c r="Q20" s="16"/>
      <c r="R20" s="17"/>
      <c r="S20" s="15"/>
      <c r="BH20" s="40"/>
    </row>
    <row r="21" spans="2:60" ht="12" thickBot="1" x14ac:dyDescent="0.25">
      <c r="B21" s="39"/>
      <c r="F21" s="42" t="s">
        <v>24</v>
      </c>
      <c r="J21" s="68">
        <v>16</v>
      </c>
      <c r="K21" s="68"/>
      <c r="N21" s="14"/>
      <c r="O21" s="24"/>
      <c r="P21" s="25"/>
      <c r="Q21" s="24"/>
      <c r="R21" s="26"/>
      <c r="S21" s="15"/>
      <c r="W21" s="41" t="s">
        <v>6</v>
      </c>
      <c r="BH21" s="40"/>
    </row>
    <row r="22" spans="2:60" x14ac:dyDescent="0.2">
      <c r="B22" s="39"/>
      <c r="C22" s="62" t="s">
        <v>0</v>
      </c>
      <c r="N22" s="14"/>
      <c r="O22" s="16"/>
      <c r="P22" s="7"/>
      <c r="Q22" s="16"/>
      <c r="R22" s="17"/>
      <c r="S22" s="15"/>
      <c r="W22" s="62">
        <f>(Y27-W17-W27-W37)/2</f>
        <v>0.57566244076262962</v>
      </c>
      <c r="BH22" s="40"/>
    </row>
    <row r="23" spans="2:60" ht="12" thickBot="1" x14ac:dyDescent="0.25">
      <c r="B23" s="76" t="str">
        <f>IF(C24&lt;300,"artır.","")</f>
        <v/>
      </c>
      <c r="C23" s="62"/>
      <c r="F23" s="27"/>
      <c r="G23" s="4"/>
      <c r="H23" s="4"/>
      <c r="I23" s="28"/>
      <c r="N23" s="14"/>
      <c r="O23" s="24"/>
      <c r="P23" s="25"/>
      <c r="Q23" s="24"/>
      <c r="R23" s="26"/>
      <c r="S23" s="15"/>
      <c r="W23" s="62"/>
      <c r="BH23" s="40"/>
    </row>
    <row r="24" spans="2:60" x14ac:dyDescent="0.2">
      <c r="B24" s="76"/>
      <c r="C24" s="64">
        <v>300</v>
      </c>
      <c r="F24" s="14"/>
      <c r="G24" s="7"/>
      <c r="H24" s="7"/>
      <c r="I24" s="15"/>
      <c r="N24" s="14"/>
      <c r="O24" s="16"/>
      <c r="P24" s="7"/>
      <c r="Q24" s="16"/>
      <c r="R24" s="17"/>
      <c r="S24" s="15"/>
      <c r="W24" s="62"/>
      <c r="BH24" s="40"/>
    </row>
    <row r="25" spans="2:60" ht="12" thickBot="1" x14ac:dyDescent="0.25">
      <c r="B25" s="76"/>
      <c r="C25" s="64"/>
      <c r="F25" s="14"/>
      <c r="G25" s="7"/>
      <c r="H25" s="7"/>
      <c r="I25" s="15"/>
      <c r="N25" s="14"/>
      <c r="O25" s="24"/>
      <c r="P25" s="25"/>
      <c r="Q25" s="24"/>
      <c r="R25" s="26"/>
      <c r="S25" s="15"/>
      <c r="BH25" s="40"/>
    </row>
    <row r="26" spans="2:60" ht="12" thickBot="1" x14ac:dyDescent="0.25">
      <c r="B26" s="76"/>
      <c r="C26" s="64"/>
      <c r="F26" s="14"/>
      <c r="G26" s="7"/>
      <c r="H26" s="7"/>
      <c r="I26" s="15"/>
      <c r="N26" s="14"/>
      <c r="O26" s="18"/>
      <c r="P26" s="19"/>
      <c r="Q26" s="18"/>
      <c r="R26" s="20"/>
      <c r="S26" s="15"/>
      <c r="W26" s="41" t="s">
        <v>6</v>
      </c>
      <c r="Y26" s="41" t="s">
        <v>6</v>
      </c>
      <c r="AA26" s="2"/>
      <c r="AB26" s="2"/>
      <c r="AC26" s="2"/>
      <c r="AD26" s="2"/>
      <c r="AE26" s="2"/>
      <c r="AF26" s="2"/>
      <c r="BH26" s="40"/>
    </row>
    <row r="27" spans="2:60" ht="12" thickBot="1" x14ac:dyDescent="0.25">
      <c r="B27" s="76"/>
      <c r="F27" s="29"/>
      <c r="G27" s="10"/>
      <c r="H27" s="10"/>
      <c r="I27" s="30"/>
      <c r="K27" s="1" t="s">
        <v>4</v>
      </c>
      <c r="N27" s="14"/>
      <c r="O27" s="18"/>
      <c r="P27" s="19"/>
      <c r="Q27" s="18"/>
      <c r="R27" s="20"/>
      <c r="S27" s="15"/>
      <c r="W27" s="63">
        <f>MAX(0.12*AS58*MAX(J21,J53)/AV60,20*MAX(J21,J53))/1000*IF(AND(32&lt;MAX(AG5,AH35),MAX(AG5,AH35)&lt;40),100/(132-MAX(AG5,AH35)),1)</f>
        <v>0.54867511847474038</v>
      </c>
      <c r="Y27" s="64">
        <v>2.9</v>
      </c>
      <c r="BH27" s="40"/>
    </row>
    <row r="28" spans="2:60" ht="12" thickBot="1" x14ac:dyDescent="0.25">
      <c r="B28" s="39"/>
      <c r="N28" s="14"/>
      <c r="O28" s="18"/>
      <c r="P28" s="19"/>
      <c r="Q28" s="18"/>
      <c r="R28" s="20"/>
      <c r="S28" s="15"/>
      <c r="W28" s="63"/>
      <c r="Y28" s="64"/>
      <c r="BH28" s="40"/>
    </row>
    <row r="29" spans="2:60" ht="12" customHeight="1" thickBot="1" x14ac:dyDescent="0.25">
      <c r="B29" s="39"/>
      <c r="G29" s="69">
        <v>400</v>
      </c>
      <c r="H29" s="69"/>
      <c r="I29" s="1" t="s">
        <v>0</v>
      </c>
      <c r="N29" s="14"/>
      <c r="O29" s="18"/>
      <c r="P29" s="19"/>
      <c r="Q29" s="18"/>
      <c r="R29" s="20"/>
      <c r="S29" s="15"/>
      <c r="W29" s="63"/>
      <c r="Y29" s="64"/>
      <c r="AA29" s="38"/>
      <c r="AB29" s="38"/>
      <c r="AC29" s="38"/>
      <c r="AD29" s="38"/>
      <c r="AE29" s="38"/>
      <c r="AF29" s="38"/>
      <c r="BH29" s="40"/>
    </row>
    <row r="30" spans="2:60" x14ac:dyDescent="0.2">
      <c r="B30" s="39"/>
      <c r="F30" s="46" t="str">
        <f>IF(G29&lt;300,"artır.","")</f>
        <v/>
      </c>
      <c r="N30" s="14"/>
      <c r="O30" s="16"/>
      <c r="P30" s="7"/>
      <c r="Q30" s="16"/>
      <c r="R30" s="17"/>
      <c r="S30" s="15"/>
      <c r="Y30" s="62" t="s">
        <v>5</v>
      </c>
      <c r="BH30" s="40"/>
    </row>
    <row r="31" spans="2:60" ht="12" thickBot="1" x14ac:dyDescent="0.25">
      <c r="B31" s="39"/>
      <c r="N31" s="14"/>
      <c r="O31" s="24"/>
      <c r="P31" s="25"/>
      <c r="Q31" s="24"/>
      <c r="R31" s="26"/>
      <c r="S31" s="15"/>
      <c r="W31" s="41" t="s">
        <v>6</v>
      </c>
      <c r="Y31" s="62"/>
      <c r="BH31" s="40"/>
    </row>
    <row r="32" spans="2:60" x14ac:dyDescent="0.2">
      <c r="B32" s="39"/>
      <c r="N32" s="14"/>
      <c r="O32" s="16"/>
      <c r="P32" s="7"/>
      <c r="Q32" s="16"/>
      <c r="R32" s="17"/>
      <c r="S32" s="15"/>
      <c r="W32" s="62">
        <f>+W22</f>
        <v>0.57566244076262962</v>
      </c>
      <c r="BH32" s="40"/>
    </row>
    <row r="33" spans="2:60" ht="12" thickBot="1" x14ac:dyDescent="0.25">
      <c r="B33" s="39"/>
      <c r="N33" s="14"/>
      <c r="O33" s="24"/>
      <c r="P33" s="25"/>
      <c r="Q33" s="24"/>
      <c r="R33" s="26"/>
      <c r="S33" s="15"/>
      <c r="W33" s="62"/>
      <c r="BH33" s="40"/>
    </row>
    <row r="34" spans="2:60" x14ac:dyDescent="0.2">
      <c r="B34" s="39"/>
      <c r="N34" s="14"/>
      <c r="O34" s="16"/>
      <c r="P34" s="7"/>
      <c r="Q34" s="16"/>
      <c r="R34" s="17"/>
      <c r="S34" s="15"/>
      <c r="W34" s="62"/>
      <c r="BH34" s="40"/>
    </row>
    <row r="35" spans="2:60" ht="12" thickBot="1" x14ac:dyDescent="0.25">
      <c r="B35" s="39"/>
      <c r="N35" s="14"/>
      <c r="O35" s="24"/>
      <c r="P35" s="25"/>
      <c r="Q35" s="24"/>
      <c r="R35" s="26"/>
      <c r="S35" s="15"/>
      <c r="AG35" s="55"/>
      <c r="AH35" s="67">
        <f>+J53</f>
        <v>16</v>
      </c>
      <c r="BH35" s="40"/>
    </row>
    <row r="36" spans="2:60" ht="12" thickBot="1" x14ac:dyDescent="0.25">
      <c r="B36" s="39"/>
      <c r="H36" s="1" t="s">
        <v>1</v>
      </c>
      <c r="N36" s="14"/>
      <c r="O36" s="18"/>
      <c r="P36" s="19"/>
      <c r="Q36" s="18"/>
      <c r="R36" s="20"/>
      <c r="S36" s="15"/>
      <c r="W36" s="41" t="s">
        <v>6</v>
      </c>
      <c r="AG36" s="55"/>
      <c r="AH36" s="67"/>
      <c r="BH36" s="40"/>
    </row>
    <row r="37" spans="2:60" ht="12" thickBot="1" x14ac:dyDescent="0.25">
      <c r="B37" s="39"/>
      <c r="H37" s="1" t="s">
        <v>2</v>
      </c>
      <c r="N37" s="14"/>
      <c r="O37" s="18"/>
      <c r="P37" s="19"/>
      <c r="Q37" s="18"/>
      <c r="R37" s="20"/>
      <c r="S37" s="15"/>
      <c r="W37" s="62">
        <f>+W17</f>
        <v>0.6</v>
      </c>
      <c r="AG37" s="55"/>
      <c r="AH37" s="67"/>
      <c r="BH37" s="40"/>
    </row>
    <row r="38" spans="2:60" ht="12" thickBot="1" x14ac:dyDescent="0.25">
      <c r="B38" s="39"/>
      <c r="H38" s="1" t="s">
        <v>3</v>
      </c>
      <c r="N38" s="14"/>
      <c r="O38" s="18"/>
      <c r="P38" s="19"/>
      <c r="Q38" s="18"/>
      <c r="R38" s="20"/>
      <c r="S38" s="15"/>
      <c r="W38" s="62"/>
      <c r="BH38" s="40"/>
    </row>
    <row r="39" spans="2:60" ht="12" thickBot="1" x14ac:dyDescent="0.25">
      <c r="B39" s="39"/>
      <c r="N39" s="14"/>
      <c r="O39" s="18"/>
      <c r="P39" s="19"/>
      <c r="Q39" s="18"/>
      <c r="R39" s="20"/>
      <c r="S39" s="15"/>
      <c r="W39" s="62"/>
      <c r="BH39" s="40"/>
    </row>
    <row r="40" spans="2:60" ht="5.0999999999999996" customHeight="1" x14ac:dyDescent="0.2">
      <c r="B40" s="39"/>
      <c r="N40" s="14"/>
      <c r="O40" s="21"/>
      <c r="P40" s="23"/>
      <c r="Q40" s="21"/>
      <c r="R40" s="23"/>
      <c r="S40" s="15"/>
      <c r="BH40" s="40"/>
    </row>
    <row r="41" spans="2:60" ht="12" thickBot="1" x14ac:dyDescent="0.25">
      <c r="B41" s="39"/>
      <c r="E41" s="3"/>
      <c r="F41" s="4"/>
      <c r="G41" s="4"/>
      <c r="H41" s="4"/>
      <c r="I41" s="4"/>
      <c r="J41" s="4"/>
      <c r="K41" s="4"/>
      <c r="L41" s="4"/>
      <c r="M41" s="4"/>
      <c r="N41" s="7"/>
      <c r="O41" s="16"/>
      <c r="P41" s="7"/>
      <c r="Q41" s="16"/>
      <c r="R41" s="17"/>
      <c r="S41" s="7"/>
      <c r="T41" s="4"/>
      <c r="U41" s="4"/>
      <c r="V41" s="4"/>
      <c r="W41" s="4"/>
      <c r="X41" s="4"/>
      <c r="Y41" s="4"/>
      <c r="Z41" s="4"/>
      <c r="AA41" s="4"/>
      <c r="AB41" s="5"/>
      <c r="BH41" s="40"/>
    </row>
    <row r="42" spans="2:60" x14ac:dyDescent="0.2">
      <c r="B42" s="39"/>
      <c r="E42" s="6"/>
      <c r="F42" s="7"/>
      <c r="G42" s="7"/>
      <c r="H42" s="7"/>
      <c r="I42" s="7"/>
      <c r="J42" s="7"/>
      <c r="K42" s="7"/>
      <c r="L42" s="7"/>
      <c r="M42" s="7"/>
      <c r="N42" s="7"/>
      <c r="O42" s="21"/>
      <c r="P42" s="22"/>
      <c r="Q42" s="21"/>
      <c r="R42" s="23"/>
      <c r="S42" s="7"/>
      <c r="T42" s="7"/>
      <c r="U42" s="7"/>
      <c r="V42" s="7"/>
      <c r="W42" s="37" t="s">
        <v>6</v>
      </c>
      <c r="X42" s="7"/>
      <c r="Y42" s="37" t="s">
        <v>6</v>
      </c>
      <c r="Z42" s="7"/>
      <c r="AA42" s="7"/>
      <c r="AB42" s="8"/>
      <c r="AH42" s="62" t="s">
        <v>22</v>
      </c>
      <c r="BH42" s="40"/>
    </row>
    <row r="43" spans="2:60" ht="12" thickBot="1" x14ac:dyDescent="0.25">
      <c r="B43" s="39"/>
      <c r="E43" s="6"/>
      <c r="F43" s="7" t="s">
        <v>32</v>
      </c>
      <c r="G43" s="7"/>
      <c r="H43" s="7"/>
      <c r="I43" s="7"/>
      <c r="J43" s="7"/>
      <c r="K43" s="7"/>
      <c r="L43" s="7"/>
      <c r="M43" s="7"/>
      <c r="N43" s="7"/>
      <c r="O43" s="24"/>
      <c r="P43" s="25"/>
      <c r="Q43" s="24"/>
      <c r="R43" s="26"/>
      <c r="S43" s="7"/>
      <c r="T43" s="7"/>
      <c r="U43" s="7"/>
      <c r="V43" s="7"/>
      <c r="W43" s="74">
        <f>+Y43</f>
        <v>0.7</v>
      </c>
      <c r="X43" s="7"/>
      <c r="Y43" s="64">
        <v>0.7</v>
      </c>
      <c r="Z43" s="7"/>
      <c r="AA43" s="7"/>
      <c r="AB43" s="8"/>
      <c r="AH43" s="62"/>
      <c r="BH43" s="40"/>
    </row>
    <row r="44" spans="2:60" x14ac:dyDescent="0.2">
      <c r="B44" s="39"/>
      <c r="E44" s="6"/>
      <c r="F44" s="7"/>
      <c r="G44" s="7"/>
      <c r="H44" s="7"/>
      <c r="I44" s="7"/>
      <c r="J44" s="7"/>
      <c r="K44" s="7"/>
      <c r="L44" s="7"/>
      <c r="M44" s="7"/>
      <c r="N44" s="7"/>
      <c r="O44" s="16"/>
      <c r="P44" s="7"/>
      <c r="Q44" s="16"/>
      <c r="R44" s="17"/>
      <c r="S44" s="7"/>
      <c r="T44" s="7"/>
      <c r="U44" s="7"/>
      <c r="V44" s="7"/>
      <c r="W44" s="74"/>
      <c r="X44" s="7"/>
      <c r="Y44" s="64"/>
      <c r="Z44" s="7"/>
      <c r="AA44" s="7"/>
      <c r="AB44" s="8"/>
      <c r="AH44" s="63">
        <f>(W59+W54+W49+W43+W37+W32+W27)*100</f>
        <v>428.29673133794114</v>
      </c>
      <c r="BH44" s="40"/>
    </row>
    <row r="45" spans="2:60" ht="12" thickBot="1" x14ac:dyDescent="0.25">
      <c r="B45" s="39"/>
      <c r="E45" s="6"/>
      <c r="F45" s="7"/>
      <c r="G45" s="7"/>
      <c r="H45" s="7"/>
      <c r="I45" s="7"/>
      <c r="J45" s="7"/>
      <c r="K45" s="7"/>
      <c r="L45" s="7"/>
      <c r="M45" s="7"/>
      <c r="N45" s="7"/>
      <c r="O45" s="24"/>
      <c r="P45" s="25"/>
      <c r="Q45" s="24"/>
      <c r="R45" s="26"/>
      <c r="S45" s="7"/>
      <c r="T45" s="7"/>
      <c r="U45" s="7"/>
      <c r="V45" s="7"/>
      <c r="W45" s="74"/>
      <c r="X45" s="7"/>
      <c r="Y45" s="64"/>
      <c r="Z45" s="7"/>
      <c r="AA45" s="7"/>
      <c r="AB45" s="8"/>
      <c r="AH45" s="62"/>
      <c r="BH45" s="40"/>
    </row>
    <row r="46" spans="2:60" x14ac:dyDescent="0.2">
      <c r="B46" s="39"/>
      <c r="E46" s="9"/>
      <c r="F46" s="10"/>
      <c r="G46" s="10"/>
      <c r="H46" s="10"/>
      <c r="I46" s="10"/>
      <c r="J46" s="10"/>
      <c r="K46" s="10"/>
      <c r="L46" s="10"/>
      <c r="M46" s="10"/>
      <c r="N46" s="7"/>
      <c r="O46" s="16"/>
      <c r="P46" s="7"/>
      <c r="Q46" s="16"/>
      <c r="R46" s="17"/>
      <c r="S46" s="7"/>
      <c r="T46" s="10"/>
      <c r="U46" s="10"/>
      <c r="V46" s="10"/>
      <c r="W46" s="10"/>
      <c r="X46" s="10"/>
      <c r="Y46" s="10"/>
      <c r="Z46" s="10"/>
      <c r="AA46" s="10"/>
      <c r="AB46" s="11"/>
      <c r="AH46" s="62"/>
      <c r="BH46" s="40"/>
    </row>
    <row r="47" spans="2:60" ht="5.0999999999999996" customHeight="1" thickBot="1" x14ac:dyDescent="0.25">
      <c r="B47" s="39"/>
      <c r="N47" s="14"/>
      <c r="O47" s="16"/>
      <c r="P47" s="7"/>
      <c r="Q47" s="16"/>
      <c r="R47" s="17"/>
      <c r="S47" s="15"/>
      <c r="BH47" s="40"/>
    </row>
    <row r="48" spans="2:60" ht="12" thickBot="1" x14ac:dyDescent="0.25">
      <c r="B48" s="39"/>
      <c r="N48" s="14"/>
      <c r="O48" s="18"/>
      <c r="P48" s="19"/>
      <c r="Q48" s="18"/>
      <c r="R48" s="20"/>
      <c r="S48" s="15"/>
      <c r="W48" s="41" t="s">
        <v>6</v>
      </c>
      <c r="AH48" s="62" t="s">
        <v>23</v>
      </c>
      <c r="BH48" s="40"/>
    </row>
    <row r="49" spans="2:60" ht="12" thickBot="1" x14ac:dyDescent="0.25">
      <c r="B49" s="39"/>
      <c r="H49" s="1" t="s">
        <v>1</v>
      </c>
      <c r="N49" s="14"/>
      <c r="O49" s="18"/>
      <c r="P49" s="19"/>
      <c r="Q49" s="18"/>
      <c r="R49" s="20"/>
      <c r="S49" s="15"/>
      <c r="W49" s="62">
        <f>MAX(1.5*MAX(G61,C56),Y59*1000/6,500)/1000</f>
        <v>0.75</v>
      </c>
      <c r="AH49" s="62"/>
      <c r="BH49" s="40"/>
    </row>
    <row r="50" spans="2:60" ht="12" thickBot="1" x14ac:dyDescent="0.25">
      <c r="B50" s="39"/>
      <c r="H50" s="1" t="s">
        <v>2</v>
      </c>
      <c r="N50" s="14"/>
      <c r="O50" s="18"/>
      <c r="P50" s="19"/>
      <c r="Q50" s="18"/>
      <c r="R50" s="20"/>
      <c r="S50" s="15"/>
      <c r="W50" s="62"/>
      <c r="BH50" s="40"/>
    </row>
    <row r="51" spans="2:60" ht="12" thickBot="1" x14ac:dyDescent="0.25">
      <c r="B51" s="39"/>
      <c r="H51" s="1" t="s">
        <v>3</v>
      </c>
      <c r="N51" s="14"/>
      <c r="O51" s="18"/>
      <c r="P51" s="19"/>
      <c r="Q51" s="18"/>
      <c r="R51" s="20"/>
      <c r="S51" s="15"/>
      <c r="W51" s="62"/>
      <c r="BH51" s="40"/>
    </row>
    <row r="52" spans="2:60" x14ac:dyDescent="0.2">
      <c r="B52" s="39"/>
      <c r="N52" s="14"/>
      <c r="O52" s="16"/>
      <c r="P52" s="7"/>
      <c r="Q52" s="16"/>
      <c r="R52" s="17"/>
      <c r="S52" s="15"/>
      <c r="BH52" s="40"/>
    </row>
    <row r="53" spans="2:60" ht="12" thickBot="1" x14ac:dyDescent="0.25">
      <c r="B53" s="39"/>
      <c r="F53" s="42" t="s">
        <v>24</v>
      </c>
      <c r="J53" s="68">
        <v>16</v>
      </c>
      <c r="K53" s="68"/>
      <c r="N53" s="14"/>
      <c r="O53" s="24"/>
      <c r="P53" s="25"/>
      <c r="Q53" s="24"/>
      <c r="R53" s="26"/>
      <c r="S53" s="15"/>
      <c r="W53" s="41" t="s">
        <v>6</v>
      </c>
      <c r="AN53" s="46" t="str">
        <f>IF(AN54&lt;25,"beton mukavemetini artır.","")</f>
        <v/>
      </c>
      <c r="BH53" s="40"/>
    </row>
    <row r="54" spans="2:60" x14ac:dyDescent="0.2">
      <c r="B54" s="39"/>
      <c r="C54" s="62" t="s">
        <v>0</v>
      </c>
      <c r="N54" s="14"/>
      <c r="O54" s="16"/>
      <c r="P54" s="7"/>
      <c r="Q54" s="16"/>
      <c r="R54" s="17"/>
      <c r="S54" s="15"/>
      <c r="W54" s="62">
        <f>(Y59-W49-W59-W69)/2</f>
        <v>0.49137024585795852</v>
      </c>
      <c r="AK54" s="43" t="s">
        <v>10</v>
      </c>
      <c r="AL54" s="43"/>
      <c r="AM54" s="43"/>
      <c r="AN54" s="44">
        <v>30</v>
      </c>
      <c r="AO54" s="43" t="s">
        <v>11</v>
      </c>
      <c r="AP54" s="43"/>
      <c r="AQ54" s="43"/>
      <c r="AR54" s="43"/>
      <c r="AS54" s="43"/>
      <c r="BH54" s="40"/>
    </row>
    <row r="55" spans="2:60" ht="12" thickBot="1" x14ac:dyDescent="0.25">
      <c r="B55" s="76" t="str">
        <f>IF(C56&lt;300,"artır.","")</f>
        <v/>
      </c>
      <c r="C55" s="62"/>
      <c r="F55" s="27"/>
      <c r="G55" s="4"/>
      <c r="H55" s="4"/>
      <c r="I55" s="28"/>
      <c r="N55" s="14"/>
      <c r="O55" s="24"/>
      <c r="P55" s="25"/>
      <c r="Q55" s="24"/>
      <c r="R55" s="26"/>
      <c r="S55" s="15"/>
      <c r="W55" s="62"/>
      <c r="AK55" s="43" t="s">
        <v>8</v>
      </c>
      <c r="AL55" s="43"/>
      <c r="AM55" s="43"/>
      <c r="AN55" s="70">
        <v>420</v>
      </c>
      <c r="AO55" s="70"/>
      <c r="AP55" s="43" t="s">
        <v>9</v>
      </c>
      <c r="AQ55" s="43"/>
      <c r="AR55" s="43"/>
      <c r="AS55" s="43"/>
      <c r="AT55" s="43"/>
      <c r="BH55" s="40"/>
    </row>
    <row r="56" spans="2:60" x14ac:dyDescent="0.2">
      <c r="B56" s="76"/>
      <c r="C56" s="64">
        <v>500</v>
      </c>
      <c r="F56" s="14"/>
      <c r="G56" s="7"/>
      <c r="H56" s="7"/>
      <c r="I56" s="15"/>
      <c r="N56" s="14"/>
      <c r="O56" s="16"/>
      <c r="P56" s="7"/>
      <c r="Q56" s="16"/>
      <c r="R56" s="17"/>
      <c r="S56" s="15"/>
      <c r="W56" s="62"/>
      <c r="AK56" s="45" t="s">
        <v>12</v>
      </c>
      <c r="AL56" s="43"/>
      <c r="AM56" s="70">
        <v>1.5</v>
      </c>
      <c r="AN56" s="70"/>
      <c r="AO56" s="43"/>
      <c r="AP56" s="43"/>
      <c r="AQ56" s="43"/>
      <c r="AR56" s="46" t="str">
        <f>IF(AN55&lt;420,"S420 den düşük çelik kullanılamaz.","")</f>
        <v/>
      </c>
      <c r="AS56" s="43"/>
      <c r="AT56" s="43"/>
      <c r="AU56" s="43"/>
      <c r="AV56" s="43"/>
      <c r="BH56" s="40"/>
    </row>
    <row r="57" spans="2:60" ht="12" thickBot="1" x14ac:dyDescent="0.25">
      <c r="B57" s="76"/>
      <c r="C57" s="64"/>
      <c r="F57" s="14"/>
      <c r="G57" s="7"/>
      <c r="H57" s="7"/>
      <c r="I57" s="15"/>
      <c r="N57" s="14"/>
      <c r="O57" s="24"/>
      <c r="P57" s="25"/>
      <c r="Q57" s="24"/>
      <c r="R57" s="26"/>
      <c r="S57" s="15"/>
      <c r="AK57" s="45" t="s">
        <v>13</v>
      </c>
      <c r="AL57" s="43"/>
      <c r="AM57" s="70">
        <v>1.1499999999999999</v>
      </c>
      <c r="AN57" s="70"/>
      <c r="AO57" s="43"/>
      <c r="AP57" s="43"/>
      <c r="AQ57" s="43"/>
      <c r="AR57" s="43"/>
      <c r="AS57" s="43"/>
      <c r="AT57" s="43"/>
      <c r="AU57" s="43"/>
      <c r="AV57" s="43"/>
      <c r="AW57" s="43"/>
      <c r="BH57" s="40"/>
    </row>
    <row r="58" spans="2:60" ht="12" thickBot="1" x14ac:dyDescent="0.25">
      <c r="B58" s="76"/>
      <c r="C58" s="64"/>
      <c r="F58" s="14"/>
      <c r="G58" s="7"/>
      <c r="H58" s="7"/>
      <c r="I58" s="15"/>
      <c r="N58" s="14"/>
      <c r="O58" s="18"/>
      <c r="P58" s="19"/>
      <c r="Q58" s="18"/>
      <c r="R58" s="20"/>
      <c r="S58" s="15"/>
      <c r="W58" s="41" t="s">
        <v>6</v>
      </c>
      <c r="Y58" s="41" t="s">
        <v>6</v>
      </c>
      <c r="AA58" s="2"/>
      <c r="AB58" s="2"/>
      <c r="AC58" s="2"/>
      <c r="AD58" s="2"/>
      <c r="AE58" s="2"/>
      <c r="AF58" s="2"/>
      <c r="AK58" s="43" t="s">
        <v>14</v>
      </c>
      <c r="AL58" s="43"/>
      <c r="AM58" s="75">
        <f>+AN55</f>
        <v>420</v>
      </c>
      <c r="AN58" s="75"/>
      <c r="AO58" s="43" t="s">
        <v>15</v>
      </c>
      <c r="AP58" s="75">
        <f>+AM57</f>
        <v>1.1499999999999999</v>
      </c>
      <c r="AQ58" s="75"/>
      <c r="AR58" s="47" t="s">
        <v>16</v>
      </c>
      <c r="AS58" s="75">
        <f>+AM58/AP58</f>
        <v>365.21739130434787</v>
      </c>
      <c r="AT58" s="75"/>
      <c r="AU58" s="43" t="s">
        <v>17</v>
      </c>
      <c r="AV58" s="43"/>
      <c r="AW58" s="43"/>
      <c r="BH58" s="40"/>
    </row>
    <row r="59" spans="2:60" ht="12" thickBot="1" x14ac:dyDescent="0.25">
      <c r="B59" s="76"/>
      <c r="F59" s="29"/>
      <c r="G59" s="10"/>
      <c r="H59" s="10"/>
      <c r="I59" s="30"/>
      <c r="K59" s="1" t="s">
        <v>4</v>
      </c>
      <c r="N59" s="14"/>
      <c r="O59" s="18"/>
      <c r="P59" s="19"/>
      <c r="Q59" s="18"/>
      <c r="R59" s="20"/>
      <c r="S59" s="15"/>
      <c r="W59" s="63">
        <f>MAX(0.12*AS58*MAX(J53,J85)/AV60,20*MAX(J53,J85))/1000*IF(AND(32&lt;MAX(AH35,AG67),MAX(AH35,AG67)&lt;40),100/(132-MAX(AH35,AG67)),1)</f>
        <v>0.61725950828408294</v>
      </c>
      <c r="Y59" s="64">
        <v>3.1</v>
      </c>
      <c r="AK59" s="43" t="s">
        <v>18</v>
      </c>
      <c r="AL59" s="43"/>
      <c r="AM59" s="43"/>
      <c r="AN59" s="43"/>
      <c r="AO59" s="43"/>
      <c r="AQ59" s="75">
        <v>0.35</v>
      </c>
      <c r="AR59" s="75"/>
      <c r="AS59" s="43" t="s">
        <v>19</v>
      </c>
      <c r="AT59" s="43">
        <f>+AN54</f>
        <v>30</v>
      </c>
      <c r="AU59" s="47" t="s">
        <v>16</v>
      </c>
      <c r="AV59" s="75">
        <f>AQ59*SQRT(AT59)</f>
        <v>1.9170289512680814</v>
      </c>
      <c r="AW59" s="75"/>
      <c r="AX59" s="43" t="s">
        <v>17</v>
      </c>
      <c r="BH59" s="40"/>
    </row>
    <row r="60" spans="2:60" ht="12" thickBot="1" x14ac:dyDescent="0.25">
      <c r="B60" s="39"/>
      <c r="N60" s="14"/>
      <c r="O60" s="18"/>
      <c r="P60" s="19"/>
      <c r="Q60" s="18"/>
      <c r="R60" s="20"/>
      <c r="S60" s="15"/>
      <c r="W60" s="63"/>
      <c r="Y60" s="64"/>
      <c r="AK60" s="43" t="s">
        <v>20</v>
      </c>
      <c r="AL60" s="43"/>
      <c r="AM60" s="43"/>
      <c r="AN60" s="43"/>
      <c r="AO60" s="43"/>
      <c r="AP60" s="75">
        <f>+AV59</f>
        <v>1.9170289512680814</v>
      </c>
      <c r="AQ60" s="75"/>
      <c r="AR60" s="43" t="s">
        <v>21</v>
      </c>
      <c r="AS60" s="75">
        <f>+AM56</f>
        <v>1.5</v>
      </c>
      <c r="AT60" s="75"/>
      <c r="AU60" s="47" t="s">
        <v>16</v>
      </c>
      <c r="AV60" s="75">
        <f>+AP60/AS60</f>
        <v>1.2780193008453875</v>
      </c>
      <c r="AW60" s="75"/>
      <c r="AX60" s="43" t="s">
        <v>17</v>
      </c>
      <c r="BH60" s="40"/>
    </row>
    <row r="61" spans="2:60" ht="12" customHeight="1" thickBot="1" x14ac:dyDescent="0.25">
      <c r="B61" s="39"/>
      <c r="G61" s="69">
        <v>400</v>
      </c>
      <c r="H61" s="69"/>
      <c r="I61" s="1" t="s">
        <v>0</v>
      </c>
      <c r="N61" s="14"/>
      <c r="O61" s="18"/>
      <c r="P61" s="19"/>
      <c r="Q61" s="18"/>
      <c r="R61" s="20"/>
      <c r="S61" s="15"/>
      <c r="W61" s="63"/>
      <c r="Y61" s="64"/>
      <c r="AA61" s="38"/>
      <c r="AB61" s="38"/>
      <c r="AC61" s="38"/>
      <c r="AD61" s="38"/>
      <c r="AE61" s="38"/>
      <c r="AF61" s="38"/>
      <c r="AK61" s="43" t="s">
        <v>7</v>
      </c>
      <c r="BH61" s="40"/>
    </row>
    <row r="62" spans="2:60" x14ac:dyDescent="0.2">
      <c r="B62" s="39"/>
      <c r="F62" s="46" t="str">
        <f>IF(G61&lt;300,"artır.","")</f>
        <v/>
      </c>
      <c r="N62" s="14"/>
      <c r="O62" s="16"/>
      <c r="P62" s="7"/>
      <c r="Q62" s="16"/>
      <c r="R62" s="17"/>
      <c r="S62" s="15"/>
      <c r="Y62" s="62" t="s">
        <v>5</v>
      </c>
      <c r="BH62" s="40"/>
    </row>
    <row r="63" spans="2:60" ht="12" thickBot="1" x14ac:dyDescent="0.25">
      <c r="B63" s="39"/>
      <c r="N63" s="14"/>
      <c r="O63" s="24"/>
      <c r="P63" s="25"/>
      <c r="Q63" s="24"/>
      <c r="R63" s="26"/>
      <c r="S63" s="15"/>
      <c r="W63" s="41" t="s">
        <v>6</v>
      </c>
      <c r="Y63" s="62"/>
      <c r="BH63" s="40"/>
    </row>
    <row r="64" spans="2:60" x14ac:dyDescent="0.2">
      <c r="B64" s="39"/>
      <c r="N64" s="14"/>
      <c r="O64" s="16"/>
      <c r="P64" s="7"/>
      <c r="Q64" s="16"/>
      <c r="R64" s="17"/>
      <c r="S64" s="15"/>
      <c r="W64" s="62">
        <f>+W54</f>
        <v>0.49137024585795852</v>
      </c>
      <c r="BH64" s="40"/>
    </row>
    <row r="65" spans="2:60" ht="12" thickBot="1" x14ac:dyDescent="0.25">
      <c r="B65" s="39"/>
      <c r="N65" s="14"/>
      <c r="O65" s="24"/>
      <c r="P65" s="25"/>
      <c r="Q65" s="24"/>
      <c r="R65" s="26"/>
      <c r="S65" s="15"/>
      <c r="W65" s="62"/>
      <c r="BH65" s="40"/>
    </row>
    <row r="66" spans="2:60" x14ac:dyDescent="0.2">
      <c r="B66" s="39"/>
      <c r="N66" s="14"/>
      <c r="O66" s="16"/>
      <c r="P66" s="7"/>
      <c r="Q66" s="16"/>
      <c r="R66" s="17"/>
      <c r="S66" s="15"/>
      <c r="W66" s="62"/>
      <c r="BH66" s="40"/>
    </row>
    <row r="67" spans="2:60" ht="12" thickBot="1" x14ac:dyDescent="0.25">
      <c r="B67" s="39"/>
      <c r="N67" s="14"/>
      <c r="O67" s="24"/>
      <c r="P67" s="25"/>
      <c r="Q67" s="24"/>
      <c r="R67" s="26"/>
      <c r="S67" s="15"/>
      <c r="AG67" s="67">
        <f>+J85</f>
        <v>18</v>
      </c>
      <c r="AL67" s="1" t="s">
        <v>31</v>
      </c>
      <c r="BH67" s="40"/>
    </row>
    <row r="68" spans="2:60" ht="12" thickBot="1" x14ac:dyDescent="0.25">
      <c r="B68" s="39"/>
      <c r="H68" s="1" t="s">
        <v>1</v>
      </c>
      <c r="N68" s="14"/>
      <c r="O68" s="18"/>
      <c r="P68" s="19"/>
      <c r="Q68" s="18"/>
      <c r="R68" s="20"/>
      <c r="S68" s="15"/>
      <c r="W68" s="41" t="s">
        <v>6</v>
      </c>
      <c r="AG68" s="67"/>
      <c r="BH68" s="40"/>
    </row>
    <row r="69" spans="2:60" ht="12" thickBot="1" x14ac:dyDescent="0.25">
      <c r="B69" s="39"/>
      <c r="H69" s="1" t="s">
        <v>2</v>
      </c>
      <c r="N69" s="14"/>
      <c r="O69" s="18"/>
      <c r="P69" s="19"/>
      <c r="Q69" s="18"/>
      <c r="R69" s="20"/>
      <c r="S69" s="15"/>
      <c r="W69" s="62">
        <f>+W49</f>
        <v>0.75</v>
      </c>
      <c r="AG69" s="67"/>
      <c r="BH69" s="40"/>
    </row>
    <row r="70" spans="2:60" ht="12" thickBot="1" x14ac:dyDescent="0.25">
      <c r="B70" s="39"/>
      <c r="H70" s="1" t="s">
        <v>3</v>
      </c>
      <c r="N70" s="14"/>
      <c r="O70" s="18"/>
      <c r="P70" s="19"/>
      <c r="Q70" s="18"/>
      <c r="R70" s="20"/>
      <c r="S70" s="15"/>
      <c r="W70" s="62"/>
      <c r="BH70" s="40"/>
    </row>
    <row r="71" spans="2:60" ht="12" thickBot="1" x14ac:dyDescent="0.25">
      <c r="B71" s="39"/>
      <c r="N71" s="14"/>
      <c r="O71" s="18"/>
      <c r="P71" s="19"/>
      <c r="Q71" s="18"/>
      <c r="R71" s="20"/>
      <c r="S71" s="15"/>
      <c r="W71" s="62"/>
      <c r="BH71" s="40"/>
    </row>
    <row r="72" spans="2:60" ht="5.0999999999999996" customHeight="1" x14ac:dyDescent="0.2">
      <c r="B72" s="39"/>
      <c r="N72" s="14"/>
      <c r="O72" s="21"/>
      <c r="P72" s="23"/>
      <c r="Q72" s="21"/>
      <c r="R72" s="23"/>
      <c r="S72" s="15"/>
      <c r="BH72" s="40"/>
    </row>
    <row r="73" spans="2:60" ht="12" thickBot="1" x14ac:dyDescent="0.25">
      <c r="B73" s="39"/>
      <c r="E73" s="3"/>
      <c r="F73" s="4"/>
      <c r="G73" s="4"/>
      <c r="H73" s="4"/>
      <c r="I73" s="4"/>
      <c r="J73" s="4"/>
      <c r="K73" s="4"/>
      <c r="L73" s="4"/>
      <c r="M73" s="4"/>
      <c r="N73" s="7"/>
      <c r="O73" s="24"/>
      <c r="P73" s="26"/>
      <c r="Q73" s="24"/>
      <c r="R73" s="26"/>
      <c r="S73" s="7"/>
      <c r="T73" s="4"/>
      <c r="U73" s="4"/>
      <c r="V73" s="4"/>
      <c r="W73" s="4"/>
      <c r="X73" s="4"/>
      <c r="Y73" s="4"/>
      <c r="Z73" s="4"/>
      <c r="AA73" s="4"/>
      <c r="AB73" s="5"/>
      <c r="BH73" s="40"/>
    </row>
    <row r="74" spans="2:60" x14ac:dyDescent="0.2">
      <c r="B74" s="39"/>
      <c r="E74" s="6"/>
      <c r="F74" s="7"/>
      <c r="G74" s="7"/>
      <c r="H74" s="7"/>
      <c r="I74" s="7"/>
      <c r="J74" s="7"/>
      <c r="K74" s="7"/>
      <c r="L74" s="7"/>
      <c r="M74" s="7"/>
      <c r="N74" s="7"/>
      <c r="O74" s="21"/>
      <c r="P74" s="22"/>
      <c r="Q74" s="21"/>
      <c r="R74" s="23"/>
      <c r="S74" s="7"/>
      <c r="T74" s="7"/>
      <c r="U74" s="7"/>
      <c r="V74" s="7"/>
      <c r="W74" s="37" t="s">
        <v>6</v>
      </c>
      <c r="X74" s="7"/>
      <c r="Y74" s="37" t="s">
        <v>6</v>
      </c>
      <c r="Z74" s="7"/>
      <c r="AA74" s="7"/>
      <c r="AB74" s="8"/>
      <c r="AG74" s="62" t="s">
        <v>22</v>
      </c>
      <c r="BH74" s="40"/>
    </row>
    <row r="75" spans="2:60" ht="12" thickBot="1" x14ac:dyDescent="0.25">
      <c r="B75" s="39"/>
      <c r="E75" s="6"/>
      <c r="F75" s="7" t="s">
        <v>32</v>
      </c>
      <c r="G75" s="7"/>
      <c r="H75" s="7"/>
      <c r="I75" s="7"/>
      <c r="J75" s="7"/>
      <c r="K75" s="7"/>
      <c r="L75" s="7"/>
      <c r="M75" s="7"/>
      <c r="N75" s="7"/>
      <c r="O75" s="24"/>
      <c r="P75" s="25"/>
      <c r="Q75" s="24"/>
      <c r="R75" s="26"/>
      <c r="S75" s="7"/>
      <c r="T75" s="7"/>
      <c r="U75" s="7"/>
      <c r="V75" s="7"/>
      <c r="W75" s="74">
        <f>+Y75</f>
        <v>0.7</v>
      </c>
      <c r="X75" s="7"/>
      <c r="Y75" s="64">
        <v>0.7</v>
      </c>
      <c r="Z75" s="7"/>
      <c r="AA75" s="7"/>
      <c r="AB75" s="8"/>
      <c r="AG75" s="62"/>
      <c r="BH75" s="40"/>
    </row>
    <row r="76" spans="2:60" x14ac:dyDescent="0.2">
      <c r="B76" s="39"/>
      <c r="E76" s="6"/>
      <c r="F76" s="7"/>
      <c r="G76" s="7"/>
      <c r="H76" s="7"/>
      <c r="I76" s="7"/>
      <c r="J76" s="7"/>
      <c r="K76" s="7"/>
      <c r="L76" s="7"/>
      <c r="M76" s="7"/>
      <c r="N76" s="7"/>
      <c r="O76" s="16"/>
      <c r="P76" s="7"/>
      <c r="Q76" s="16"/>
      <c r="R76" s="17"/>
      <c r="S76" s="7"/>
      <c r="T76" s="7"/>
      <c r="U76" s="7"/>
      <c r="V76" s="7"/>
      <c r="W76" s="74"/>
      <c r="X76" s="7"/>
      <c r="Y76" s="64"/>
      <c r="Z76" s="7"/>
      <c r="AA76" s="7"/>
      <c r="AB76" s="8"/>
      <c r="AG76" s="63">
        <f>(W91+W86+W81+W75+W69+W64+W59)*100</f>
        <v>486.72595082840832</v>
      </c>
      <c r="BH76" s="40"/>
    </row>
    <row r="77" spans="2:60" ht="12" thickBot="1" x14ac:dyDescent="0.25">
      <c r="B77" s="39"/>
      <c r="E77" s="6"/>
      <c r="F77" s="7"/>
      <c r="G77" s="7"/>
      <c r="H77" s="7"/>
      <c r="I77" s="7"/>
      <c r="J77" s="7"/>
      <c r="K77" s="7"/>
      <c r="L77" s="7"/>
      <c r="M77" s="7"/>
      <c r="N77" s="7"/>
      <c r="O77" s="24"/>
      <c r="P77" s="25"/>
      <c r="Q77" s="24"/>
      <c r="R77" s="26"/>
      <c r="S77" s="7"/>
      <c r="T77" s="7"/>
      <c r="U77" s="7"/>
      <c r="V77" s="7"/>
      <c r="W77" s="74"/>
      <c r="X77" s="7"/>
      <c r="Y77" s="64"/>
      <c r="Z77" s="7"/>
      <c r="AA77" s="7"/>
      <c r="AB77" s="8"/>
      <c r="AG77" s="62"/>
      <c r="BH77" s="40"/>
    </row>
    <row r="78" spans="2:60" x14ac:dyDescent="0.2">
      <c r="B78" s="39"/>
      <c r="E78" s="9"/>
      <c r="F78" s="10"/>
      <c r="G78" s="10"/>
      <c r="H78" s="10"/>
      <c r="I78" s="10"/>
      <c r="J78" s="10"/>
      <c r="K78" s="10"/>
      <c r="L78" s="10"/>
      <c r="M78" s="10"/>
      <c r="N78" s="7"/>
      <c r="O78" s="16"/>
      <c r="P78" s="7"/>
      <c r="Q78" s="16"/>
      <c r="R78" s="17"/>
      <c r="S78" s="7"/>
      <c r="T78" s="10"/>
      <c r="U78" s="10"/>
      <c r="V78" s="10"/>
      <c r="W78" s="10"/>
      <c r="X78" s="10"/>
      <c r="Y78" s="10"/>
      <c r="Z78" s="10"/>
      <c r="AA78" s="10"/>
      <c r="AB78" s="11"/>
      <c r="AG78" s="62"/>
      <c r="BH78" s="40"/>
    </row>
    <row r="79" spans="2:60" ht="5.0999999999999996" customHeight="1" thickBot="1" x14ac:dyDescent="0.25">
      <c r="B79" s="39"/>
      <c r="N79" s="14"/>
      <c r="O79" s="16"/>
      <c r="P79" s="7"/>
      <c r="Q79" s="16"/>
      <c r="R79" s="17"/>
      <c r="S79" s="15"/>
      <c r="BH79" s="40"/>
    </row>
    <row r="80" spans="2:60" ht="12" thickBot="1" x14ac:dyDescent="0.25">
      <c r="B80" s="39"/>
      <c r="N80" s="14"/>
      <c r="O80" s="18"/>
      <c r="P80" s="19"/>
      <c r="Q80" s="18"/>
      <c r="R80" s="20"/>
      <c r="S80" s="15"/>
      <c r="W80" s="41" t="s">
        <v>6</v>
      </c>
      <c r="AG80" s="62" t="s">
        <v>23</v>
      </c>
      <c r="BH80" s="40"/>
    </row>
    <row r="81" spans="2:60" ht="12" thickBot="1" x14ac:dyDescent="0.25">
      <c r="B81" s="39"/>
      <c r="H81" s="1" t="s">
        <v>1</v>
      </c>
      <c r="N81" s="14"/>
      <c r="O81" s="18"/>
      <c r="P81" s="19"/>
      <c r="Q81" s="18"/>
      <c r="R81" s="20"/>
      <c r="S81" s="15"/>
      <c r="W81" s="62">
        <f>MAX(1.5*MAX(G93,C88),Y91*1000/6,500)/1000</f>
        <v>1.05</v>
      </c>
      <c r="AG81" s="62"/>
      <c r="BH81" s="40"/>
    </row>
    <row r="82" spans="2:60" ht="12" thickBot="1" x14ac:dyDescent="0.25">
      <c r="B82" s="39"/>
      <c r="H82" s="1" t="s">
        <v>2</v>
      </c>
      <c r="N82" s="14"/>
      <c r="O82" s="18"/>
      <c r="P82" s="19"/>
      <c r="Q82" s="18"/>
      <c r="R82" s="20"/>
      <c r="S82" s="15"/>
      <c r="W82" s="62"/>
      <c r="BH82" s="40"/>
    </row>
    <row r="83" spans="2:60" ht="12" thickBot="1" x14ac:dyDescent="0.25">
      <c r="B83" s="39"/>
      <c r="H83" s="1" t="s">
        <v>3</v>
      </c>
      <c r="N83" s="14"/>
      <c r="O83" s="18"/>
      <c r="P83" s="19"/>
      <c r="Q83" s="18"/>
      <c r="R83" s="20"/>
      <c r="S83" s="15"/>
      <c r="W83" s="62"/>
      <c r="BH83" s="40"/>
    </row>
    <row r="84" spans="2:60" x14ac:dyDescent="0.2">
      <c r="B84" s="39"/>
      <c r="N84" s="14"/>
      <c r="O84" s="16"/>
      <c r="P84" s="7"/>
      <c r="Q84" s="16"/>
      <c r="R84" s="17"/>
      <c r="S84" s="15"/>
      <c r="BH84" s="40"/>
    </row>
    <row r="85" spans="2:60" ht="12" thickBot="1" x14ac:dyDescent="0.25">
      <c r="B85" s="39"/>
      <c r="F85" s="42" t="s">
        <v>24</v>
      </c>
      <c r="J85" s="68">
        <v>18</v>
      </c>
      <c r="K85" s="68"/>
      <c r="N85" s="14"/>
      <c r="O85" s="24"/>
      <c r="P85" s="25"/>
      <c r="Q85" s="24"/>
      <c r="R85" s="26"/>
      <c r="S85" s="15"/>
      <c r="W85" s="41" t="s">
        <v>6</v>
      </c>
      <c r="AQ85" s="1" t="s">
        <v>25</v>
      </c>
      <c r="BH85" s="40"/>
    </row>
    <row r="86" spans="2:60" x14ac:dyDescent="0.2">
      <c r="B86" s="39"/>
      <c r="C86" s="62" t="s">
        <v>0</v>
      </c>
      <c r="N86" s="14"/>
      <c r="O86" s="16"/>
      <c r="P86" s="7"/>
      <c r="Q86" s="16"/>
      <c r="R86" s="17"/>
      <c r="S86" s="15"/>
      <c r="W86" s="62">
        <f>(Y91-W81-W91-W101)/2</f>
        <v>0.64137024585795854</v>
      </c>
      <c r="BH86" s="40"/>
    </row>
    <row r="87" spans="2:60" ht="12" thickBot="1" x14ac:dyDescent="0.25">
      <c r="B87" s="76" t="str">
        <f>IF(C88&lt;300,"artır.","")</f>
        <v/>
      </c>
      <c r="C87" s="62"/>
      <c r="F87" s="27"/>
      <c r="G87" s="4"/>
      <c r="H87" s="4"/>
      <c r="I87" s="28"/>
      <c r="N87" s="14"/>
      <c r="O87" s="24"/>
      <c r="P87" s="25"/>
      <c r="Q87" s="24"/>
      <c r="R87" s="26"/>
      <c r="S87" s="15"/>
      <c r="W87" s="62"/>
      <c r="BH87" s="40"/>
    </row>
    <row r="88" spans="2:60" x14ac:dyDescent="0.2">
      <c r="B88" s="76"/>
      <c r="C88" s="64">
        <v>700</v>
      </c>
      <c r="F88" s="14"/>
      <c r="G88" s="7"/>
      <c r="H88" s="7"/>
      <c r="I88" s="15"/>
      <c r="N88" s="14"/>
      <c r="O88" s="16"/>
      <c r="P88" s="7"/>
      <c r="Q88" s="16"/>
      <c r="R88" s="17"/>
      <c r="S88" s="15"/>
      <c r="W88" s="62"/>
      <c r="BH88" s="40"/>
    </row>
    <row r="89" spans="2:60" ht="12" thickBot="1" x14ac:dyDescent="0.25">
      <c r="B89" s="76"/>
      <c r="C89" s="64"/>
      <c r="F89" s="14"/>
      <c r="G89" s="7"/>
      <c r="H89" s="7"/>
      <c r="I89" s="15"/>
      <c r="N89" s="14"/>
      <c r="O89" s="24"/>
      <c r="P89" s="25"/>
      <c r="Q89" s="24"/>
      <c r="R89" s="26"/>
      <c r="S89" s="15"/>
      <c r="BH89" s="40"/>
    </row>
    <row r="90" spans="2:60" ht="12" thickBot="1" x14ac:dyDescent="0.25">
      <c r="B90" s="76"/>
      <c r="C90" s="64"/>
      <c r="F90" s="14"/>
      <c r="G90" s="7"/>
      <c r="H90" s="7"/>
      <c r="I90" s="15"/>
      <c r="N90" s="14"/>
      <c r="O90" s="18"/>
      <c r="P90" s="19"/>
      <c r="Q90" s="18"/>
      <c r="R90" s="20"/>
      <c r="S90" s="15"/>
      <c r="W90" s="41" t="s">
        <v>6</v>
      </c>
      <c r="Y90" s="41" t="s">
        <v>6</v>
      </c>
      <c r="AA90" s="2"/>
      <c r="AB90" s="2"/>
      <c r="AC90" s="2"/>
      <c r="AD90" s="2"/>
      <c r="AE90" s="2"/>
      <c r="AF90" s="2"/>
      <c r="BH90" s="40"/>
    </row>
    <row r="91" spans="2:60" ht="12" thickBot="1" x14ac:dyDescent="0.25">
      <c r="B91" s="76"/>
      <c r="F91" s="29"/>
      <c r="G91" s="10"/>
      <c r="H91" s="10"/>
      <c r="I91" s="30"/>
      <c r="K91" s="1" t="s">
        <v>4</v>
      </c>
      <c r="N91" s="14"/>
      <c r="O91" s="18"/>
      <c r="P91" s="19"/>
      <c r="Q91" s="18"/>
      <c r="R91" s="20"/>
      <c r="S91" s="15"/>
      <c r="W91" s="63">
        <f>MAX(0.12*AS58*J85/AV60,20*J85)/1000*IF(AND(32&lt;MAX(AG67,AH95),MAX(AG67,AH95)&lt;40),100/(132-MAX(AG67,AH95)),1)</f>
        <v>0.61725950828408294</v>
      </c>
      <c r="Y91" s="64">
        <v>4</v>
      </c>
      <c r="BH91" s="40"/>
    </row>
    <row r="92" spans="2:60" ht="12" thickBot="1" x14ac:dyDescent="0.25">
      <c r="B92" s="39"/>
      <c r="N92" s="14"/>
      <c r="O92" s="18"/>
      <c r="P92" s="19"/>
      <c r="Q92" s="18"/>
      <c r="R92" s="20"/>
      <c r="S92" s="15"/>
      <c r="W92" s="63"/>
      <c r="Y92" s="64"/>
      <c r="BH92" s="40"/>
    </row>
    <row r="93" spans="2:60" ht="12" thickBot="1" x14ac:dyDescent="0.25">
      <c r="B93" s="39"/>
      <c r="G93" s="69">
        <v>600</v>
      </c>
      <c r="H93" s="69"/>
      <c r="I93" s="1" t="s">
        <v>0</v>
      </c>
      <c r="N93" s="14"/>
      <c r="O93" s="18"/>
      <c r="P93" s="19"/>
      <c r="Q93" s="18"/>
      <c r="R93" s="20"/>
      <c r="S93" s="15"/>
      <c r="W93" s="63"/>
      <c r="Y93" s="64"/>
      <c r="AA93" s="38"/>
      <c r="AB93" s="38"/>
      <c r="AC93" s="38"/>
      <c r="AD93" s="38"/>
      <c r="AE93" s="38"/>
      <c r="AF93" s="38"/>
      <c r="BH93" s="40"/>
    </row>
    <row r="94" spans="2:60" x14ac:dyDescent="0.2">
      <c r="B94" s="39"/>
      <c r="F94" s="46" t="str">
        <f>IF(G93&lt;300,"artır.","")</f>
        <v/>
      </c>
      <c r="N94" s="14"/>
      <c r="O94" s="16"/>
      <c r="P94" s="7"/>
      <c r="Q94" s="16"/>
      <c r="R94" s="17"/>
      <c r="S94" s="15"/>
      <c r="Y94" s="62" t="s">
        <v>5</v>
      </c>
      <c r="BH94" s="40"/>
    </row>
    <row r="95" spans="2:60" ht="12" thickBot="1" x14ac:dyDescent="0.25">
      <c r="B95" s="39"/>
      <c r="N95" s="14"/>
      <c r="O95" s="24"/>
      <c r="P95" s="25"/>
      <c r="Q95" s="24"/>
      <c r="R95" s="26"/>
      <c r="S95" s="15"/>
      <c r="W95" s="41" t="s">
        <v>6</v>
      </c>
      <c r="Y95" s="62"/>
      <c r="AH95" s="67">
        <f>+J85</f>
        <v>18</v>
      </c>
      <c r="BH95" s="40"/>
    </row>
    <row r="96" spans="2:60" x14ac:dyDescent="0.2">
      <c r="B96" s="39"/>
      <c r="N96" s="14"/>
      <c r="O96" s="16"/>
      <c r="P96" s="7"/>
      <c r="Q96" s="16"/>
      <c r="R96" s="17"/>
      <c r="S96" s="15"/>
      <c r="W96" s="62">
        <f>+W86</f>
        <v>0.64137024585795854</v>
      </c>
      <c r="AH96" s="67"/>
      <c r="BH96" s="40"/>
    </row>
    <row r="97" spans="2:60" ht="12" thickBot="1" x14ac:dyDescent="0.25">
      <c r="B97" s="39"/>
      <c r="N97" s="14"/>
      <c r="O97" s="24"/>
      <c r="P97" s="25"/>
      <c r="Q97" s="24"/>
      <c r="R97" s="26"/>
      <c r="S97" s="15"/>
      <c r="W97" s="62"/>
      <c r="AH97" s="67"/>
      <c r="AI97" s="62" t="s">
        <v>22</v>
      </c>
      <c r="BH97" s="40"/>
    </row>
    <row r="98" spans="2:60" x14ac:dyDescent="0.2">
      <c r="B98" s="39"/>
      <c r="N98" s="14"/>
      <c r="O98" s="16"/>
      <c r="P98" s="7"/>
      <c r="Q98" s="16"/>
      <c r="R98" s="17"/>
      <c r="S98" s="15"/>
      <c r="W98" s="62"/>
      <c r="AI98" s="62"/>
      <c r="BH98" s="40"/>
    </row>
    <row r="99" spans="2:60" ht="12" thickBot="1" x14ac:dyDescent="0.25">
      <c r="B99" s="39"/>
      <c r="N99" s="14"/>
      <c r="O99" s="24"/>
      <c r="P99" s="25"/>
      <c r="Q99" s="24"/>
      <c r="R99" s="26"/>
      <c r="S99" s="15"/>
      <c r="AH99" s="62" t="s">
        <v>22</v>
      </c>
      <c r="AI99" s="63">
        <f>+AH101+AI110</f>
        <v>377.5889262426125</v>
      </c>
      <c r="BH99" s="40"/>
    </row>
    <row r="100" spans="2:60" ht="12" thickBot="1" x14ac:dyDescent="0.25">
      <c r="B100" s="39"/>
      <c r="H100" s="1" t="s">
        <v>1</v>
      </c>
      <c r="N100" s="14"/>
      <c r="O100" s="18"/>
      <c r="P100" s="19"/>
      <c r="Q100" s="18"/>
      <c r="R100" s="20"/>
      <c r="S100" s="15"/>
      <c r="W100" s="41" t="s">
        <v>6</v>
      </c>
      <c r="AH100" s="62"/>
      <c r="AI100" s="62"/>
      <c r="BH100" s="40"/>
    </row>
    <row r="101" spans="2:60" ht="12" thickBot="1" x14ac:dyDescent="0.25">
      <c r="B101" s="39"/>
      <c r="H101" s="1" t="s">
        <v>2</v>
      </c>
      <c r="N101" s="14"/>
      <c r="O101" s="18"/>
      <c r="P101" s="19"/>
      <c r="Q101" s="18"/>
      <c r="R101" s="20"/>
      <c r="S101" s="15"/>
      <c r="W101" s="62">
        <f>+W81</f>
        <v>1.05</v>
      </c>
      <c r="AH101" s="63">
        <f>(+W107+W101+W96+W91-0.05)*100</f>
        <v>315.86297541420419</v>
      </c>
      <c r="AI101" s="62"/>
      <c r="BH101" s="40"/>
    </row>
    <row r="102" spans="2:60" ht="12" thickBot="1" x14ac:dyDescent="0.25">
      <c r="B102" s="39"/>
      <c r="H102" s="1" t="s">
        <v>3</v>
      </c>
      <c r="N102" s="14"/>
      <c r="O102" s="18"/>
      <c r="P102" s="19"/>
      <c r="Q102" s="18"/>
      <c r="R102" s="20"/>
      <c r="S102" s="15"/>
      <c r="W102" s="62"/>
      <c r="AH102" s="62"/>
      <c r="AI102" s="62" t="s">
        <v>23</v>
      </c>
      <c r="BH102" s="40"/>
    </row>
    <row r="103" spans="2:60" ht="12" thickBot="1" x14ac:dyDescent="0.25">
      <c r="B103" s="39"/>
      <c r="N103" s="14"/>
      <c r="O103" s="18"/>
      <c r="P103" s="19"/>
      <c r="Q103" s="18"/>
      <c r="R103" s="20"/>
      <c r="S103" s="15"/>
      <c r="W103" s="62"/>
      <c r="AH103" s="62"/>
      <c r="AI103" s="62"/>
      <c r="BH103" s="40"/>
    </row>
    <row r="104" spans="2:60" ht="5.0999999999999996" customHeight="1" x14ac:dyDescent="0.2">
      <c r="B104" s="39"/>
      <c r="N104" s="14"/>
      <c r="O104" s="21"/>
      <c r="P104" s="23"/>
      <c r="Q104" s="21"/>
      <c r="R104" s="23"/>
      <c r="S104" s="15"/>
      <c r="BH104" s="40"/>
    </row>
    <row r="105" spans="2:60" ht="11.25" customHeight="1" thickBot="1" x14ac:dyDescent="0.25">
      <c r="B105" s="39"/>
      <c r="E105" s="3"/>
      <c r="F105" s="4"/>
      <c r="G105" s="4"/>
      <c r="H105" s="4"/>
      <c r="I105" s="4"/>
      <c r="J105" s="4"/>
      <c r="K105" s="4"/>
      <c r="L105" s="4"/>
      <c r="M105" s="4"/>
      <c r="N105" s="7"/>
      <c r="O105" s="24"/>
      <c r="P105" s="26"/>
      <c r="Q105" s="24"/>
      <c r="R105" s="26"/>
      <c r="S105" s="7"/>
      <c r="T105" s="4"/>
      <c r="U105" s="4"/>
      <c r="V105" s="4"/>
      <c r="W105" s="4"/>
      <c r="X105" s="4"/>
      <c r="Y105" s="4"/>
      <c r="Z105" s="4"/>
      <c r="AA105" s="4"/>
      <c r="AB105" s="5"/>
      <c r="BH105" s="40"/>
    </row>
    <row r="106" spans="2:60" x14ac:dyDescent="0.2">
      <c r="B106" s="39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21"/>
      <c r="P106" s="22"/>
      <c r="Q106" s="21"/>
      <c r="R106" s="23"/>
      <c r="S106" s="7"/>
      <c r="T106" s="7"/>
      <c r="U106" s="7"/>
      <c r="V106" s="7"/>
      <c r="W106" s="37" t="s">
        <v>6</v>
      </c>
      <c r="X106" s="7"/>
      <c r="Y106" s="7"/>
      <c r="Z106" s="7"/>
      <c r="AA106" s="7"/>
      <c r="AB106" s="8"/>
      <c r="BH106" s="40"/>
    </row>
    <row r="107" spans="2:60" ht="12" thickBot="1" x14ac:dyDescent="0.25">
      <c r="B107" s="39"/>
      <c r="E107" s="6"/>
      <c r="F107" s="7" t="s">
        <v>33</v>
      </c>
      <c r="G107" s="7"/>
      <c r="H107" s="7"/>
      <c r="I107" s="7"/>
      <c r="J107" s="7"/>
      <c r="K107" s="7"/>
      <c r="L107" s="7"/>
      <c r="M107" s="7"/>
      <c r="N107" s="7"/>
      <c r="O107" s="24"/>
      <c r="P107" s="25"/>
      <c r="Q107" s="24"/>
      <c r="R107" s="26"/>
      <c r="S107" s="7"/>
      <c r="T107" s="7"/>
      <c r="U107" s="7"/>
      <c r="V107" s="7"/>
      <c r="W107" s="64">
        <v>0.9</v>
      </c>
      <c r="X107" s="7"/>
      <c r="Y107" s="7"/>
      <c r="Z107" s="7"/>
      <c r="AA107" s="7"/>
      <c r="AB107" s="8"/>
      <c r="BH107" s="40"/>
    </row>
    <row r="108" spans="2:60" x14ac:dyDescent="0.2">
      <c r="B108" s="39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16"/>
      <c r="P108" s="7"/>
      <c r="Q108" s="16"/>
      <c r="R108" s="17"/>
      <c r="S108" s="7"/>
      <c r="T108" s="7"/>
      <c r="U108" s="7"/>
      <c r="V108" s="7"/>
      <c r="W108" s="64"/>
      <c r="X108" s="7"/>
      <c r="Y108" s="7"/>
      <c r="Z108" s="7"/>
      <c r="AA108" s="7"/>
      <c r="AB108" s="8"/>
      <c r="BH108" s="40"/>
    </row>
    <row r="109" spans="2:60" ht="12" thickBot="1" x14ac:dyDescent="0.25">
      <c r="B109" s="39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24"/>
      <c r="P109" s="25"/>
      <c r="Q109" s="24"/>
      <c r="R109" s="26"/>
      <c r="S109" s="7"/>
      <c r="T109" s="7"/>
      <c r="U109" s="7"/>
      <c r="V109" s="7"/>
      <c r="W109" s="64"/>
      <c r="X109" s="7"/>
      <c r="Y109" s="7"/>
      <c r="Z109" s="7"/>
      <c r="AA109" s="7"/>
      <c r="AB109" s="8"/>
      <c r="BH109" s="40"/>
    </row>
    <row r="110" spans="2:60" ht="12" thickBot="1" x14ac:dyDescent="0.25">
      <c r="B110" s="39"/>
      <c r="E110" s="6"/>
      <c r="F110" s="7"/>
      <c r="G110" s="7"/>
      <c r="H110" s="7"/>
      <c r="I110" s="7"/>
      <c r="J110" s="7"/>
      <c r="K110" s="7"/>
      <c r="L110" s="25"/>
      <c r="M110" s="25"/>
      <c r="N110" s="26"/>
      <c r="O110" s="16"/>
      <c r="P110" s="7"/>
      <c r="Q110" s="16"/>
      <c r="R110" s="17"/>
      <c r="S110" s="24"/>
      <c r="T110" s="25"/>
      <c r="U110" s="25"/>
      <c r="V110" s="7"/>
      <c r="W110" s="7"/>
      <c r="X110" s="7"/>
      <c r="Y110" s="7"/>
      <c r="Z110" s="7"/>
      <c r="AA110" s="7"/>
      <c r="AB110" s="8"/>
      <c r="AI110" s="60">
        <f>+W91*100</f>
        <v>61.725950828408294</v>
      </c>
      <c r="AJ110" s="61"/>
      <c r="AK110" s="1" t="s">
        <v>22</v>
      </c>
      <c r="BH110" s="40"/>
    </row>
    <row r="111" spans="2:60" ht="5.0999999999999996" customHeight="1" x14ac:dyDescent="0.2">
      <c r="B111" s="39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8"/>
      <c r="BH111" s="40"/>
    </row>
    <row r="112" spans="2:60" x14ac:dyDescent="0.2">
      <c r="B112" s="39"/>
      <c r="E112" s="3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66">
        <v>0.1</v>
      </c>
      <c r="W112" s="66"/>
      <c r="X112" s="32"/>
      <c r="Y112" s="32"/>
      <c r="Z112" s="32"/>
      <c r="AA112" s="32"/>
      <c r="AB112" s="33"/>
      <c r="BH112" s="40"/>
    </row>
    <row r="113" spans="2:60" ht="12" thickBot="1" x14ac:dyDescent="0.25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50"/>
    </row>
    <row r="114" spans="2:60" ht="12" thickBot="1" x14ac:dyDescent="0.25"/>
    <row r="115" spans="2:60" ht="39" customHeight="1" x14ac:dyDescent="0.2">
      <c r="B115" s="71" t="s">
        <v>28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3"/>
    </row>
    <row r="116" spans="2:60" ht="12" customHeight="1" x14ac:dyDescent="0.2">
      <c r="B116" s="39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AJ116" s="38"/>
      <c r="AK116" s="38"/>
      <c r="AO116" s="46" t="s">
        <v>34</v>
      </c>
      <c r="BH116" s="40"/>
    </row>
    <row r="117" spans="2:60" ht="12" thickBot="1" x14ac:dyDescent="0.25">
      <c r="B117" s="39"/>
      <c r="G117" s="12"/>
      <c r="H117" s="56"/>
      <c r="I117" s="57"/>
      <c r="J117" s="58"/>
      <c r="K117" s="59"/>
      <c r="L117" s="59"/>
      <c r="M117" s="56"/>
      <c r="N117" s="58"/>
      <c r="O117" s="59"/>
      <c r="P117" s="59"/>
      <c r="Q117" s="56"/>
      <c r="R117" s="58"/>
      <c r="S117" s="59"/>
      <c r="T117" s="58"/>
      <c r="U117" s="56"/>
      <c r="V117" s="57"/>
      <c r="W117" s="58"/>
      <c r="X117" s="13"/>
      <c r="AJ117" s="2"/>
      <c r="AK117" s="2"/>
      <c r="BH117" s="40"/>
    </row>
    <row r="118" spans="2:60" ht="12" thickBot="1" x14ac:dyDescent="0.25">
      <c r="B118" s="39"/>
      <c r="G118" s="14"/>
      <c r="H118" s="18"/>
      <c r="I118" s="52"/>
      <c r="J118" s="20"/>
      <c r="K118" s="7"/>
      <c r="L118" s="7"/>
      <c r="M118" s="16"/>
      <c r="N118" s="17"/>
      <c r="O118" s="7"/>
      <c r="P118" s="7"/>
      <c r="Q118" s="16"/>
      <c r="R118" s="17"/>
      <c r="S118" s="7"/>
      <c r="T118" s="17"/>
      <c r="U118" s="18"/>
      <c r="V118" s="52"/>
      <c r="W118" s="20"/>
      <c r="X118" s="15"/>
      <c r="AJ118" s="65">
        <v>18</v>
      </c>
      <c r="BH118" s="40"/>
    </row>
    <row r="119" spans="2:60" ht="12" thickBot="1" x14ac:dyDescent="0.25">
      <c r="B119" s="39"/>
      <c r="G119" s="14"/>
      <c r="H119" s="24"/>
      <c r="I119" s="53"/>
      <c r="J119" s="26"/>
      <c r="K119" s="25"/>
      <c r="L119" s="25"/>
      <c r="M119" s="24"/>
      <c r="N119" s="26"/>
      <c r="O119" s="25"/>
      <c r="P119" s="25"/>
      <c r="Q119" s="24"/>
      <c r="R119" s="26"/>
      <c r="S119" s="25"/>
      <c r="T119" s="26"/>
      <c r="U119" s="24"/>
      <c r="V119" s="53"/>
      <c r="W119" s="26"/>
      <c r="X119" s="15"/>
      <c r="AJ119" s="65"/>
      <c r="BH119" s="40"/>
    </row>
    <row r="120" spans="2:60" ht="12" thickBot="1" x14ac:dyDescent="0.25">
      <c r="B120" s="39"/>
      <c r="G120" s="14"/>
      <c r="H120" s="21"/>
      <c r="I120" s="51"/>
      <c r="J120" s="23"/>
      <c r="K120" s="22"/>
      <c r="L120" s="22"/>
      <c r="M120" s="21"/>
      <c r="N120" s="23"/>
      <c r="O120" s="22"/>
      <c r="P120" s="22"/>
      <c r="Q120" s="21"/>
      <c r="R120" s="23"/>
      <c r="S120" s="22"/>
      <c r="T120" s="23"/>
      <c r="U120" s="21"/>
      <c r="V120" s="51"/>
      <c r="W120" s="23"/>
      <c r="X120" s="15"/>
      <c r="AJ120" s="65"/>
      <c r="BH120" s="40"/>
    </row>
    <row r="121" spans="2:60" ht="12" thickBot="1" x14ac:dyDescent="0.25">
      <c r="B121" s="39"/>
      <c r="G121" s="14"/>
      <c r="H121" s="18"/>
      <c r="I121" s="52"/>
      <c r="J121" s="20"/>
      <c r="K121" s="7"/>
      <c r="L121" s="7"/>
      <c r="M121" s="16"/>
      <c r="N121" s="17"/>
      <c r="O121" s="7"/>
      <c r="P121" s="7"/>
      <c r="Q121" s="16"/>
      <c r="R121" s="17"/>
      <c r="S121" s="7"/>
      <c r="T121" s="17"/>
      <c r="U121" s="18"/>
      <c r="V121" s="52"/>
      <c r="W121" s="20"/>
      <c r="X121" s="15"/>
      <c r="AH121" s="62" t="s">
        <v>22</v>
      </c>
      <c r="BH121" s="40"/>
    </row>
    <row r="122" spans="2:60" ht="12" thickBot="1" x14ac:dyDescent="0.25">
      <c r="B122" s="39"/>
      <c r="G122" s="14"/>
      <c r="H122" s="24"/>
      <c r="I122" s="53"/>
      <c r="J122" s="26"/>
      <c r="K122" s="25"/>
      <c r="L122" s="25"/>
      <c r="M122" s="24"/>
      <c r="N122" s="26"/>
      <c r="O122" s="25"/>
      <c r="P122" s="25"/>
      <c r="Q122" s="24"/>
      <c r="R122" s="26"/>
      <c r="S122" s="25"/>
      <c r="T122" s="26"/>
      <c r="U122" s="24"/>
      <c r="V122" s="53"/>
      <c r="W122" s="26"/>
      <c r="X122" s="15"/>
      <c r="AH122" s="62"/>
      <c r="BH122" s="40"/>
    </row>
    <row r="123" spans="2:60" ht="12" thickBot="1" x14ac:dyDescent="0.25">
      <c r="B123" s="39"/>
      <c r="G123" s="14"/>
      <c r="H123" s="21"/>
      <c r="I123" s="51"/>
      <c r="J123" s="23"/>
      <c r="K123" s="22"/>
      <c r="L123" s="22"/>
      <c r="M123" s="21"/>
      <c r="N123" s="23"/>
      <c r="O123" s="22"/>
      <c r="P123" s="22"/>
      <c r="Q123" s="21"/>
      <c r="R123" s="23"/>
      <c r="S123" s="22"/>
      <c r="T123" s="23"/>
      <c r="U123" s="21"/>
      <c r="V123" s="51"/>
      <c r="W123" s="23"/>
      <c r="X123" s="15"/>
      <c r="AH123" s="63">
        <f>1.5*MAX(0.12*AV177*MAX(AJ118,AK146)/AY179,20*MAX(AK146,AJ118))/10</f>
        <v>92.58892624261243</v>
      </c>
      <c r="BH123" s="40"/>
    </row>
    <row r="124" spans="2:60" ht="12" thickBot="1" x14ac:dyDescent="0.25">
      <c r="B124" s="39"/>
      <c r="G124" s="14"/>
      <c r="H124" s="18"/>
      <c r="I124" s="52"/>
      <c r="J124" s="20"/>
      <c r="K124" s="7"/>
      <c r="L124" s="7"/>
      <c r="M124" s="16"/>
      <c r="N124" s="17"/>
      <c r="O124" s="7"/>
      <c r="P124" s="7"/>
      <c r="Q124" s="16"/>
      <c r="R124" s="17"/>
      <c r="S124" s="7"/>
      <c r="T124" s="17"/>
      <c r="U124" s="18"/>
      <c r="V124" s="52"/>
      <c r="W124" s="20"/>
      <c r="X124" s="15"/>
      <c r="AD124" s="1" t="s">
        <v>26</v>
      </c>
      <c r="AH124" s="63"/>
      <c r="BH124" s="40"/>
    </row>
    <row r="125" spans="2:60" ht="12" thickBot="1" x14ac:dyDescent="0.25">
      <c r="B125" s="39"/>
      <c r="G125" s="14"/>
      <c r="H125" s="16"/>
      <c r="I125" s="54"/>
      <c r="J125" s="17"/>
      <c r="K125" s="7"/>
      <c r="L125" s="7"/>
      <c r="M125" s="16"/>
      <c r="N125" s="17"/>
      <c r="O125" s="7"/>
      <c r="P125" s="7"/>
      <c r="Q125" s="16"/>
      <c r="R125" s="17"/>
      <c r="S125" s="7"/>
      <c r="T125" s="17"/>
      <c r="U125" s="16"/>
      <c r="V125" s="54"/>
      <c r="W125" s="17"/>
      <c r="X125" s="15"/>
      <c r="AH125" s="63"/>
      <c r="BH125" s="40"/>
    </row>
    <row r="126" spans="2:60" ht="5.0999999999999996" customHeight="1" x14ac:dyDescent="0.2">
      <c r="B126" s="39"/>
      <c r="G126" s="14"/>
      <c r="H126" s="21"/>
      <c r="I126" s="51"/>
      <c r="J126" s="51"/>
      <c r="K126" s="21"/>
      <c r="L126" s="23"/>
      <c r="M126" s="21"/>
      <c r="N126" s="23"/>
      <c r="O126" s="21"/>
      <c r="P126" s="23"/>
      <c r="Q126" s="21"/>
      <c r="R126" s="23"/>
      <c r="S126" s="21"/>
      <c r="T126" s="23"/>
      <c r="U126" s="22"/>
      <c r="V126" s="51"/>
      <c r="W126" s="23"/>
      <c r="X126" s="15"/>
      <c r="BH126" s="40"/>
    </row>
    <row r="127" spans="2:60" x14ac:dyDescent="0.2">
      <c r="B127" s="39"/>
      <c r="C127" s="3"/>
      <c r="D127" s="4"/>
      <c r="E127" s="4"/>
      <c r="F127" s="4"/>
      <c r="G127" s="7"/>
      <c r="H127" s="16"/>
      <c r="I127" s="54"/>
      <c r="J127" s="54"/>
      <c r="K127" s="16"/>
      <c r="L127" s="17"/>
      <c r="M127" s="16"/>
      <c r="N127" s="17"/>
      <c r="O127" s="16"/>
      <c r="P127" s="17"/>
      <c r="Q127" s="16"/>
      <c r="R127" s="17"/>
      <c r="S127" s="16"/>
      <c r="T127" s="17"/>
      <c r="U127" s="7"/>
      <c r="V127" s="54"/>
      <c r="W127" s="17"/>
      <c r="X127" s="7"/>
      <c r="Y127" s="4"/>
      <c r="Z127" s="4"/>
      <c r="AA127" s="4"/>
      <c r="AB127" s="4"/>
      <c r="AC127" s="5"/>
      <c r="BH127" s="40"/>
    </row>
    <row r="128" spans="2:60" ht="12" thickBot="1" x14ac:dyDescent="0.25">
      <c r="B128" s="39"/>
      <c r="C128" s="6"/>
      <c r="D128" s="7"/>
      <c r="E128" s="7"/>
      <c r="F128" s="7"/>
      <c r="G128" s="7"/>
      <c r="H128" s="16"/>
      <c r="I128" s="54"/>
      <c r="J128" s="54"/>
      <c r="K128" s="16"/>
      <c r="L128" s="17"/>
      <c r="M128" s="16"/>
      <c r="N128" s="17"/>
      <c r="O128" s="16"/>
      <c r="P128" s="17"/>
      <c r="Q128" s="16"/>
      <c r="R128" s="17"/>
      <c r="S128" s="16"/>
      <c r="T128" s="17"/>
      <c r="U128" s="7"/>
      <c r="V128" s="54"/>
      <c r="W128" s="17"/>
      <c r="X128" s="7"/>
      <c r="Y128" s="7"/>
      <c r="Z128" s="7"/>
      <c r="AA128" s="37" t="s">
        <v>6</v>
      </c>
      <c r="AB128" s="7"/>
      <c r="AC128" s="8"/>
      <c r="BH128" s="40"/>
    </row>
    <row r="129" spans="2:60" x14ac:dyDescent="0.2">
      <c r="B129" s="39"/>
      <c r="C129" s="6"/>
      <c r="D129" s="7" t="s">
        <v>32</v>
      </c>
      <c r="E129" s="7"/>
      <c r="F129" s="7"/>
      <c r="G129" s="7"/>
      <c r="H129" s="21"/>
      <c r="I129" s="51"/>
      <c r="J129" s="51"/>
      <c r="K129" s="21"/>
      <c r="L129" s="23"/>
      <c r="M129" s="21"/>
      <c r="N129" s="23"/>
      <c r="O129" s="21"/>
      <c r="P129" s="23"/>
      <c r="Q129" s="21"/>
      <c r="R129" s="23"/>
      <c r="S129" s="21"/>
      <c r="T129" s="23"/>
      <c r="U129" s="22"/>
      <c r="V129" s="51"/>
      <c r="W129" s="51"/>
      <c r="X129" s="7"/>
      <c r="Y129" s="7"/>
      <c r="Z129" s="7"/>
      <c r="AA129" s="64">
        <v>0.7</v>
      </c>
      <c r="AB129" s="7"/>
      <c r="AC129" s="8"/>
      <c r="BH129" s="40"/>
    </row>
    <row r="130" spans="2:60" x14ac:dyDescent="0.2">
      <c r="B130" s="39"/>
      <c r="C130" s="6"/>
      <c r="D130" s="7"/>
      <c r="E130" s="7"/>
      <c r="F130" s="7"/>
      <c r="G130" s="7"/>
      <c r="H130" s="16"/>
      <c r="I130" s="54"/>
      <c r="J130" s="54"/>
      <c r="K130" s="16"/>
      <c r="L130" s="17"/>
      <c r="M130" s="16"/>
      <c r="N130" s="17"/>
      <c r="O130" s="16"/>
      <c r="P130" s="17"/>
      <c r="Q130" s="16"/>
      <c r="R130" s="17"/>
      <c r="S130" s="16"/>
      <c r="T130" s="17"/>
      <c r="U130" s="7"/>
      <c r="V130" s="54"/>
      <c r="W130" s="54"/>
      <c r="X130" s="7"/>
      <c r="Y130" s="7"/>
      <c r="Z130" s="7"/>
      <c r="AA130" s="64"/>
      <c r="AB130" s="7"/>
      <c r="AC130" s="8"/>
      <c r="BH130" s="40"/>
    </row>
    <row r="131" spans="2:60" ht="12" thickBot="1" x14ac:dyDescent="0.25">
      <c r="B131" s="39"/>
      <c r="C131" s="6"/>
      <c r="D131" s="7"/>
      <c r="E131" s="7"/>
      <c r="F131" s="7"/>
      <c r="G131" s="7"/>
      <c r="H131" s="24"/>
      <c r="I131" s="53"/>
      <c r="J131" s="53"/>
      <c r="K131" s="24"/>
      <c r="L131" s="26"/>
      <c r="M131" s="24"/>
      <c r="N131" s="26"/>
      <c r="O131" s="24"/>
      <c r="P131" s="26"/>
      <c r="Q131" s="24"/>
      <c r="R131" s="26"/>
      <c r="S131" s="24"/>
      <c r="T131" s="26"/>
      <c r="U131" s="25"/>
      <c r="V131" s="53"/>
      <c r="W131" s="53"/>
      <c r="X131" s="7"/>
      <c r="Y131" s="7"/>
      <c r="Z131" s="7"/>
      <c r="AA131" s="64"/>
      <c r="AB131" s="7"/>
      <c r="AC131" s="8"/>
      <c r="BH131" s="40"/>
    </row>
    <row r="132" spans="2:60" x14ac:dyDescent="0.2">
      <c r="B132" s="39"/>
      <c r="C132" s="6"/>
      <c r="D132" s="7"/>
      <c r="E132" s="7"/>
      <c r="F132" s="7"/>
      <c r="G132" s="7"/>
      <c r="H132" s="16"/>
      <c r="I132" s="54"/>
      <c r="J132" s="54"/>
      <c r="K132" s="16"/>
      <c r="L132" s="17"/>
      <c r="M132" s="16"/>
      <c r="N132" s="17"/>
      <c r="O132" s="16"/>
      <c r="P132" s="17"/>
      <c r="Q132" s="16"/>
      <c r="R132" s="17"/>
      <c r="S132" s="16"/>
      <c r="T132" s="17"/>
      <c r="U132" s="7"/>
      <c r="V132" s="54"/>
      <c r="W132" s="17"/>
      <c r="X132" s="7"/>
      <c r="Y132" s="7"/>
      <c r="Z132" s="7"/>
      <c r="AA132" s="7"/>
      <c r="AB132" s="7"/>
      <c r="AC132" s="8"/>
      <c r="BH132" s="40"/>
    </row>
    <row r="133" spans="2:60" x14ac:dyDescent="0.2">
      <c r="B133" s="39"/>
      <c r="C133" s="9"/>
      <c r="D133" s="10"/>
      <c r="E133" s="10"/>
      <c r="F133" s="10"/>
      <c r="G133" s="7"/>
      <c r="H133" s="16"/>
      <c r="I133" s="54"/>
      <c r="J133" s="54"/>
      <c r="K133" s="16"/>
      <c r="L133" s="17"/>
      <c r="M133" s="16"/>
      <c r="N133" s="17"/>
      <c r="O133" s="16"/>
      <c r="P133" s="17"/>
      <c r="Q133" s="16"/>
      <c r="R133" s="17"/>
      <c r="S133" s="16"/>
      <c r="T133" s="17"/>
      <c r="U133" s="7"/>
      <c r="V133" s="54"/>
      <c r="W133" s="17"/>
      <c r="X133" s="7"/>
      <c r="Y133" s="10"/>
      <c r="Z133" s="10"/>
      <c r="AA133" s="10"/>
      <c r="AB133" s="10"/>
      <c r="AC133" s="11"/>
      <c r="BH133" s="40"/>
    </row>
    <row r="134" spans="2:60" ht="5.0999999999999996" customHeight="1" thickBot="1" x14ac:dyDescent="0.25">
      <c r="B134" s="39"/>
      <c r="G134" s="14"/>
      <c r="H134" s="24"/>
      <c r="I134" s="53"/>
      <c r="J134" s="53"/>
      <c r="K134" s="24"/>
      <c r="L134" s="26"/>
      <c r="M134" s="24"/>
      <c r="N134" s="26"/>
      <c r="O134" s="24"/>
      <c r="P134" s="26"/>
      <c r="Q134" s="24"/>
      <c r="R134" s="26"/>
      <c r="S134" s="24"/>
      <c r="T134" s="26"/>
      <c r="U134" s="25"/>
      <c r="V134" s="53"/>
      <c r="W134" s="26"/>
      <c r="X134" s="15"/>
      <c r="BH134" s="40"/>
    </row>
    <row r="135" spans="2:60" ht="12" thickBot="1" x14ac:dyDescent="0.25">
      <c r="B135" s="39"/>
      <c r="G135" s="14"/>
      <c r="H135" s="21"/>
      <c r="I135" s="51"/>
      <c r="J135" s="23"/>
      <c r="K135" s="22"/>
      <c r="L135" s="22"/>
      <c r="M135" s="21"/>
      <c r="N135" s="23"/>
      <c r="O135" s="22"/>
      <c r="P135" s="22"/>
      <c r="Q135" s="21"/>
      <c r="R135" s="23"/>
      <c r="S135" s="22"/>
      <c r="T135" s="23"/>
      <c r="U135" s="21"/>
      <c r="V135" s="51"/>
      <c r="W135" s="23"/>
      <c r="X135" s="15"/>
      <c r="BH135" s="40"/>
    </row>
    <row r="136" spans="2:60" ht="12" thickBot="1" x14ac:dyDescent="0.25">
      <c r="B136" s="39"/>
      <c r="G136" s="14"/>
      <c r="H136" s="18"/>
      <c r="I136" s="52"/>
      <c r="J136" s="20"/>
      <c r="K136" s="7"/>
      <c r="L136" s="7"/>
      <c r="M136" s="16"/>
      <c r="N136" s="17"/>
      <c r="O136" s="7"/>
      <c r="P136" s="7"/>
      <c r="Q136" s="16"/>
      <c r="R136" s="17"/>
      <c r="S136" s="7"/>
      <c r="T136" s="17"/>
      <c r="U136" s="18"/>
      <c r="V136" s="52"/>
      <c r="W136" s="20"/>
      <c r="X136" s="15"/>
      <c r="BH136" s="40"/>
    </row>
    <row r="137" spans="2:60" ht="12" thickBot="1" x14ac:dyDescent="0.25">
      <c r="B137" s="39"/>
      <c r="G137" s="14"/>
      <c r="H137" s="24"/>
      <c r="I137" s="53"/>
      <c r="J137" s="26"/>
      <c r="K137" s="25"/>
      <c r="L137" s="25"/>
      <c r="M137" s="24"/>
      <c r="N137" s="26"/>
      <c r="O137" s="25"/>
      <c r="P137" s="25"/>
      <c r="Q137" s="24"/>
      <c r="R137" s="26"/>
      <c r="S137" s="25"/>
      <c r="T137" s="26"/>
      <c r="U137" s="24"/>
      <c r="V137" s="53"/>
      <c r="W137" s="26"/>
      <c r="X137" s="15"/>
      <c r="AK137" s="62" t="s">
        <v>22</v>
      </c>
      <c r="BH137" s="40"/>
    </row>
    <row r="138" spans="2:60" ht="12" thickBot="1" x14ac:dyDescent="0.25">
      <c r="B138" s="39"/>
      <c r="G138" s="14"/>
      <c r="H138" s="21"/>
      <c r="I138" s="51"/>
      <c r="J138" s="23"/>
      <c r="K138" s="22"/>
      <c r="L138" s="22"/>
      <c r="M138" s="21"/>
      <c r="N138" s="23"/>
      <c r="O138" s="22"/>
      <c r="P138" s="22"/>
      <c r="Q138" s="21"/>
      <c r="R138" s="23"/>
      <c r="S138" s="22"/>
      <c r="T138" s="23"/>
      <c r="U138" s="21"/>
      <c r="V138" s="51"/>
      <c r="W138" s="23"/>
      <c r="X138" s="15"/>
      <c r="AK138" s="62"/>
      <c r="BH138" s="40"/>
    </row>
    <row r="139" spans="2:60" ht="12" thickBot="1" x14ac:dyDescent="0.25">
      <c r="B139" s="39"/>
      <c r="G139" s="14"/>
      <c r="H139" s="18"/>
      <c r="I139" s="52"/>
      <c r="J139" s="20"/>
      <c r="K139" s="7"/>
      <c r="L139" s="7"/>
      <c r="M139" s="16"/>
      <c r="N139" s="17"/>
      <c r="O139" s="7"/>
      <c r="P139" s="7"/>
      <c r="Q139" s="16"/>
      <c r="R139" s="17"/>
      <c r="S139" s="7"/>
      <c r="T139" s="17"/>
      <c r="U139" s="18"/>
      <c r="V139" s="52"/>
      <c r="W139" s="20"/>
      <c r="X139" s="15"/>
      <c r="AK139" s="63">
        <f>(AA145+AA129)*100+AH123</f>
        <v>562.58892624261239</v>
      </c>
      <c r="BH139" s="40"/>
    </row>
    <row r="140" spans="2:60" ht="12" thickBot="1" x14ac:dyDescent="0.25">
      <c r="B140" s="39"/>
      <c r="G140" s="14"/>
      <c r="H140" s="24"/>
      <c r="I140" s="53"/>
      <c r="J140" s="26"/>
      <c r="K140" s="25"/>
      <c r="L140" s="25"/>
      <c r="M140" s="24"/>
      <c r="N140" s="26"/>
      <c r="O140" s="25"/>
      <c r="P140" s="25"/>
      <c r="Q140" s="24"/>
      <c r="R140" s="26"/>
      <c r="S140" s="25"/>
      <c r="T140" s="26"/>
      <c r="U140" s="24"/>
      <c r="V140" s="53"/>
      <c r="W140" s="26"/>
      <c r="X140" s="15"/>
      <c r="AK140" s="62"/>
      <c r="BH140" s="40"/>
    </row>
    <row r="141" spans="2:60" ht="12" thickBot="1" x14ac:dyDescent="0.25">
      <c r="B141" s="39"/>
      <c r="G141" s="14"/>
      <c r="H141" s="21"/>
      <c r="I141" s="51"/>
      <c r="J141" s="23"/>
      <c r="K141" s="22"/>
      <c r="L141" s="22"/>
      <c r="M141" s="21"/>
      <c r="N141" s="23"/>
      <c r="O141" s="22"/>
      <c r="P141" s="22"/>
      <c r="Q141" s="21"/>
      <c r="R141" s="23"/>
      <c r="S141" s="22"/>
      <c r="T141" s="23"/>
      <c r="U141" s="21"/>
      <c r="V141" s="51"/>
      <c r="W141" s="23"/>
      <c r="X141" s="15"/>
      <c r="AK141" s="62"/>
      <c r="BH141" s="40"/>
    </row>
    <row r="142" spans="2:60" ht="12" thickBot="1" x14ac:dyDescent="0.25">
      <c r="B142" s="39"/>
      <c r="G142" s="14"/>
      <c r="H142" s="18"/>
      <c r="I142" s="52"/>
      <c r="J142" s="20"/>
      <c r="K142" s="7"/>
      <c r="L142" s="7"/>
      <c r="M142" s="16"/>
      <c r="N142" s="17"/>
      <c r="O142" s="7"/>
      <c r="P142" s="7"/>
      <c r="Q142" s="16"/>
      <c r="R142" s="17"/>
      <c r="S142" s="7"/>
      <c r="T142" s="17"/>
      <c r="U142" s="18"/>
      <c r="V142" s="52"/>
      <c r="W142" s="20"/>
      <c r="X142" s="15"/>
      <c r="AK142" s="62" t="s">
        <v>23</v>
      </c>
      <c r="BH142" s="40"/>
    </row>
    <row r="143" spans="2:60" ht="12" thickBot="1" x14ac:dyDescent="0.25">
      <c r="B143" s="39"/>
      <c r="G143" s="14"/>
      <c r="H143" s="24"/>
      <c r="I143" s="53"/>
      <c r="J143" s="26"/>
      <c r="K143" s="25"/>
      <c r="L143" s="25"/>
      <c r="M143" s="24"/>
      <c r="N143" s="26"/>
      <c r="O143" s="25"/>
      <c r="P143" s="25"/>
      <c r="Q143" s="24"/>
      <c r="R143" s="26"/>
      <c r="S143" s="25"/>
      <c r="T143" s="26"/>
      <c r="U143" s="24"/>
      <c r="V143" s="53"/>
      <c r="W143" s="26"/>
      <c r="X143" s="15"/>
      <c r="AK143" s="62"/>
      <c r="AP143" s="1" t="s">
        <v>30</v>
      </c>
      <c r="BH143" s="40"/>
    </row>
    <row r="144" spans="2:60" ht="12" thickBot="1" x14ac:dyDescent="0.25">
      <c r="B144" s="39"/>
      <c r="G144" s="14"/>
      <c r="H144" s="21"/>
      <c r="I144" s="51"/>
      <c r="J144" s="23"/>
      <c r="K144" s="22"/>
      <c r="L144" s="22"/>
      <c r="M144" s="21"/>
      <c r="N144" s="23"/>
      <c r="O144" s="22"/>
      <c r="P144" s="22"/>
      <c r="Q144" s="21"/>
      <c r="R144" s="23"/>
      <c r="S144" s="22"/>
      <c r="T144" s="23"/>
      <c r="U144" s="21"/>
      <c r="V144" s="51"/>
      <c r="W144" s="23"/>
      <c r="X144" s="15"/>
      <c r="AA144" s="41" t="s">
        <v>6</v>
      </c>
      <c r="BH144" s="40"/>
    </row>
    <row r="145" spans="2:60" ht="12" thickBot="1" x14ac:dyDescent="0.25">
      <c r="B145" s="39"/>
      <c r="G145" s="14"/>
      <c r="H145" s="18"/>
      <c r="I145" s="52"/>
      <c r="J145" s="20"/>
      <c r="K145" s="7"/>
      <c r="L145" s="7"/>
      <c r="M145" s="16"/>
      <c r="N145" s="17"/>
      <c r="O145" s="7"/>
      <c r="P145" s="7"/>
      <c r="Q145" s="16"/>
      <c r="R145" s="17"/>
      <c r="S145" s="7"/>
      <c r="T145" s="17"/>
      <c r="U145" s="18"/>
      <c r="V145" s="52"/>
      <c r="W145" s="20"/>
      <c r="X145" s="15"/>
      <c r="AA145" s="64">
        <v>4</v>
      </c>
      <c r="BH145" s="40"/>
    </row>
    <row r="146" spans="2:60" ht="12" thickBot="1" x14ac:dyDescent="0.25">
      <c r="B146" s="39"/>
      <c r="G146" s="14"/>
      <c r="H146" s="24"/>
      <c r="I146" s="53"/>
      <c r="J146" s="26"/>
      <c r="K146" s="25"/>
      <c r="L146" s="25"/>
      <c r="M146" s="24"/>
      <c r="N146" s="26"/>
      <c r="O146" s="25"/>
      <c r="P146" s="25"/>
      <c r="Q146" s="24"/>
      <c r="R146" s="26"/>
      <c r="S146" s="25"/>
      <c r="T146" s="26"/>
      <c r="U146" s="24"/>
      <c r="V146" s="53"/>
      <c r="W146" s="26"/>
      <c r="X146" s="15"/>
      <c r="AA146" s="64"/>
      <c r="AK146" s="65">
        <v>18</v>
      </c>
      <c r="BH146" s="40"/>
    </row>
    <row r="147" spans="2:60" ht="12" thickBot="1" x14ac:dyDescent="0.25">
      <c r="B147" s="39"/>
      <c r="G147" s="14"/>
      <c r="H147" s="21"/>
      <c r="I147" s="51"/>
      <c r="J147" s="23"/>
      <c r="K147" s="22"/>
      <c r="L147" s="22"/>
      <c r="M147" s="21"/>
      <c r="N147" s="23"/>
      <c r="O147" s="22"/>
      <c r="P147" s="22"/>
      <c r="Q147" s="21"/>
      <c r="R147" s="23"/>
      <c r="S147" s="22"/>
      <c r="T147" s="23"/>
      <c r="U147" s="21"/>
      <c r="V147" s="51"/>
      <c r="W147" s="23"/>
      <c r="X147" s="15"/>
      <c r="AA147" s="64"/>
      <c r="AK147" s="65"/>
      <c r="BH147" s="40"/>
    </row>
    <row r="148" spans="2:60" ht="12" thickBot="1" x14ac:dyDescent="0.25">
      <c r="B148" s="39"/>
      <c r="G148" s="14"/>
      <c r="H148" s="18"/>
      <c r="I148" s="52"/>
      <c r="J148" s="20"/>
      <c r="K148" s="7"/>
      <c r="L148" s="7"/>
      <c r="M148" s="16"/>
      <c r="N148" s="17"/>
      <c r="O148" s="7"/>
      <c r="P148" s="7"/>
      <c r="Q148" s="16"/>
      <c r="R148" s="17"/>
      <c r="S148" s="7"/>
      <c r="T148" s="17"/>
      <c r="U148" s="18"/>
      <c r="V148" s="52"/>
      <c r="W148" s="20"/>
      <c r="X148" s="15"/>
      <c r="AA148" s="62" t="s">
        <v>5</v>
      </c>
      <c r="AK148" s="65"/>
      <c r="BH148" s="40"/>
    </row>
    <row r="149" spans="2:60" ht="12" thickBot="1" x14ac:dyDescent="0.25">
      <c r="B149" s="39"/>
      <c r="G149" s="14"/>
      <c r="H149" s="24"/>
      <c r="I149" s="53"/>
      <c r="J149" s="26"/>
      <c r="K149" s="25"/>
      <c r="L149" s="25"/>
      <c r="M149" s="24"/>
      <c r="N149" s="26"/>
      <c r="O149" s="25"/>
      <c r="P149" s="25"/>
      <c r="Q149" s="24"/>
      <c r="R149" s="26"/>
      <c r="S149" s="25"/>
      <c r="T149" s="26"/>
      <c r="U149" s="24"/>
      <c r="V149" s="53"/>
      <c r="W149" s="26"/>
      <c r="X149" s="15"/>
      <c r="AA149" s="62"/>
      <c r="BH149" s="40"/>
    </row>
    <row r="150" spans="2:60" ht="12" thickBot="1" x14ac:dyDescent="0.25">
      <c r="B150" s="39"/>
      <c r="G150" s="14"/>
      <c r="H150" s="21"/>
      <c r="I150" s="51"/>
      <c r="J150" s="23"/>
      <c r="K150" s="22"/>
      <c r="L150" s="22"/>
      <c r="M150" s="21"/>
      <c r="N150" s="23"/>
      <c r="O150" s="22"/>
      <c r="P150" s="22"/>
      <c r="Q150" s="21"/>
      <c r="R150" s="23"/>
      <c r="S150" s="22"/>
      <c r="T150" s="23"/>
      <c r="U150" s="21"/>
      <c r="V150" s="51"/>
      <c r="W150" s="23"/>
      <c r="X150" s="15"/>
      <c r="BH150" s="40"/>
    </row>
    <row r="151" spans="2:60" ht="12" thickBot="1" x14ac:dyDescent="0.25">
      <c r="B151" s="39"/>
      <c r="G151" s="14"/>
      <c r="H151" s="18"/>
      <c r="I151" s="52"/>
      <c r="J151" s="20"/>
      <c r="K151" s="7"/>
      <c r="L151" s="7"/>
      <c r="M151" s="16"/>
      <c r="N151" s="17"/>
      <c r="O151" s="7"/>
      <c r="P151" s="7"/>
      <c r="Q151" s="16"/>
      <c r="R151" s="17"/>
      <c r="S151" s="7"/>
      <c r="T151" s="17"/>
      <c r="U151" s="18"/>
      <c r="V151" s="52"/>
      <c r="W151" s="20"/>
      <c r="X151" s="15"/>
      <c r="BH151" s="40"/>
    </row>
    <row r="152" spans="2:60" ht="12" thickBot="1" x14ac:dyDescent="0.25">
      <c r="B152" s="39"/>
      <c r="G152" s="14"/>
      <c r="H152" s="24"/>
      <c r="I152" s="53"/>
      <c r="J152" s="26"/>
      <c r="K152" s="25"/>
      <c r="L152" s="25"/>
      <c r="M152" s="24"/>
      <c r="N152" s="26"/>
      <c r="O152" s="25"/>
      <c r="P152" s="25"/>
      <c r="Q152" s="24"/>
      <c r="R152" s="26"/>
      <c r="S152" s="25"/>
      <c r="T152" s="26"/>
      <c r="U152" s="24"/>
      <c r="V152" s="53"/>
      <c r="W152" s="26"/>
      <c r="X152" s="15"/>
      <c r="BH152" s="40"/>
    </row>
    <row r="153" spans="2:60" ht="12" thickBot="1" x14ac:dyDescent="0.25">
      <c r="B153" s="39"/>
      <c r="G153" s="14"/>
      <c r="H153" s="21"/>
      <c r="I153" s="51"/>
      <c r="J153" s="23"/>
      <c r="K153" s="22"/>
      <c r="L153" s="22"/>
      <c r="M153" s="21"/>
      <c r="N153" s="23"/>
      <c r="O153" s="22"/>
      <c r="P153" s="22"/>
      <c r="Q153" s="21"/>
      <c r="R153" s="23"/>
      <c r="S153" s="22"/>
      <c r="T153" s="23"/>
      <c r="U153" s="21"/>
      <c r="V153" s="51"/>
      <c r="W153" s="23"/>
      <c r="X153" s="15"/>
      <c r="BH153" s="40"/>
    </row>
    <row r="154" spans="2:60" ht="12" thickBot="1" x14ac:dyDescent="0.25">
      <c r="B154" s="39"/>
      <c r="G154" s="14"/>
      <c r="H154" s="18"/>
      <c r="I154" s="52"/>
      <c r="J154" s="20"/>
      <c r="K154" s="7"/>
      <c r="L154" s="7"/>
      <c r="M154" s="16"/>
      <c r="N154" s="17"/>
      <c r="O154" s="7"/>
      <c r="P154" s="7"/>
      <c r="Q154" s="16"/>
      <c r="R154" s="17"/>
      <c r="S154" s="7"/>
      <c r="T154" s="17"/>
      <c r="U154" s="18"/>
      <c r="V154" s="52"/>
      <c r="W154" s="20"/>
      <c r="X154" s="15"/>
      <c r="AH154" s="62" t="s">
        <v>22</v>
      </c>
      <c r="BH154" s="40"/>
    </row>
    <row r="155" spans="2:60" ht="12" thickBot="1" x14ac:dyDescent="0.25">
      <c r="B155" s="39"/>
      <c r="G155" s="14"/>
      <c r="H155" s="24"/>
      <c r="I155" s="53"/>
      <c r="J155" s="26"/>
      <c r="K155" s="25"/>
      <c r="L155" s="25"/>
      <c r="M155" s="24"/>
      <c r="N155" s="26"/>
      <c r="O155" s="25"/>
      <c r="P155" s="25"/>
      <c r="Q155" s="24"/>
      <c r="R155" s="26"/>
      <c r="S155" s="25"/>
      <c r="T155" s="26"/>
      <c r="U155" s="24"/>
      <c r="V155" s="53"/>
      <c r="W155" s="26"/>
      <c r="X155" s="15"/>
      <c r="AH155" s="62"/>
      <c r="BH155" s="40"/>
    </row>
    <row r="156" spans="2:60" ht="12" customHeight="1" thickBot="1" x14ac:dyDescent="0.25">
      <c r="B156" s="39"/>
      <c r="G156" s="14"/>
      <c r="H156" s="21"/>
      <c r="I156" s="51"/>
      <c r="J156" s="23"/>
      <c r="K156" s="22"/>
      <c r="L156" s="22"/>
      <c r="M156" s="21"/>
      <c r="N156" s="23"/>
      <c r="O156" s="22"/>
      <c r="P156" s="22"/>
      <c r="Q156" s="21"/>
      <c r="R156" s="23"/>
      <c r="S156" s="22"/>
      <c r="T156" s="23"/>
      <c r="U156" s="21"/>
      <c r="V156" s="51"/>
      <c r="W156" s="23"/>
      <c r="X156" s="15"/>
      <c r="AH156" s="63">
        <f>1.5*MAX(0.12*AV177*MAX(AK146,AJ179)/AY179,20*MAX(AJ179,AK146))/10*IF(AND(32&lt;MAX(AK146,AJ179),MAX(AK146,AJ179)&lt;=40),100/(132-MAX(AK146,AJ179)),1)</f>
        <v>92.58892624261243</v>
      </c>
      <c r="BH156" s="40"/>
    </row>
    <row r="157" spans="2:60" ht="12" thickBot="1" x14ac:dyDescent="0.25">
      <c r="B157" s="39"/>
      <c r="G157" s="14"/>
      <c r="H157" s="18"/>
      <c r="I157" s="52"/>
      <c r="J157" s="20"/>
      <c r="K157" s="7"/>
      <c r="L157" s="7"/>
      <c r="M157" s="16"/>
      <c r="N157" s="17"/>
      <c r="O157" s="7"/>
      <c r="P157" s="7"/>
      <c r="Q157" s="16"/>
      <c r="R157" s="17"/>
      <c r="S157" s="7"/>
      <c r="T157" s="17"/>
      <c r="U157" s="18"/>
      <c r="V157" s="52"/>
      <c r="W157" s="20"/>
      <c r="X157" s="15"/>
      <c r="AD157" s="1" t="s">
        <v>26</v>
      </c>
      <c r="AH157" s="63"/>
      <c r="BH157" s="40"/>
    </row>
    <row r="158" spans="2:60" ht="12" thickBot="1" x14ac:dyDescent="0.25">
      <c r="B158" s="39"/>
      <c r="G158" s="14"/>
      <c r="H158" s="16"/>
      <c r="I158" s="54"/>
      <c r="J158" s="17"/>
      <c r="K158" s="7"/>
      <c r="L158" s="7"/>
      <c r="M158" s="16"/>
      <c r="N158" s="17"/>
      <c r="O158" s="7"/>
      <c r="P158" s="7"/>
      <c r="Q158" s="16"/>
      <c r="R158" s="17"/>
      <c r="S158" s="7"/>
      <c r="T158" s="17"/>
      <c r="U158" s="16"/>
      <c r="V158" s="54"/>
      <c r="W158" s="17"/>
      <c r="X158" s="15"/>
      <c r="AH158" s="63"/>
      <c r="BH158" s="40"/>
    </row>
    <row r="159" spans="2:60" ht="5.0999999999999996" customHeight="1" x14ac:dyDescent="0.2">
      <c r="B159" s="39"/>
      <c r="G159" s="14"/>
      <c r="H159" s="21"/>
      <c r="I159" s="51"/>
      <c r="J159" s="51"/>
      <c r="K159" s="21"/>
      <c r="L159" s="23"/>
      <c r="M159" s="21"/>
      <c r="N159" s="23"/>
      <c r="O159" s="21"/>
      <c r="P159" s="23"/>
      <c r="Q159" s="21"/>
      <c r="R159" s="23"/>
      <c r="S159" s="21"/>
      <c r="T159" s="23"/>
      <c r="U159" s="22"/>
      <c r="V159" s="51"/>
      <c r="W159" s="23"/>
      <c r="X159" s="15"/>
      <c r="BH159" s="40"/>
    </row>
    <row r="160" spans="2:60" x14ac:dyDescent="0.2">
      <c r="B160" s="39"/>
      <c r="C160" s="3"/>
      <c r="D160" s="4"/>
      <c r="E160" s="4"/>
      <c r="F160" s="4"/>
      <c r="G160" s="7"/>
      <c r="H160" s="16"/>
      <c r="I160" s="54"/>
      <c r="J160" s="54"/>
      <c r="K160" s="16"/>
      <c r="L160" s="17"/>
      <c r="M160" s="16"/>
      <c r="N160" s="17"/>
      <c r="O160" s="16"/>
      <c r="P160" s="17"/>
      <c r="Q160" s="16"/>
      <c r="R160" s="17"/>
      <c r="S160" s="16"/>
      <c r="T160" s="17"/>
      <c r="U160" s="7"/>
      <c r="V160" s="54"/>
      <c r="W160" s="17"/>
      <c r="X160" s="7"/>
      <c r="Y160" s="4"/>
      <c r="Z160" s="4"/>
      <c r="AA160" s="4"/>
      <c r="AB160" s="4"/>
      <c r="AC160" s="5"/>
      <c r="BH160" s="40"/>
    </row>
    <row r="161" spans="2:60" ht="12" thickBot="1" x14ac:dyDescent="0.25">
      <c r="B161" s="39"/>
      <c r="C161" s="6"/>
      <c r="D161" s="7"/>
      <c r="E161" s="7"/>
      <c r="F161" s="7"/>
      <c r="G161" s="7"/>
      <c r="H161" s="16"/>
      <c r="I161" s="54"/>
      <c r="J161" s="54"/>
      <c r="K161" s="16"/>
      <c r="L161" s="17"/>
      <c r="M161" s="16"/>
      <c r="N161" s="17"/>
      <c r="O161" s="16"/>
      <c r="P161" s="17"/>
      <c r="Q161" s="16"/>
      <c r="R161" s="17"/>
      <c r="S161" s="16"/>
      <c r="T161" s="17"/>
      <c r="U161" s="7"/>
      <c r="V161" s="54"/>
      <c r="W161" s="17"/>
      <c r="X161" s="7"/>
      <c r="Y161" s="7"/>
      <c r="Z161" s="7"/>
      <c r="AA161" s="37" t="s">
        <v>6</v>
      </c>
      <c r="AB161" s="7"/>
      <c r="AC161" s="8"/>
      <c r="BH161" s="40"/>
    </row>
    <row r="162" spans="2:60" x14ac:dyDescent="0.2">
      <c r="B162" s="39"/>
      <c r="C162" s="6"/>
      <c r="D162" s="7" t="s">
        <v>32</v>
      </c>
      <c r="E162" s="7"/>
      <c r="F162" s="7"/>
      <c r="G162" s="7"/>
      <c r="H162" s="21"/>
      <c r="I162" s="51"/>
      <c r="J162" s="51"/>
      <c r="K162" s="21"/>
      <c r="L162" s="23"/>
      <c r="M162" s="21"/>
      <c r="N162" s="23"/>
      <c r="O162" s="21"/>
      <c r="P162" s="23"/>
      <c r="Q162" s="21"/>
      <c r="R162" s="23"/>
      <c r="S162" s="21"/>
      <c r="T162" s="23"/>
      <c r="U162" s="22"/>
      <c r="V162" s="51"/>
      <c r="W162" s="51"/>
      <c r="X162" s="7"/>
      <c r="Y162" s="7"/>
      <c r="Z162" s="7"/>
      <c r="AA162" s="64">
        <v>0.7</v>
      </c>
      <c r="AB162" s="7"/>
      <c r="AC162" s="8"/>
      <c r="BH162" s="40"/>
    </row>
    <row r="163" spans="2:60" x14ac:dyDescent="0.2">
      <c r="B163" s="39"/>
      <c r="C163" s="6"/>
      <c r="D163" s="7"/>
      <c r="E163" s="7"/>
      <c r="F163" s="7"/>
      <c r="G163" s="7"/>
      <c r="H163" s="16"/>
      <c r="I163" s="54"/>
      <c r="J163" s="54"/>
      <c r="K163" s="16"/>
      <c r="L163" s="17"/>
      <c r="M163" s="16"/>
      <c r="N163" s="17"/>
      <c r="O163" s="16"/>
      <c r="P163" s="17"/>
      <c r="Q163" s="16"/>
      <c r="R163" s="17"/>
      <c r="S163" s="16"/>
      <c r="T163" s="17"/>
      <c r="U163" s="7"/>
      <c r="V163" s="54"/>
      <c r="W163" s="54"/>
      <c r="X163" s="7"/>
      <c r="Y163" s="7"/>
      <c r="Z163" s="7"/>
      <c r="AA163" s="64"/>
      <c r="AB163" s="7"/>
      <c r="AC163" s="8"/>
      <c r="BH163" s="40"/>
    </row>
    <row r="164" spans="2:60" ht="12" thickBot="1" x14ac:dyDescent="0.25">
      <c r="B164" s="39"/>
      <c r="C164" s="6"/>
      <c r="D164" s="7"/>
      <c r="E164" s="7"/>
      <c r="F164" s="7"/>
      <c r="G164" s="7"/>
      <c r="H164" s="24"/>
      <c r="I164" s="53"/>
      <c r="J164" s="53"/>
      <c r="K164" s="24"/>
      <c r="L164" s="26"/>
      <c r="M164" s="24"/>
      <c r="N164" s="26"/>
      <c r="O164" s="24"/>
      <c r="P164" s="26"/>
      <c r="Q164" s="24"/>
      <c r="R164" s="26"/>
      <c r="S164" s="24"/>
      <c r="T164" s="26"/>
      <c r="U164" s="25"/>
      <c r="V164" s="53"/>
      <c r="W164" s="53"/>
      <c r="X164" s="7"/>
      <c r="Y164" s="7"/>
      <c r="Z164" s="7"/>
      <c r="AA164" s="64"/>
      <c r="AB164" s="7"/>
      <c r="AC164" s="8"/>
      <c r="BH164" s="40"/>
    </row>
    <row r="165" spans="2:60" x14ac:dyDescent="0.2">
      <c r="B165" s="39"/>
      <c r="C165" s="6"/>
      <c r="D165" s="7"/>
      <c r="E165" s="7"/>
      <c r="F165" s="7"/>
      <c r="G165" s="7"/>
      <c r="H165" s="16"/>
      <c r="I165" s="54"/>
      <c r="J165" s="54"/>
      <c r="K165" s="16"/>
      <c r="L165" s="17"/>
      <c r="M165" s="16"/>
      <c r="N165" s="17"/>
      <c r="O165" s="16"/>
      <c r="P165" s="17"/>
      <c r="Q165" s="16"/>
      <c r="R165" s="17"/>
      <c r="S165" s="16"/>
      <c r="T165" s="17"/>
      <c r="U165" s="7"/>
      <c r="V165" s="54"/>
      <c r="W165" s="17"/>
      <c r="X165" s="7"/>
      <c r="Y165" s="7"/>
      <c r="Z165" s="7"/>
      <c r="AA165" s="7"/>
      <c r="AB165" s="7"/>
      <c r="AC165" s="8"/>
      <c r="BH165" s="40"/>
    </row>
    <row r="166" spans="2:60" x14ac:dyDescent="0.2">
      <c r="B166" s="39"/>
      <c r="C166" s="9"/>
      <c r="D166" s="10"/>
      <c r="E166" s="10"/>
      <c r="F166" s="10"/>
      <c r="G166" s="7"/>
      <c r="H166" s="16"/>
      <c r="I166" s="54"/>
      <c r="J166" s="54"/>
      <c r="K166" s="16"/>
      <c r="L166" s="17"/>
      <c r="M166" s="16"/>
      <c r="N166" s="17"/>
      <c r="O166" s="16"/>
      <c r="P166" s="17"/>
      <c r="Q166" s="16"/>
      <c r="R166" s="17"/>
      <c r="S166" s="16"/>
      <c r="T166" s="17"/>
      <c r="U166" s="7"/>
      <c r="V166" s="54"/>
      <c r="W166" s="17"/>
      <c r="X166" s="7"/>
      <c r="Y166" s="10"/>
      <c r="Z166" s="10"/>
      <c r="AA166" s="10"/>
      <c r="AB166" s="10"/>
      <c r="AC166" s="11"/>
      <c r="BH166" s="40"/>
    </row>
    <row r="167" spans="2:60" ht="5.0999999999999996" customHeight="1" thickBot="1" x14ac:dyDescent="0.25">
      <c r="B167" s="39"/>
      <c r="G167" s="14"/>
      <c r="H167" s="24"/>
      <c r="I167" s="53"/>
      <c r="J167" s="53"/>
      <c r="K167" s="24"/>
      <c r="L167" s="26"/>
      <c r="M167" s="24"/>
      <c r="N167" s="26"/>
      <c r="O167" s="24"/>
      <c r="P167" s="26"/>
      <c r="Q167" s="24"/>
      <c r="R167" s="26"/>
      <c r="S167" s="24"/>
      <c r="T167" s="26"/>
      <c r="U167" s="25"/>
      <c r="V167" s="53"/>
      <c r="W167" s="26"/>
      <c r="X167" s="15"/>
      <c r="BH167" s="40"/>
    </row>
    <row r="168" spans="2:60" ht="12" thickBot="1" x14ac:dyDescent="0.25">
      <c r="B168" s="39"/>
      <c r="G168" s="14"/>
      <c r="H168" s="21"/>
      <c r="I168" s="51"/>
      <c r="J168" s="23"/>
      <c r="K168" s="22"/>
      <c r="L168" s="22"/>
      <c r="M168" s="21"/>
      <c r="N168" s="23"/>
      <c r="O168" s="22"/>
      <c r="P168" s="22"/>
      <c r="Q168" s="21"/>
      <c r="R168" s="23"/>
      <c r="S168" s="22"/>
      <c r="T168" s="23"/>
      <c r="U168" s="21"/>
      <c r="V168" s="51"/>
      <c r="W168" s="23"/>
      <c r="X168" s="15"/>
      <c r="BH168" s="40"/>
    </row>
    <row r="169" spans="2:60" ht="12" thickBot="1" x14ac:dyDescent="0.25">
      <c r="B169" s="39"/>
      <c r="G169" s="14"/>
      <c r="H169" s="18"/>
      <c r="I169" s="52"/>
      <c r="J169" s="20"/>
      <c r="K169" s="7"/>
      <c r="L169" s="7"/>
      <c r="M169" s="16"/>
      <c r="N169" s="17"/>
      <c r="O169" s="7"/>
      <c r="P169" s="7"/>
      <c r="Q169" s="16"/>
      <c r="R169" s="17"/>
      <c r="S169" s="7"/>
      <c r="T169" s="17"/>
      <c r="U169" s="18"/>
      <c r="V169" s="52"/>
      <c r="W169" s="20"/>
      <c r="X169" s="15"/>
      <c r="BH169" s="40"/>
    </row>
    <row r="170" spans="2:60" ht="12" thickBot="1" x14ac:dyDescent="0.25">
      <c r="B170" s="39"/>
      <c r="G170" s="14"/>
      <c r="H170" s="24"/>
      <c r="I170" s="53"/>
      <c r="J170" s="26"/>
      <c r="K170" s="25"/>
      <c r="L170" s="25"/>
      <c r="M170" s="24"/>
      <c r="N170" s="26"/>
      <c r="O170" s="25"/>
      <c r="P170" s="25"/>
      <c r="Q170" s="24"/>
      <c r="R170" s="26"/>
      <c r="S170" s="25"/>
      <c r="T170" s="26"/>
      <c r="U170" s="24"/>
      <c r="V170" s="53"/>
      <c r="W170" s="26"/>
      <c r="X170" s="15"/>
      <c r="AJ170" s="62" t="s">
        <v>22</v>
      </c>
      <c r="BH170" s="40"/>
    </row>
    <row r="171" spans="2:60" ht="12" thickBot="1" x14ac:dyDescent="0.25">
      <c r="B171" s="39"/>
      <c r="G171" s="14"/>
      <c r="H171" s="21"/>
      <c r="I171" s="51"/>
      <c r="J171" s="23"/>
      <c r="K171" s="22"/>
      <c r="L171" s="22"/>
      <c r="M171" s="21"/>
      <c r="N171" s="23"/>
      <c r="O171" s="22"/>
      <c r="P171" s="22"/>
      <c r="Q171" s="21"/>
      <c r="R171" s="23"/>
      <c r="S171" s="22"/>
      <c r="T171" s="23"/>
      <c r="U171" s="21"/>
      <c r="V171" s="51"/>
      <c r="W171" s="23"/>
      <c r="X171" s="15"/>
      <c r="AJ171" s="62"/>
      <c r="BH171" s="40"/>
    </row>
    <row r="172" spans="2:60" ht="12" thickBot="1" x14ac:dyDescent="0.25">
      <c r="B172" s="39"/>
      <c r="G172" s="14"/>
      <c r="H172" s="18"/>
      <c r="I172" s="52"/>
      <c r="J172" s="20"/>
      <c r="K172" s="7"/>
      <c r="L172" s="7"/>
      <c r="M172" s="16"/>
      <c r="N172" s="17"/>
      <c r="O172" s="7"/>
      <c r="P172" s="7"/>
      <c r="Q172" s="16"/>
      <c r="R172" s="17"/>
      <c r="S172" s="7"/>
      <c r="T172" s="17"/>
      <c r="U172" s="18"/>
      <c r="V172" s="52"/>
      <c r="W172" s="20"/>
      <c r="X172" s="15"/>
      <c r="AJ172" s="63">
        <f>(AA178+AA162)*100+AH156</f>
        <v>562.58892624261239</v>
      </c>
      <c r="AQ172" s="46" t="str">
        <f>IF(AQ173&lt;25,"beton mukavemetini artır.","")</f>
        <v/>
      </c>
      <c r="BH172" s="40"/>
    </row>
    <row r="173" spans="2:60" ht="12" thickBot="1" x14ac:dyDescent="0.25">
      <c r="B173" s="39"/>
      <c r="G173" s="14"/>
      <c r="H173" s="24"/>
      <c r="I173" s="53"/>
      <c r="J173" s="26"/>
      <c r="K173" s="25"/>
      <c r="L173" s="25"/>
      <c r="M173" s="24"/>
      <c r="N173" s="26"/>
      <c r="O173" s="25"/>
      <c r="P173" s="25"/>
      <c r="Q173" s="24"/>
      <c r="R173" s="26"/>
      <c r="S173" s="25"/>
      <c r="T173" s="26"/>
      <c r="U173" s="24"/>
      <c r="V173" s="53"/>
      <c r="W173" s="26"/>
      <c r="X173" s="15"/>
      <c r="AJ173" s="62"/>
      <c r="AN173" s="43" t="s">
        <v>10</v>
      </c>
      <c r="AO173" s="43"/>
      <c r="AP173" s="43"/>
      <c r="AQ173" s="44">
        <v>30</v>
      </c>
      <c r="AR173" s="43" t="s">
        <v>11</v>
      </c>
      <c r="AS173" s="43"/>
      <c r="AT173" s="43"/>
      <c r="AU173" s="43"/>
      <c r="BH173" s="40"/>
    </row>
    <row r="174" spans="2:60" ht="12" thickBot="1" x14ac:dyDescent="0.25">
      <c r="B174" s="39"/>
      <c r="G174" s="14"/>
      <c r="H174" s="21"/>
      <c r="I174" s="51"/>
      <c r="J174" s="23"/>
      <c r="K174" s="22"/>
      <c r="L174" s="22"/>
      <c r="M174" s="21"/>
      <c r="N174" s="23"/>
      <c r="O174" s="22"/>
      <c r="P174" s="22"/>
      <c r="Q174" s="21"/>
      <c r="R174" s="23"/>
      <c r="S174" s="22"/>
      <c r="T174" s="23"/>
      <c r="U174" s="21"/>
      <c r="V174" s="51"/>
      <c r="W174" s="23"/>
      <c r="X174" s="15"/>
      <c r="AJ174" s="62"/>
      <c r="AN174" s="43" t="s">
        <v>8</v>
      </c>
      <c r="AO174" s="43"/>
      <c r="AP174" s="43"/>
      <c r="AQ174" s="70">
        <v>420</v>
      </c>
      <c r="AR174" s="70"/>
      <c r="AS174" s="43" t="s">
        <v>9</v>
      </c>
      <c r="AT174" s="43"/>
      <c r="AU174" s="43"/>
      <c r="BH174" s="40"/>
    </row>
    <row r="175" spans="2:60" ht="12" thickBot="1" x14ac:dyDescent="0.25">
      <c r="B175" s="39"/>
      <c r="G175" s="14"/>
      <c r="H175" s="18"/>
      <c r="I175" s="52"/>
      <c r="J175" s="20"/>
      <c r="K175" s="7"/>
      <c r="L175" s="7"/>
      <c r="M175" s="16"/>
      <c r="N175" s="17"/>
      <c r="O175" s="7"/>
      <c r="P175" s="7"/>
      <c r="Q175" s="16"/>
      <c r="R175" s="17"/>
      <c r="S175" s="7"/>
      <c r="T175" s="17"/>
      <c r="U175" s="18"/>
      <c r="V175" s="52"/>
      <c r="W175" s="20"/>
      <c r="X175" s="15"/>
      <c r="AJ175" s="62" t="s">
        <v>23</v>
      </c>
      <c r="AN175" s="45" t="s">
        <v>12</v>
      </c>
      <c r="AO175" s="43"/>
      <c r="AP175" s="70">
        <v>1.5</v>
      </c>
      <c r="AQ175" s="70"/>
      <c r="AR175" s="43"/>
      <c r="AS175" s="43"/>
      <c r="AT175" s="43"/>
      <c r="AU175" s="46" t="str">
        <f>IF(AQ174&lt;420,"S420 den düşük çelik kullanılamaz.","")</f>
        <v/>
      </c>
      <c r="BH175" s="40"/>
    </row>
    <row r="176" spans="2:60" ht="12" thickBot="1" x14ac:dyDescent="0.25">
      <c r="B176" s="39"/>
      <c r="G176" s="14"/>
      <c r="H176" s="24"/>
      <c r="I176" s="53"/>
      <c r="J176" s="26"/>
      <c r="K176" s="25"/>
      <c r="L176" s="25"/>
      <c r="M176" s="24"/>
      <c r="N176" s="26"/>
      <c r="O176" s="25"/>
      <c r="P176" s="25"/>
      <c r="Q176" s="24"/>
      <c r="R176" s="26"/>
      <c r="S176" s="25"/>
      <c r="T176" s="26"/>
      <c r="U176" s="24"/>
      <c r="V176" s="53"/>
      <c r="W176" s="26"/>
      <c r="X176" s="15"/>
      <c r="AJ176" s="62"/>
      <c r="AN176" s="45" t="s">
        <v>13</v>
      </c>
      <c r="AO176" s="43"/>
      <c r="AP176" s="70">
        <v>1.1499999999999999</v>
      </c>
      <c r="AQ176" s="70"/>
      <c r="AR176" s="43"/>
      <c r="AS176" s="43"/>
      <c r="AT176" s="43"/>
      <c r="AU176" s="43"/>
      <c r="BH176" s="40"/>
    </row>
    <row r="177" spans="2:60" ht="12" thickBot="1" x14ac:dyDescent="0.25">
      <c r="B177" s="39"/>
      <c r="G177" s="14"/>
      <c r="H177" s="21"/>
      <c r="I177" s="51"/>
      <c r="J177" s="23"/>
      <c r="K177" s="22"/>
      <c r="L177" s="22"/>
      <c r="M177" s="21"/>
      <c r="N177" s="23"/>
      <c r="O177" s="22"/>
      <c r="P177" s="22"/>
      <c r="Q177" s="21"/>
      <c r="R177" s="23"/>
      <c r="S177" s="22"/>
      <c r="T177" s="23"/>
      <c r="U177" s="21"/>
      <c r="V177" s="51"/>
      <c r="W177" s="23"/>
      <c r="X177" s="15"/>
      <c r="AA177" s="41" t="s">
        <v>6</v>
      </c>
      <c r="AN177" s="43" t="s">
        <v>14</v>
      </c>
      <c r="AO177" s="43"/>
      <c r="AP177" s="75">
        <f>+AQ174</f>
        <v>420</v>
      </c>
      <c r="AQ177" s="75"/>
      <c r="AR177" s="43" t="s">
        <v>15</v>
      </c>
      <c r="AS177" s="75">
        <f>+AP176</f>
        <v>1.1499999999999999</v>
      </c>
      <c r="AT177" s="75"/>
      <c r="AU177" s="47" t="s">
        <v>16</v>
      </c>
      <c r="AV177" s="75">
        <f>+AP177/AS177</f>
        <v>365.21739130434787</v>
      </c>
      <c r="AW177" s="75"/>
      <c r="AX177" s="43" t="s">
        <v>17</v>
      </c>
      <c r="AY177" s="43"/>
      <c r="AZ177" s="43"/>
      <c r="BH177" s="40"/>
    </row>
    <row r="178" spans="2:60" ht="12" thickBot="1" x14ac:dyDescent="0.25">
      <c r="B178" s="39"/>
      <c r="G178" s="14"/>
      <c r="H178" s="18"/>
      <c r="I178" s="52"/>
      <c r="J178" s="20"/>
      <c r="K178" s="7"/>
      <c r="L178" s="7"/>
      <c r="M178" s="16"/>
      <c r="N178" s="17"/>
      <c r="O178" s="7"/>
      <c r="P178" s="7"/>
      <c r="Q178" s="16"/>
      <c r="R178" s="17"/>
      <c r="S178" s="7"/>
      <c r="T178" s="17"/>
      <c r="U178" s="18"/>
      <c r="V178" s="52"/>
      <c r="W178" s="20"/>
      <c r="X178" s="15"/>
      <c r="AA178" s="64">
        <v>4</v>
      </c>
      <c r="AN178" s="43" t="s">
        <v>18</v>
      </c>
      <c r="AO178" s="43"/>
      <c r="AP178" s="43"/>
      <c r="AQ178" s="43"/>
      <c r="AR178" s="43"/>
      <c r="AT178" s="75">
        <v>0.35</v>
      </c>
      <c r="AU178" s="75"/>
      <c r="AV178" s="43" t="s">
        <v>19</v>
      </c>
      <c r="AW178" s="43">
        <f>+AQ173</f>
        <v>30</v>
      </c>
      <c r="AX178" s="47" t="s">
        <v>16</v>
      </c>
      <c r="AY178" s="75">
        <f>AT178*SQRT(AW178)</f>
        <v>1.9170289512680814</v>
      </c>
      <c r="AZ178" s="75"/>
      <c r="BA178" s="43" t="s">
        <v>17</v>
      </c>
      <c r="BH178" s="40"/>
    </row>
    <row r="179" spans="2:60" ht="12" thickBot="1" x14ac:dyDescent="0.25">
      <c r="B179" s="39"/>
      <c r="G179" s="14"/>
      <c r="H179" s="24"/>
      <c r="I179" s="53"/>
      <c r="J179" s="26"/>
      <c r="K179" s="25"/>
      <c r="L179" s="25"/>
      <c r="M179" s="24"/>
      <c r="N179" s="26"/>
      <c r="O179" s="25"/>
      <c r="P179" s="25"/>
      <c r="Q179" s="24"/>
      <c r="R179" s="26"/>
      <c r="S179" s="25"/>
      <c r="T179" s="26"/>
      <c r="U179" s="24"/>
      <c r="V179" s="53"/>
      <c r="W179" s="26"/>
      <c r="X179" s="15"/>
      <c r="AA179" s="64"/>
      <c r="AJ179" s="65">
        <v>18</v>
      </c>
      <c r="AN179" s="43" t="s">
        <v>20</v>
      </c>
      <c r="AO179" s="43"/>
      <c r="AP179" s="43"/>
      <c r="AQ179" s="43"/>
      <c r="AR179" s="43"/>
      <c r="AS179" s="75">
        <f>+AY178</f>
        <v>1.9170289512680814</v>
      </c>
      <c r="AT179" s="75"/>
      <c r="AU179" s="43" t="s">
        <v>21</v>
      </c>
      <c r="AV179" s="75">
        <f>+AP175</f>
        <v>1.5</v>
      </c>
      <c r="AW179" s="75"/>
      <c r="AX179" s="47" t="s">
        <v>16</v>
      </c>
      <c r="AY179" s="75">
        <f>+AS179/AV179</f>
        <v>1.2780193008453875</v>
      </c>
      <c r="AZ179" s="75"/>
      <c r="BA179" s="43" t="s">
        <v>17</v>
      </c>
      <c r="BH179" s="40"/>
    </row>
    <row r="180" spans="2:60" ht="12" thickBot="1" x14ac:dyDescent="0.25">
      <c r="B180" s="39"/>
      <c r="G180" s="14"/>
      <c r="H180" s="21"/>
      <c r="I180" s="51"/>
      <c r="J180" s="23"/>
      <c r="K180" s="22"/>
      <c r="L180" s="22"/>
      <c r="M180" s="21"/>
      <c r="N180" s="23"/>
      <c r="O180" s="22"/>
      <c r="P180" s="22"/>
      <c r="Q180" s="21"/>
      <c r="R180" s="23"/>
      <c r="S180" s="22"/>
      <c r="T180" s="23"/>
      <c r="U180" s="21"/>
      <c r="V180" s="51"/>
      <c r="W180" s="23"/>
      <c r="X180" s="15"/>
      <c r="AA180" s="64"/>
      <c r="AJ180" s="65"/>
      <c r="AN180" s="43" t="s">
        <v>27</v>
      </c>
      <c r="BH180" s="40"/>
    </row>
    <row r="181" spans="2:60" ht="12" thickBot="1" x14ac:dyDescent="0.25">
      <c r="B181" s="39"/>
      <c r="G181" s="14"/>
      <c r="H181" s="18"/>
      <c r="I181" s="52"/>
      <c r="J181" s="20"/>
      <c r="K181" s="7"/>
      <c r="L181" s="7"/>
      <c r="M181" s="16"/>
      <c r="N181" s="17"/>
      <c r="O181" s="7"/>
      <c r="P181" s="7"/>
      <c r="Q181" s="16"/>
      <c r="R181" s="17"/>
      <c r="S181" s="7"/>
      <c r="T181" s="17"/>
      <c r="U181" s="18"/>
      <c r="V181" s="52"/>
      <c r="W181" s="20"/>
      <c r="X181" s="15"/>
      <c r="AA181" s="62" t="s">
        <v>5</v>
      </c>
      <c r="AJ181" s="65"/>
      <c r="BH181" s="40"/>
    </row>
    <row r="182" spans="2:60" ht="12" thickBot="1" x14ac:dyDescent="0.25">
      <c r="B182" s="39"/>
      <c r="G182" s="14"/>
      <c r="H182" s="24"/>
      <c r="I182" s="53"/>
      <c r="J182" s="26"/>
      <c r="K182" s="25"/>
      <c r="L182" s="25"/>
      <c r="M182" s="24"/>
      <c r="N182" s="26"/>
      <c r="O182" s="25"/>
      <c r="P182" s="25"/>
      <c r="Q182" s="24"/>
      <c r="R182" s="26"/>
      <c r="S182" s="25"/>
      <c r="T182" s="26"/>
      <c r="U182" s="24"/>
      <c r="V182" s="53"/>
      <c r="W182" s="26"/>
      <c r="X182" s="15"/>
      <c r="AA182" s="62"/>
      <c r="BH182" s="40"/>
    </row>
    <row r="183" spans="2:60" ht="12" thickBot="1" x14ac:dyDescent="0.25">
      <c r="B183" s="39"/>
      <c r="G183" s="14"/>
      <c r="H183" s="21"/>
      <c r="I183" s="51"/>
      <c r="J183" s="23"/>
      <c r="K183" s="22"/>
      <c r="L183" s="22"/>
      <c r="M183" s="21"/>
      <c r="N183" s="23"/>
      <c r="O183" s="22"/>
      <c r="P183" s="22"/>
      <c r="Q183" s="21"/>
      <c r="R183" s="23"/>
      <c r="S183" s="22"/>
      <c r="T183" s="23"/>
      <c r="U183" s="21"/>
      <c r="V183" s="51"/>
      <c r="W183" s="23"/>
      <c r="X183" s="15"/>
      <c r="BH183" s="40"/>
    </row>
    <row r="184" spans="2:60" ht="12" thickBot="1" x14ac:dyDescent="0.25">
      <c r="B184" s="39"/>
      <c r="G184" s="14"/>
      <c r="H184" s="18"/>
      <c r="I184" s="52"/>
      <c r="J184" s="20"/>
      <c r="K184" s="7"/>
      <c r="L184" s="7"/>
      <c r="M184" s="16"/>
      <c r="N184" s="17"/>
      <c r="O184" s="7"/>
      <c r="P184" s="7"/>
      <c r="Q184" s="16"/>
      <c r="R184" s="17"/>
      <c r="S184" s="7"/>
      <c r="T184" s="17"/>
      <c r="U184" s="18"/>
      <c r="V184" s="52"/>
      <c r="W184" s="20"/>
      <c r="X184" s="15"/>
      <c r="BH184" s="40"/>
    </row>
    <row r="185" spans="2:60" ht="12" thickBot="1" x14ac:dyDescent="0.25">
      <c r="B185" s="39"/>
      <c r="G185" s="14"/>
      <c r="H185" s="24"/>
      <c r="I185" s="53"/>
      <c r="J185" s="26"/>
      <c r="K185" s="25"/>
      <c r="L185" s="25"/>
      <c r="M185" s="24"/>
      <c r="N185" s="26"/>
      <c r="O185" s="25"/>
      <c r="P185" s="25"/>
      <c r="Q185" s="24"/>
      <c r="R185" s="26"/>
      <c r="S185" s="25"/>
      <c r="T185" s="26"/>
      <c r="U185" s="24"/>
      <c r="V185" s="53"/>
      <c r="W185" s="26"/>
      <c r="X185" s="15"/>
      <c r="BH185" s="40"/>
    </row>
    <row r="186" spans="2:60" ht="12" thickBot="1" x14ac:dyDescent="0.25">
      <c r="B186" s="39"/>
      <c r="G186" s="14"/>
      <c r="H186" s="21"/>
      <c r="I186" s="51"/>
      <c r="J186" s="23"/>
      <c r="K186" s="22"/>
      <c r="L186" s="22"/>
      <c r="M186" s="21"/>
      <c r="N186" s="23"/>
      <c r="O186" s="22"/>
      <c r="P186" s="22"/>
      <c r="Q186" s="21"/>
      <c r="R186" s="23"/>
      <c r="S186" s="22"/>
      <c r="T186" s="23"/>
      <c r="U186" s="21"/>
      <c r="V186" s="51"/>
      <c r="W186" s="23"/>
      <c r="X186" s="15"/>
      <c r="BH186" s="40"/>
    </row>
    <row r="187" spans="2:60" ht="12" thickBot="1" x14ac:dyDescent="0.25">
      <c r="B187" s="39"/>
      <c r="G187" s="14"/>
      <c r="H187" s="18"/>
      <c r="I187" s="52"/>
      <c r="J187" s="20"/>
      <c r="K187" s="7"/>
      <c r="L187" s="7"/>
      <c r="M187" s="16"/>
      <c r="N187" s="17"/>
      <c r="O187" s="7"/>
      <c r="P187" s="7"/>
      <c r="Q187" s="16"/>
      <c r="R187" s="17"/>
      <c r="S187" s="7"/>
      <c r="T187" s="17"/>
      <c r="U187" s="18"/>
      <c r="V187" s="52"/>
      <c r="W187" s="20"/>
      <c r="X187" s="15"/>
      <c r="AH187" s="62" t="s">
        <v>22</v>
      </c>
      <c r="BH187" s="40"/>
    </row>
    <row r="188" spans="2:60" ht="12" thickBot="1" x14ac:dyDescent="0.25">
      <c r="B188" s="39"/>
      <c r="G188" s="14"/>
      <c r="H188" s="24"/>
      <c r="I188" s="53"/>
      <c r="J188" s="26"/>
      <c r="K188" s="25"/>
      <c r="L188" s="25"/>
      <c r="M188" s="24"/>
      <c r="N188" s="26"/>
      <c r="O188" s="25"/>
      <c r="P188" s="25"/>
      <c r="Q188" s="24"/>
      <c r="R188" s="26"/>
      <c r="S188" s="25"/>
      <c r="T188" s="26"/>
      <c r="U188" s="24"/>
      <c r="V188" s="53"/>
      <c r="W188" s="26"/>
      <c r="X188" s="15"/>
      <c r="AH188" s="62"/>
      <c r="BH188" s="40"/>
    </row>
    <row r="189" spans="2:60" ht="12" thickBot="1" x14ac:dyDescent="0.25">
      <c r="B189" s="39"/>
      <c r="G189" s="14"/>
      <c r="H189" s="21"/>
      <c r="I189" s="51"/>
      <c r="J189" s="23"/>
      <c r="K189" s="22"/>
      <c r="L189" s="22"/>
      <c r="M189" s="21"/>
      <c r="N189" s="23"/>
      <c r="O189" s="22"/>
      <c r="P189" s="22"/>
      <c r="Q189" s="21"/>
      <c r="R189" s="23"/>
      <c r="S189" s="22"/>
      <c r="T189" s="23"/>
      <c r="U189" s="21"/>
      <c r="V189" s="51"/>
      <c r="W189" s="23"/>
      <c r="X189" s="15"/>
      <c r="AH189" s="63">
        <f>1.5*MAX(0.12*AV177*MAX(AJ179,AK212)/AY179,20*MAX(AK212,AJ179))/10*IF(AND(32&lt;MAX(AJ179,AK212),MAX(AJ179,AK212)&lt;=40),100/(132-MAX(AJ179,AK212)),1)</f>
        <v>92.58892624261243</v>
      </c>
      <c r="BH189" s="40"/>
    </row>
    <row r="190" spans="2:60" ht="12" thickBot="1" x14ac:dyDescent="0.25">
      <c r="B190" s="39"/>
      <c r="G190" s="14"/>
      <c r="H190" s="18"/>
      <c r="I190" s="52"/>
      <c r="J190" s="20"/>
      <c r="K190" s="7"/>
      <c r="L190" s="7"/>
      <c r="M190" s="16"/>
      <c r="N190" s="17"/>
      <c r="O190" s="7"/>
      <c r="P190" s="7"/>
      <c r="Q190" s="16"/>
      <c r="R190" s="17"/>
      <c r="S190" s="7"/>
      <c r="T190" s="17"/>
      <c r="U190" s="18"/>
      <c r="V190" s="52"/>
      <c r="W190" s="20"/>
      <c r="X190" s="15"/>
      <c r="AD190" s="1" t="s">
        <v>26</v>
      </c>
      <c r="AH190" s="63"/>
      <c r="BH190" s="40"/>
    </row>
    <row r="191" spans="2:60" ht="12" thickBot="1" x14ac:dyDescent="0.25">
      <c r="B191" s="39"/>
      <c r="G191" s="14"/>
      <c r="H191" s="16"/>
      <c r="I191" s="54"/>
      <c r="J191" s="17"/>
      <c r="K191" s="7"/>
      <c r="L191" s="7"/>
      <c r="M191" s="16"/>
      <c r="N191" s="17"/>
      <c r="O191" s="7"/>
      <c r="P191" s="7"/>
      <c r="Q191" s="16"/>
      <c r="R191" s="17"/>
      <c r="S191" s="7"/>
      <c r="T191" s="17"/>
      <c r="U191" s="16"/>
      <c r="V191" s="54"/>
      <c r="W191" s="17"/>
      <c r="X191" s="15"/>
      <c r="AH191" s="63"/>
      <c r="BH191" s="40"/>
    </row>
    <row r="192" spans="2:60" ht="5.0999999999999996" customHeight="1" x14ac:dyDescent="0.2">
      <c r="B192" s="39"/>
      <c r="G192" s="14"/>
      <c r="H192" s="21"/>
      <c r="I192" s="51"/>
      <c r="J192" s="51"/>
      <c r="K192" s="21"/>
      <c r="L192" s="23"/>
      <c r="M192" s="21"/>
      <c r="N192" s="23"/>
      <c r="O192" s="21"/>
      <c r="P192" s="23"/>
      <c r="Q192" s="21"/>
      <c r="R192" s="23"/>
      <c r="S192" s="21"/>
      <c r="T192" s="23"/>
      <c r="U192" s="22"/>
      <c r="V192" s="51"/>
      <c r="W192" s="23"/>
      <c r="X192" s="15"/>
      <c r="BH192" s="40"/>
    </row>
    <row r="193" spans="2:60" x14ac:dyDescent="0.2">
      <c r="B193" s="39"/>
      <c r="C193" s="3"/>
      <c r="D193" s="4"/>
      <c r="E193" s="4"/>
      <c r="F193" s="4"/>
      <c r="G193" s="7"/>
      <c r="H193" s="16"/>
      <c r="I193" s="54"/>
      <c r="J193" s="54"/>
      <c r="K193" s="16"/>
      <c r="L193" s="17"/>
      <c r="M193" s="16"/>
      <c r="N193" s="17"/>
      <c r="O193" s="16"/>
      <c r="P193" s="17"/>
      <c r="Q193" s="16"/>
      <c r="R193" s="17"/>
      <c r="S193" s="16"/>
      <c r="T193" s="17"/>
      <c r="U193" s="7"/>
      <c r="V193" s="54"/>
      <c r="W193" s="17"/>
      <c r="X193" s="7"/>
      <c r="Y193" s="4"/>
      <c r="Z193" s="4"/>
      <c r="AA193" s="4"/>
      <c r="AB193" s="4"/>
      <c r="AC193" s="5"/>
      <c r="BH193" s="40"/>
    </row>
    <row r="194" spans="2:60" ht="12" thickBot="1" x14ac:dyDescent="0.25">
      <c r="B194" s="39"/>
      <c r="C194" s="6"/>
      <c r="D194" s="7"/>
      <c r="E194" s="7"/>
      <c r="F194" s="7"/>
      <c r="G194" s="7"/>
      <c r="H194" s="16"/>
      <c r="I194" s="54"/>
      <c r="J194" s="54"/>
      <c r="K194" s="16"/>
      <c r="L194" s="17"/>
      <c r="M194" s="16"/>
      <c r="N194" s="17"/>
      <c r="O194" s="16"/>
      <c r="P194" s="17"/>
      <c r="Q194" s="16"/>
      <c r="R194" s="17"/>
      <c r="S194" s="16"/>
      <c r="T194" s="17"/>
      <c r="U194" s="7"/>
      <c r="V194" s="54"/>
      <c r="W194" s="17"/>
      <c r="X194" s="7"/>
      <c r="Y194" s="7"/>
      <c r="Z194" s="7"/>
      <c r="AA194" s="37" t="s">
        <v>6</v>
      </c>
      <c r="AB194" s="7"/>
      <c r="AC194" s="8"/>
      <c r="BH194" s="40"/>
    </row>
    <row r="195" spans="2:60" x14ac:dyDescent="0.2">
      <c r="B195" s="39"/>
      <c r="C195" s="6"/>
      <c r="D195" s="7" t="s">
        <v>32</v>
      </c>
      <c r="E195" s="7"/>
      <c r="F195" s="7"/>
      <c r="G195" s="7"/>
      <c r="H195" s="21"/>
      <c r="I195" s="51"/>
      <c r="J195" s="51"/>
      <c r="K195" s="21"/>
      <c r="L195" s="23"/>
      <c r="M195" s="21"/>
      <c r="N195" s="23"/>
      <c r="O195" s="21"/>
      <c r="P195" s="23"/>
      <c r="Q195" s="21"/>
      <c r="R195" s="23"/>
      <c r="S195" s="21"/>
      <c r="T195" s="23"/>
      <c r="U195" s="22"/>
      <c r="V195" s="51"/>
      <c r="W195" s="51"/>
      <c r="X195" s="7"/>
      <c r="Y195" s="7"/>
      <c r="Z195" s="7"/>
      <c r="AA195" s="64">
        <v>0.7</v>
      </c>
      <c r="AB195" s="7"/>
      <c r="AC195" s="8"/>
      <c r="BH195" s="40"/>
    </row>
    <row r="196" spans="2:60" x14ac:dyDescent="0.2">
      <c r="B196" s="39"/>
      <c r="C196" s="6"/>
      <c r="D196" s="7"/>
      <c r="E196" s="7"/>
      <c r="F196" s="7"/>
      <c r="G196" s="7"/>
      <c r="H196" s="16"/>
      <c r="I196" s="54"/>
      <c r="J196" s="54"/>
      <c r="K196" s="16"/>
      <c r="L196" s="17"/>
      <c r="M196" s="16"/>
      <c r="N196" s="17"/>
      <c r="O196" s="16"/>
      <c r="P196" s="17"/>
      <c r="Q196" s="16"/>
      <c r="R196" s="17"/>
      <c r="S196" s="16"/>
      <c r="T196" s="17"/>
      <c r="U196" s="7"/>
      <c r="V196" s="54"/>
      <c r="W196" s="54"/>
      <c r="X196" s="7"/>
      <c r="Y196" s="7"/>
      <c r="Z196" s="7"/>
      <c r="AA196" s="64"/>
      <c r="AB196" s="7"/>
      <c r="AC196" s="8"/>
      <c r="BH196" s="40"/>
    </row>
    <row r="197" spans="2:60" ht="12" thickBot="1" x14ac:dyDescent="0.25">
      <c r="B197" s="39"/>
      <c r="C197" s="6"/>
      <c r="D197" s="7"/>
      <c r="E197" s="7"/>
      <c r="F197" s="7"/>
      <c r="G197" s="7"/>
      <c r="H197" s="24"/>
      <c r="I197" s="53"/>
      <c r="J197" s="53"/>
      <c r="K197" s="24"/>
      <c r="L197" s="26"/>
      <c r="M197" s="24"/>
      <c r="N197" s="26"/>
      <c r="O197" s="24"/>
      <c r="P197" s="26"/>
      <c r="Q197" s="24"/>
      <c r="R197" s="26"/>
      <c r="S197" s="24"/>
      <c r="T197" s="26"/>
      <c r="U197" s="25"/>
      <c r="V197" s="53"/>
      <c r="W197" s="53"/>
      <c r="X197" s="7"/>
      <c r="Y197" s="7"/>
      <c r="Z197" s="7"/>
      <c r="AA197" s="64"/>
      <c r="AB197" s="7"/>
      <c r="AC197" s="8"/>
      <c r="BH197" s="40"/>
    </row>
    <row r="198" spans="2:60" x14ac:dyDescent="0.2">
      <c r="B198" s="39"/>
      <c r="C198" s="6"/>
      <c r="D198" s="7"/>
      <c r="E198" s="7"/>
      <c r="F198" s="7"/>
      <c r="G198" s="7"/>
      <c r="H198" s="16"/>
      <c r="I198" s="54"/>
      <c r="J198" s="54"/>
      <c r="K198" s="16"/>
      <c r="L198" s="17"/>
      <c r="M198" s="16"/>
      <c r="N198" s="17"/>
      <c r="O198" s="16"/>
      <c r="P198" s="17"/>
      <c r="Q198" s="16"/>
      <c r="R198" s="17"/>
      <c r="S198" s="16"/>
      <c r="T198" s="17"/>
      <c r="U198" s="7"/>
      <c r="V198" s="54"/>
      <c r="W198" s="17"/>
      <c r="X198" s="7"/>
      <c r="Y198" s="7"/>
      <c r="Z198" s="7"/>
      <c r="AA198" s="7"/>
      <c r="AB198" s="7"/>
      <c r="AC198" s="8"/>
      <c r="BH198" s="40"/>
    </row>
    <row r="199" spans="2:60" x14ac:dyDescent="0.2">
      <c r="B199" s="39"/>
      <c r="C199" s="9"/>
      <c r="D199" s="10"/>
      <c r="E199" s="10"/>
      <c r="F199" s="10"/>
      <c r="G199" s="7"/>
      <c r="H199" s="16"/>
      <c r="I199" s="54"/>
      <c r="J199" s="54"/>
      <c r="K199" s="16"/>
      <c r="L199" s="17"/>
      <c r="M199" s="16"/>
      <c r="N199" s="17"/>
      <c r="O199" s="16"/>
      <c r="P199" s="17"/>
      <c r="Q199" s="16"/>
      <c r="R199" s="17"/>
      <c r="S199" s="16"/>
      <c r="T199" s="17"/>
      <c r="U199" s="7"/>
      <c r="V199" s="54"/>
      <c r="W199" s="17"/>
      <c r="X199" s="7"/>
      <c r="Y199" s="10"/>
      <c r="Z199" s="10"/>
      <c r="AA199" s="10"/>
      <c r="AB199" s="10"/>
      <c r="AC199" s="11"/>
      <c r="BH199" s="40"/>
    </row>
    <row r="200" spans="2:60" ht="5.0999999999999996" customHeight="1" thickBot="1" x14ac:dyDescent="0.25">
      <c r="B200" s="39"/>
      <c r="G200" s="14"/>
      <c r="H200" s="24"/>
      <c r="I200" s="53"/>
      <c r="J200" s="53"/>
      <c r="K200" s="24"/>
      <c r="L200" s="26"/>
      <c r="M200" s="24"/>
      <c r="N200" s="26"/>
      <c r="O200" s="24"/>
      <c r="P200" s="26"/>
      <c r="Q200" s="24"/>
      <c r="R200" s="26"/>
      <c r="S200" s="24"/>
      <c r="T200" s="26"/>
      <c r="U200" s="25"/>
      <c r="V200" s="53"/>
      <c r="W200" s="26"/>
      <c r="X200" s="15"/>
      <c r="BH200" s="40"/>
    </row>
    <row r="201" spans="2:60" ht="12" thickBot="1" x14ac:dyDescent="0.25">
      <c r="B201" s="39"/>
      <c r="G201" s="14"/>
      <c r="H201" s="21"/>
      <c r="I201" s="51"/>
      <c r="J201" s="23"/>
      <c r="K201" s="22"/>
      <c r="L201" s="22"/>
      <c r="M201" s="21"/>
      <c r="N201" s="23"/>
      <c r="O201" s="22"/>
      <c r="P201" s="22"/>
      <c r="Q201" s="21"/>
      <c r="R201" s="23"/>
      <c r="S201" s="22"/>
      <c r="T201" s="23"/>
      <c r="U201" s="21"/>
      <c r="V201" s="51"/>
      <c r="W201" s="23"/>
      <c r="X201" s="15"/>
      <c r="BH201" s="40"/>
    </row>
    <row r="202" spans="2:60" ht="12" thickBot="1" x14ac:dyDescent="0.25">
      <c r="B202" s="39"/>
      <c r="G202" s="14"/>
      <c r="H202" s="18"/>
      <c r="I202" s="52"/>
      <c r="J202" s="20"/>
      <c r="K202" s="7"/>
      <c r="L202" s="7"/>
      <c r="M202" s="16"/>
      <c r="N202" s="17"/>
      <c r="O202" s="7"/>
      <c r="P202" s="7"/>
      <c r="Q202" s="16"/>
      <c r="R202" s="17"/>
      <c r="S202" s="7"/>
      <c r="T202" s="17"/>
      <c r="U202" s="18"/>
      <c r="V202" s="52"/>
      <c r="W202" s="20"/>
      <c r="X202" s="15"/>
      <c r="BH202" s="40"/>
    </row>
    <row r="203" spans="2:60" ht="12" thickBot="1" x14ac:dyDescent="0.25">
      <c r="B203" s="39"/>
      <c r="G203" s="14"/>
      <c r="H203" s="24"/>
      <c r="I203" s="53"/>
      <c r="J203" s="26"/>
      <c r="K203" s="25"/>
      <c r="L203" s="25"/>
      <c r="M203" s="24"/>
      <c r="N203" s="26"/>
      <c r="O203" s="25"/>
      <c r="P203" s="25"/>
      <c r="Q203" s="24"/>
      <c r="R203" s="26"/>
      <c r="S203" s="25"/>
      <c r="T203" s="26"/>
      <c r="U203" s="24"/>
      <c r="V203" s="53"/>
      <c r="W203" s="26"/>
      <c r="X203" s="15"/>
      <c r="BH203" s="40"/>
    </row>
    <row r="204" spans="2:60" ht="12" thickBot="1" x14ac:dyDescent="0.25">
      <c r="B204" s="39"/>
      <c r="G204" s="14"/>
      <c r="H204" s="21"/>
      <c r="I204" s="51"/>
      <c r="J204" s="23"/>
      <c r="K204" s="22"/>
      <c r="L204" s="22"/>
      <c r="M204" s="21"/>
      <c r="N204" s="23"/>
      <c r="O204" s="22"/>
      <c r="P204" s="22"/>
      <c r="Q204" s="21"/>
      <c r="R204" s="23"/>
      <c r="S204" s="22"/>
      <c r="T204" s="23"/>
      <c r="U204" s="21"/>
      <c r="V204" s="51"/>
      <c r="W204" s="23"/>
      <c r="X204" s="15"/>
      <c r="AK204" s="62" t="s">
        <v>22</v>
      </c>
      <c r="BH204" s="40"/>
    </row>
    <row r="205" spans="2:60" ht="12" thickBot="1" x14ac:dyDescent="0.25">
      <c r="B205" s="39"/>
      <c r="G205" s="14"/>
      <c r="H205" s="18"/>
      <c r="I205" s="52"/>
      <c r="J205" s="20"/>
      <c r="K205" s="7"/>
      <c r="L205" s="7"/>
      <c r="M205" s="16"/>
      <c r="N205" s="17"/>
      <c r="O205" s="7"/>
      <c r="P205" s="7"/>
      <c r="Q205" s="16"/>
      <c r="R205" s="17"/>
      <c r="S205" s="7"/>
      <c r="T205" s="17"/>
      <c r="U205" s="18"/>
      <c r="V205" s="52"/>
      <c r="W205" s="20"/>
      <c r="X205" s="15"/>
      <c r="AK205" s="62"/>
      <c r="BH205" s="40"/>
    </row>
    <row r="206" spans="2:60" ht="12" thickBot="1" x14ac:dyDescent="0.25">
      <c r="B206" s="39"/>
      <c r="G206" s="14"/>
      <c r="H206" s="24"/>
      <c r="I206" s="53"/>
      <c r="J206" s="26"/>
      <c r="K206" s="25"/>
      <c r="L206" s="25"/>
      <c r="M206" s="24"/>
      <c r="N206" s="26"/>
      <c r="O206" s="25"/>
      <c r="P206" s="25"/>
      <c r="Q206" s="24"/>
      <c r="R206" s="26"/>
      <c r="S206" s="25"/>
      <c r="T206" s="26"/>
      <c r="U206" s="24"/>
      <c r="V206" s="53"/>
      <c r="W206" s="26"/>
      <c r="X206" s="15"/>
      <c r="AK206" s="63">
        <f>(AA211+AA195)*100+AH189</f>
        <v>562.58892624261239</v>
      </c>
      <c r="BH206" s="40"/>
    </row>
    <row r="207" spans="2:60" ht="12" thickBot="1" x14ac:dyDescent="0.25">
      <c r="B207" s="39"/>
      <c r="G207" s="14"/>
      <c r="H207" s="21"/>
      <c r="I207" s="51"/>
      <c r="J207" s="23"/>
      <c r="K207" s="22"/>
      <c r="L207" s="22"/>
      <c r="M207" s="21"/>
      <c r="N207" s="23"/>
      <c r="O207" s="22"/>
      <c r="P207" s="22"/>
      <c r="Q207" s="21"/>
      <c r="R207" s="23"/>
      <c r="S207" s="22"/>
      <c r="T207" s="23"/>
      <c r="U207" s="21"/>
      <c r="V207" s="51"/>
      <c r="W207" s="23"/>
      <c r="X207" s="15"/>
      <c r="AK207" s="62"/>
      <c r="BH207" s="40"/>
    </row>
    <row r="208" spans="2:60" ht="12" thickBot="1" x14ac:dyDescent="0.25">
      <c r="B208" s="39"/>
      <c r="G208" s="14"/>
      <c r="H208" s="18"/>
      <c r="I208" s="52"/>
      <c r="J208" s="20"/>
      <c r="K208" s="7"/>
      <c r="L208" s="7"/>
      <c r="M208" s="16"/>
      <c r="N208" s="17"/>
      <c r="O208" s="7"/>
      <c r="P208" s="7"/>
      <c r="Q208" s="16"/>
      <c r="R208" s="17"/>
      <c r="S208" s="7"/>
      <c r="T208" s="17"/>
      <c r="U208" s="18"/>
      <c r="V208" s="52"/>
      <c r="W208" s="20"/>
      <c r="X208" s="15"/>
      <c r="AK208" s="62"/>
      <c r="BH208" s="40"/>
    </row>
    <row r="209" spans="2:60" ht="12" thickBot="1" x14ac:dyDescent="0.25">
      <c r="B209" s="39"/>
      <c r="G209" s="14"/>
      <c r="H209" s="24"/>
      <c r="I209" s="53"/>
      <c r="J209" s="26"/>
      <c r="K209" s="25"/>
      <c r="L209" s="25"/>
      <c r="M209" s="24"/>
      <c r="N209" s="26"/>
      <c r="O209" s="25"/>
      <c r="P209" s="25"/>
      <c r="Q209" s="24"/>
      <c r="R209" s="26"/>
      <c r="S209" s="25"/>
      <c r="T209" s="26"/>
      <c r="U209" s="24"/>
      <c r="V209" s="53"/>
      <c r="W209" s="26"/>
      <c r="X209" s="15"/>
      <c r="AK209" s="62" t="s">
        <v>23</v>
      </c>
      <c r="BH209" s="40"/>
    </row>
    <row r="210" spans="2:60" ht="12" thickBot="1" x14ac:dyDescent="0.25">
      <c r="B210" s="39"/>
      <c r="G210" s="14"/>
      <c r="H210" s="21"/>
      <c r="I210" s="51"/>
      <c r="J210" s="23"/>
      <c r="K210" s="22"/>
      <c r="L210" s="22"/>
      <c r="M210" s="21"/>
      <c r="N210" s="23"/>
      <c r="O210" s="22"/>
      <c r="P210" s="22"/>
      <c r="Q210" s="21"/>
      <c r="R210" s="23"/>
      <c r="S210" s="22"/>
      <c r="T210" s="23"/>
      <c r="U210" s="21"/>
      <c r="V210" s="51"/>
      <c r="W210" s="23"/>
      <c r="X210" s="15"/>
      <c r="AA210" s="41" t="s">
        <v>6</v>
      </c>
      <c r="AK210" s="62"/>
      <c r="BH210" s="40"/>
    </row>
    <row r="211" spans="2:60" ht="12" thickBot="1" x14ac:dyDescent="0.25">
      <c r="B211" s="39"/>
      <c r="G211" s="14"/>
      <c r="H211" s="18"/>
      <c r="I211" s="52"/>
      <c r="J211" s="20"/>
      <c r="K211" s="7"/>
      <c r="L211" s="7"/>
      <c r="M211" s="16"/>
      <c r="N211" s="17"/>
      <c r="O211" s="7"/>
      <c r="P211" s="7"/>
      <c r="Q211" s="16"/>
      <c r="R211" s="17"/>
      <c r="S211" s="7"/>
      <c r="T211" s="17"/>
      <c r="U211" s="18"/>
      <c r="V211" s="52"/>
      <c r="W211" s="20"/>
      <c r="X211" s="15"/>
      <c r="AA211" s="64">
        <v>4</v>
      </c>
      <c r="BH211" s="40"/>
    </row>
    <row r="212" spans="2:60" ht="12" thickBot="1" x14ac:dyDescent="0.25">
      <c r="B212" s="39"/>
      <c r="G212" s="14"/>
      <c r="H212" s="24"/>
      <c r="I212" s="53"/>
      <c r="J212" s="26"/>
      <c r="K212" s="25"/>
      <c r="L212" s="25"/>
      <c r="M212" s="24"/>
      <c r="N212" s="26"/>
      <c r="O212" s="25"/>
      <c r="P212" s="25"/>
      <c r="Q212" s="24"/>
      <c r="R212" s="26"/>
      <c r="S212" s="25"/>
      <c r="T212" s="26"/>
      <c r="U212" s="24"/>
      <c r="V212" s="53"/>
      <c r="W212" s="26"/>
      <c r="X212" s="15"/>
      <c r="AA212" s="64"/>
      <c r="AK212" s="65">
        <v>18</v>
      </c>
      <c r="BH212" s="40"/>
    </row>
    <row r="213" spans="2:60" ht="12" thickBot="1" x14ac:dyDescent="0.25">
      <c r="B213" s="39"/>
      <c r="G213" s="14"/>
      <c r="H213" s="21"/>
      <c r="I213" s="51"/>
      <c r="J213" s="23"/>
      <c r="K213" s="22"/>
      <c r="L213" s="22"/>
      <c r="M213" s="21"/>
      <c r="N213" s="23"/>
      <c r="O213" s="22"/>
      <c r="P213" s="22"/>
      <c r="Q213" s="21"/>
      <c r="R213" s="23"/>
      <c r="S213" s="22"/>
      <c r="T213" s="23"/>
      <c r="U213" s="21"/>
      <c r="V213" s="51"/>
      <c r="W213" s="23"/>
      <c r="X213" s="15"/>
      <c r="AA213" s="64"/>
      <c r="AK213" s="65"/>
      <c r="BH213" s="40"/>
    </row>
    <row r="214" spans="2:60" ht="12" thickBot="1" x14ac:dyDescent="0.25">
      <c r="B214" s="39"/>
      <c r="G214" s="14"/>
      <c r="H214" s="18"/>
      <c r="I214" s="52"/>
      <c r="J214" s="20"/>
      <c r="K214" s="7"/>
      <c r="L214" s="7"/>
      <c r="M214" s="16"/>
      <c r="N214" s="17"/>
      <c r="O214" s="7"/>
      <c r="P214" s="7"/>
      <c r="Q214" s="16"/>
      <c r="R214" s="17"/>
      <c r="S214" s="7"/>
      <c r="T214" s="17"/>
      <c r="U214" s="18"/>
      <c r="V214" s="52"/>
      <c r="W214" s="20"/>
      <c r="X214" s="15"/>
      <c r="AA214" s="62" t="s">
        <v>5</v>
      </c>
      <c r="AK214" s="65"/>
      <c r="BH214" s="40"/>
    </row>
    <row r="215" spans="2:60" ht="12" thickBot="1" x14ac:dyDescent="0.25">
      <c r="B215" s="39"/>
      <c r="G215" s="14"/>
      <c r="H215" s="24"/>
      <c r="I215" s="53"/>
      <c r="J215" s="26"/>
      <c r="K215" s="25"/>
      <c r="L215" s="25"/>
      <c r="M215" s="24"/>
      <c r="N215" s="26"/>
      <c r="O215" s="25"/>
      <c r="P215" s="25"/>
      <c r="Q215" s="24"/>
      <c r="R215" s="26"/>
      <c r="S215" s="25"/>
      <c r="T215" s="26"/>
      <c r="U215" s="24"/>
      <c r="V215" s="53"/>
      <c r="W215" s="26"/>
      <c r="X215" s="15"/>
      <c r="AA215" s="62"/>
      <c r="BH215" s="40"/>
    </row>
    <row r="216" spans="2:60" ht="12" thickBot="1" x14ac:dyDescent="0.25">
      <c r="B216" s="39"/>
      <c r="G216" s="14"/>
      <c r="H216" s="21"/>
      <c r="I216" s="51"/>
      <c r="J216" s="23"/>
      <c r="K216" s="22"/>
      <c r="L216" s="22"/>
      <c r="M216" s="21"/>
      <c r="N216" s="23"/>
      <c r="O216" s="22"/>
      <c r="P216" s="22"/>
      <c r="Q216" s="21"/>
      <c r="R216" s="23"/>
      <c r="S216" s="22"/>
      <c r="T216" s="23"/>
      <c r="U216" s="21"/>
      <c r="V216" s="51"/>
      <c r="W216" s="23"/>
      <c r="X216" s="15"/>
      <c r="BH216" s="40"/>
    </row>
    <row r="217" spans="2:60" ht="12" thickBot="1" x14ac:dyDescent="0.25">
      <c r="B217" s="39"/>
      <c r="G217" s="14"/>
      <c r="H217" s="18"/>
      <c r="I217" s="52"/>
      <c r="J217" s="20"/>
      <c r="K217" s="7"/>
      <c r="L217" s="7"/>
      <c r="M217" s="16"/>
      <c r="N217" s="17"/>
      <c r="O217" s="7"/>
      <c r="P217" s="7"/>
      <c r="Q217" s="16"/>
      <c r="R217" s="17"/>
      <c r="S217" s="7"/>
      <c r="T217" s="17"/>
      <c r="U217" s="18"/>
      <c r="V217" s="52"/>
      <c r="W217" s="20"/>
      <c r="X217" s="15"/>
      <c r="BH217" s="40"/>
    </row>
    <row r="218" spans="2:60" ht="12" thickBot="1" x14ac:dyDescent="0.25">
      <c r="B218" s="39"/>
      <c r="G218" s="14"/>
      <c r="H218" s="24"/>
      <c r="I218" s="53"/>
      <c r="J218" s="26"/>
      <c r="K218" s="25"/>
      <c r="L218" s="25"/>
      <c r="M218" s="24"/>
      <c r="N218" s="26"/>
      <c r="O218" s="25"/>
      <c r="P218" s="25"/>
      <c r="Q218" s="24"/>
      <c r="R218" s="26"/>
      <c r="S218" s="25"/>
      <c r="T218" s="26"/>
      <c r="U218" s="24"/>
      <c r="V218" s="53"/>
      <c r="W218" s="26"/>
      <c r="X218" s="15"/>
      <c r="BH218" s="40"/>
    </row>
    <row r="219" spans="2:60" ht="12" thickBot="1" x14ac:dyDescent="0.25">
      <c r="B219" s="39"/>
      <c r="G219" s="14"/>
      <c r="H219" s="21"/>
      <c r="I219" s="51"/>
      <c r="J219" s="23"/>
      <c r="K219" s="22"/>
      <c r="L219" s="22"/>
      <c r="M219" s="21"/>
      <c r="N219" s="23"/>
      <c r="O219" s="22"/>
      <c r="P219" s="22"/>
      <c r="Q219" s="21"/>
      <c r="R219" s="23"/>
      <c r="S219" s="22"/>
      <c r="T219" s="23"/>
      <c r="U219" s="21"/>
      <c r="V219" s="51"/>
      <c r="W219" s="23"/>
      <c r="X219" s="15"/>
      <c r="BH219" s="40"/>
    </row>
    <row r="220" spans="2:60" ht="12" thickBot="1" x14ac:dyDescent="0.25">
      <c r="B220" s="39"/>
      <c r="G220" s="14"/>
      <c r="H220" s="18"/>
      <c r="I220" s="52"/>
      <c r="J220" s="20"/>
      <c r="K220" s="7"/>
      <c r="L220" s="7"/>
      <c r="M220" s="16"/>
      <c r="N220" s="17"/>
      <c r="O220" s="7"/>
      <c r="P220" s="7"/>
      <c r="Q220" s="16"/>
      <c r="R220" s="17"/>
      <c r="S220" s="7"/>
      <c r="T220" s="17"/>
      <c r="U220" s="18"/>
      <c r="V220" s="52"/>
      <c r="W220" s="20"/>
      <c r="X220" s="15"/>
      <c r="AG220" s="62" t="s">
        <v>22</v>
      </c>
      <c r="AZ220" s="61"/>
      <c r="BA220" s="61"/>
      <c r="BH220" s="40"/>
    </row>
    <row r="221" spans="2:60" ht="12" thickBot="1" x14ac:dyDescent="0.25">
      <c r="B221" s="39"/>
      <c r="G221" s="14"/>
      <c r="H221" s="24"/>
      <c r="I221" s="53"/>
      <c r="J221" s="26"/>
      <c r="K221" s="25"/>
      <c r="L221" s="25"/>
      <c r="M221" s="24"/>
      <c r="N221" s="26"/>
      <c r="O221" s="25"/>
      <c r="P221" s="25"/>
      <c r="Q221" s="24"/>
      <c r="R221" s="26"/>
      <c r="S221" s="25"/>
      <c r="T221" s="26"/>
      <c r="U221" s="24"/>
      <c r="V221" s="53"/>
      <c r="W221" s="26"/>
      <c r="X221" s="15"/>
      <c r="AG221" s="62"/>
      <c r="BH221" s="40"/>
    </row>
    <row r="222" spans="2:60" ht="12" thickBot="1" x14ac:dyDescent="0.25">
      <c r="B222" s="39"/>
      <c r="G222" s="14"/>
      <c r="H222" s="21"/>
      <c r="I222" s="51"/>
      <c r="J222" s="23"/>
      <c r="K222" s="22"/>
      <c r="L222" s="22"/>
      <c r="M222" s="21"/>
      <c r="N222" s="23"/>
      <c r="O222" s="22"/>
      <c r="P222" s="22"/>
      <c r="Q222" s="21"/>
      <c r="R222" s="23"/>
      <c r="S222" s="22"/>
      <c r="T222" s="23"/>
      <c r="U222" s="21"/>
      <c r="V222" s="51"/>
      <c r="W222" s="23"/>
      <c r="X222" s="15"/>
      <c r="AG222" s="63">
        <f>1.5*MAX(0.12*AV177*MAX(AK212,AJ228)/AY179,20*MAX(AJ228,AK212))/10*IF(AND(32&lt;MAX(AK212,AJ228),MAX(AK212,AJ228)&lt;=40),100/(132-MAX(AK212,AJ228)),1)</f>
        <v>92.58892624261243</v>
      </c>
      <c r="AJ222" s="62" t="s">
        <v>22</v>
      </c>
      <c r="BH222" s="40"/>
    </row>
    <row r="223" spans="2:60" ht="12" thickBot="1" x14ac:dyDescent="0.25">
      <c r="B223" s="39"/>
      <c r="G223" s="14"/>
      <c r="H223" s="18"/>
      <c r="I223" s="52"/>
      <c r="J223" s="20"/>
      <c r="K223" s="7"/>
      <c r="L223" s="7"/>
      <c r="M223" s="16"/>
      <c r="N223" s="17"/>
      <c r="O223" s="7"/>
      <c r="P223" s="7"/>
      <c r="Q223" s="16"/>
      <c r="R223" s="17"/>
      <c r="S223" s="7"/>
      <c r="T223" s="17"/>
      <c r="U223" s="18"/>
      <c r="V223" s="52"/>
      <c r="W223" s="20"/>
      <c r="X223" s="15"/>
      <c r="AC223" s="1" t="s">
        <v>26</v>
      </c>
      <c r="AG223" s="62"/>
      <c r="AJ223" s="62"/>
      <c r="AK223" s="62" t="s">
        <v>22</v>
      </c>
      <c r="BH223" s="40"/>
    </row>
    <row r="224" spans="2:60" ht="12" thickBot="1" x14ac:dyDescent="0.25">
      <c r="B224" s="39"/>
      <c r="G224" s="14"/>
      <c r="H224" s="16"/>
      <c r="I224" s="54"/>
      <c r="J224" s="54"/>
      <c r="K224" s="16"/>
      <c r="L224" s="17"/>
      <c r="M224" s="16"/>
      <c r="N224" s="17"/>
      <c r="O224" s="16"/>
      <c r="P224" s="17"/>
      <c r="Q224" s="16"/>
      <c r="R224" s="17"/>
      <c r="S224" s="16"/>
      <c r="T224" s="17"/>
      <c r="U224" s="7"/>
      <c r="V224" s="54"/>
      <c r="W224" s="17"/>
      <c r="X224" s="15"/>
      <c r="AG224" s="62"/>
      <c r="AJ224" s="63">
        <f>(AA228-0.05)*100+AG222</f>
        <v>177.58892624261244</v>
      </c>
      <c r="AK224" s="62"/>
      <c r="BH224" s="40"/>
    </row>
    <row r="225" spans="2:60" ht="5.0999999999999996" customHeight="1" x14ac:dyDescent="0.2">
      <c r="B225" s="39"/>
      <c r="G225" s="14"/>
      <c r="H225" s="21"/>
      <c r="I225" s="51"/>
      <c r="J225" s="51"/>
      <c r="K225" s="21"/>
      <c r="L225" s="23"/>
      <c r="M225" s="21"/>
      <c r="N225" s="23"/>
      <c r="O225" s="21"/>
      <c r="P225" s="23"/>
      <c r="Q225" s="21"/>
      <c r="R225" s="23"/>
      <c r="S225" s="21"/>
      <c r="T225" s="23"/>
      <c r="U225" s="22"/>
      <c r="V225" s="51"/>
      <c r="W225" s="23"/>
      <c r="X225" s="15"/>
      <c r="AJ225" s="62"/>
      <c r="AK225" s="63">
        <f>+AJ224+AK231</f>
        <v>239.31487707102073</v>
      </c>
      <c r="BH225" s="40"/>
    </row>
    <row r="226" spans="2:60" x14ac:dyDescent="0.2">
      <c r="B226" s="39"/>
      <c r="C226" s="3"/>
      <c r="D226" s="4"/>
      <c r="E226" s="4"/>
      <c r="F226" s="4"/>
      <c r="G226" s="7"/>
      <c r="H226" s="16"/>
      <c r="I226" s="54"/>
      <c r="J226" s="17"/>
      <c r="K226" s="7"/>
      <c r="L226" s="7"/>
      <c r="M226" s="16"/>
      <c r="N226" s="17"/>
      <c r="O226" s="7"/>
      <c r="P226" s="7"/>
      <c r="Q226" s="16"/>
      <c r="R226" s="17"/>
      <c r="S226" s="7"/>
      <c r="T226" s="17"/>
      <c r="U226" s="16"/>
      <c r="V226" s="54"/>
      <c r="W226" s="17"/>
      <c r="X226" s="7"/>
      <c r="Y226" s="4"/>
      <c r="Z226" s="4"/>
      <c r="AA226" s="4"/>
      <c r="AB226" s="4"/>
      <c r="AC226" s="5"/>
      <c r="AJ226" s="62"/>
      <c r="AK226" s="63"/>
      <c r="BH226" s="40"/>
    </row>
    <row r="227" spans="2:60" x14ac:dyDescent="0.2">
      <c r="B227" s="39"/>
      <c r="C227" s="6"/>
      <c r="D227" s="7"/>
      <c r="E227" s="7"/>
      <c r="F227" s="7"/>
      <c r="G227" s="7"/>
      <c r="H227" s="16"/>
      <c r="I227" s="54"/>
      <c r="J227" s="54"/>
      <c r="K227" s="16"/>
      <c r="L227" s="17"/>
      <c r="M227" s="16"/>
      <c r="N227" s="17"/>
      <c r="O227" s="16"/>
      <c r="P227" s="17"/>
      <c r="Q227" s="16"/>
      <c r="R227" s="17"/>
      <c r="S227" s="16"/>
      <c r="T227" s="17"/>
      <c r="U227" s="7"/>
      <c r="V227" s="54"/>
      <c r="W227" s="17"/>
      <c r="X227" s="7"/>
      <c r="Y227" s="7"/>
      <c r="Z227" s="7"/>
      <c r="AA227" s="37" t="s">
        <v>6</v>
      </c>
      <c r="AB227" s="7"/>
      <c r="AC227" s="8"/>
      <c r="AK227" s="63"/>
      <c r="BH227" s="40"/>
    </row>
    <row r="228" spans="2:60" ht="12" thickBot="1" x14ac:dyDescent="0.25">
      <c r="B228" s="39"/>
      <c r="C228" s="6"/>
      <c r="D228" s="7"/>
      <c r="E228" s="7"/>
      <c r="F228" s="7"/>
      <c r="G228" s="7"/>
      <c r="H228" s="24"/>
      <c r="I228" s="53"/>
      <c r="J228" s="26"/>
      <c r="K228" s="25"/>
      <c r="L228" s="25"/>
      <c r="M228" s="24"/>
      <c r="N228" s="26"/>
      <c r="O228" s="25"/>
      <c r="P228" s="25"/>
      <c r="Q228" s="24"/>
      <c r="R228" s="26"/>
      <c r="S228" s="25"/>
      <c r="T228" s="26"/>
      <c r="U228" s="24"/>
      <c r="V228" s="53"/>
      <c r="W228" s="26"/>
      <c r="X228" s="7"/>
      <c r="Y228" s="7"/>
      <c r="Z228" s="7"/>
      <c r="AA228" s="64">
        <v>0.9</v>
      </c>
      <c r="AB228" s="7"/>
      <c r="AC228" s="8"/>
      <c r="AJ228" s="65">
        <v>18</v>
      </c>
      <c r="AK228" s="62" t="s">
        <v>23</v>
      </c>
      <c r="BH228" s="40"/>
    </row>
    <row r="229" spans="2:60" x14ac:dyDescent="0.2">
      <c r="B229" s="39"/>
      <c r="C229" s="6"/>
      <c r="D229" s="7" t="s">
        <v>33</v>
      </c>
      <c r="E229" s="7"/>
      <c r="F229" s="7"/>
      <c r="G229" s="7"/>
      <c r="H229" s="21"/>
      <c r="I229" s="51"/>
      <c r="J229" s="23"/>
      <c r="K229" s="22"/>
      <c r="L229" s="22"/>
      <c r="M229" s="21"/>
      <c r="N229" s="23"/>
      <c r="O229" s="22"/>
      <c r="P229" s="22"/>
      <c r="Q229" s="21"/>
      <c r="R229" s="23"/>
      <c r="S229" s="22"/>
      <c r="T229" s="23"/>
      <c r="U229" s="21"/>
      <c r="V229" s="51"/>
      <c r="W229" s="23"/>
      <c r="X229" s="7"/>
      <c r="Y229" s="7"/>
      <c r="Z229" s="7"/>
      <c r="AA229" s="64"/>
      <c r="AB229" s="7"/>
      <c r="AC229" s="8"/>
      <c r="AJ229" s="65"/>
      <c r="AK229" s="62"/>
      <c r="BH229" s="40"/>
    </row>
    <row r="230" spans="2:60" x14ac:dyDescent="0.2">
      <c r="B230" s="39"/>
      <c r="C230" s="6"/>
      <c r="D230" s="7"/>
      <c r="E230" s="7"/>
      <c r="F230" s="7"/>
      <c r="G230" s="7"/>
      <c r="H230" s="16"/>
      <c r="I230" s="54"/>
      <c r="J230" s="17"/>
      <c r="K230" s="7"/>
      <c r="L230" s="7"/>
      <c r="M230" s="16"/>
      <c r="N230" s="17"/>
      <c r="O230" s="7"/>
      <c r="P230" s="7"/>
      <c r="Q230" s="16"/>
      <c r="R230" s="17"/>
      <c r="S230" s="7"/>
      <c r="T230" s="17"/>
      <c r="U230" s="16"/>
      <c r="V230" s="54"/>
      <c r="W230" s="17"/>
      <c r="X230" s="7"/>
      <c r="Y230" s="7"/>
      <c r="Z230" s="7"/>
      <c r="AA230" s="64"/>
      <c r="AB230" s="7"/>
      <c r="AC230" s="8"/>
      <c r="AJ230" s="65"/>
      <c r="BH230" s="40"/>
    </row>
    <row r="231" spans="2:60" ht="12" thickBot="1" x14ac:dyDescent="0.25">
      <c r="B231" s="39"/>
      <c r="C231" s="6"/>
      <c r="D231" s="7"/>
      <c r="E231" s="25"/>
      <c r="F231" s="25"/>
      <c r="G231" s="26"/>
      <c r="H231" s="24"/>
      <c r="I231" s="53"/>
      <c r="J231" s="26"/>
      <c r="K231" s="25"/>
      <c r="L231" s="25"/>
      <c r="M231" s="24"/>
      <c r="N231" s="26"/>
      <c r="O231" s="25"/>
      <c r="P231" s="25"/>
      <c r="Q231" s="24"/>
      <c r="R231" s="26"/>
      <c r="S231" s="25"/>
      <c r="T231" s="26"/>
      <c r="U231" s="24"/>
      <c r="V231" s="53"/>
      <c r="W231" s="26"/>
      <c r="X231" s="24"/>
      <c r="Y231" s="25"/>
      <c r="Z231" s="25"/>
      <c r="AA231" s="7"/>
      <c r="AB231" s="7"/>
      <c r="AC231" s="8"/>
      <c r="AK231" s="60">
        <f>MAX(0.12*AV177*AJ228/AY179,20*AJ228)/10*IF(AND(32&lt;AJ228,AJ228&lt;=40),100/(132-AJ228),1)</f>
        <v>61.725950828408294</v>
      </c>
      <c r="AL231" s="60"/>
      <c r="AM231" s="1" t="s">
        <v>22</v>
      </c>
      <c r="BH231" s="40"/>
    </row>
    <row r="232" spans="2:60" ht="5.0999999999999996" customHeight="1" x14ac:dyDescent="0.2">
      <c r="B232" s="39"/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8"/>
      <c r="BH232" s="40"/>
    </row>
    <row r="233" spans="2:60" x14ac:dyDescent="0.2">
      <c r="B233" s="39"/>
      <c r="C233" s="3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66">
        <v>0.1</v>
      </c>
      <c r="AA233" s="66"/>
      <c r="AB233" s="32" t="s">
        <v>6</v>
      </c>
      <c r="AC233" s="33"/>
      <c r="BH233" s="40"/>
    </row>
    <row r="234" spans="2:60" x14ac:dyDescent="0.2">
      <c r="B234" s="39"/>
      <c r="BH234" s="40"/>
    </row>
    <row r="235" spans="2:60" x14ac:dyDescent="0.2">
      <c r="B235" s="39"/>
      <c r="BH235" s="40"/>
    </row>
    <row r="236" spans="2:60" ht="8.25" customHeight="1" x14ac:dyDescent="0.2">
      <c r="B236" s="39"/>
      <c r="G236" s="2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28"/>
      <c r="BH236" s="40"/>
    </row>
    <row r="237" spans="2:60" x14ac:dyDescent="0.2">
      <c r="B237" s="39"/>
      <c r="G237" s="1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15"/>
      <c r="BH237" s="40"/>
    </row>
    <row r="238" spans="2:60" x14ac:dyDescent="0.2">
      <c r="B238" s="39"/>
      <c r="G238" s="1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15"/>
      <c r="AN238" s="60"/>
      <c r="AO238" s="60"/>
      <c r="AP238" s="60"/>
      <c r="BH238" s="40"/>
    </row>
    <row r="239" spans="2:60" ht="8.25" customHeight="1" x14ac:dyDescent="0.2">
      <c r="B239" s="39"/>
      <c r="G239" s="29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30"/>
      <c r="AN239" s="61"/>
      <c r="AO239" s="61"/>
      <c r="AP239" s="61"/>
      <c r="BH239" s="40"/>
    </row>
    <row r="240" spans="2:60" x14ac:dyDescent="0.2">
      <c r="B240" s="39"/>
      <c r="BH240" s="40"/>
    </row>
    <row r="241" spans="2:60" ht="12" thickBot="1" x14ac:dyDescent="0.25">
      <c r="B241" s="48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50"/>
    </row>
  </sheetData>
  <sheetProtection algorithmName="SHA-512" hashValue="82226yhlCi+O5q+IGKKUELhIWNs5fKXRp2DkyOfzkw5lj8XOYn/ruSZzRsIEc02vphzjPyU6Ap9CdMldXqcNhA==" saltValue="070QLvsVBYhKbPJe+46TZQ==" spinCount="100000" sheet="1" objects="1" scenarios="1"/>
  <mergeCells count="124">
    <mergeCell ref="AH42:AH43"/>
    <mergeCell ref="AH44:AH46"/>
    <mergeCell ref="AH48:AH49"/>
    <mergeCell ref="W43:W45"/>
    <mergeCell ref="Y43:Y45"/>
    <mergeCell ref="AK209:AK210"/>
    <mergeCell ref="AJ175:AJ176"/>
    <mergeCell ref="AK142:AK143"/>
    <mergeCell ref="B23:B27"/>
    <mergeCell ref="B55:B59"/>
    <mergeCell ref="B87:B91"/>
    <mergeCell ref="AM57:AN57"/>
    <mergeCell ref="AM58:AN58"/>
    <mergeCell ref="AA181:AA182"/>
    <mergeCell ref="AK204:AK205"/>
    <mergeCell ref="AK206:AK208"/>
    <mergeCell ref="AH189:AH191"/>
    <mergeCell ref="AH187:AH188"/>
    <mergeCell ref="AA195:AA197"/>
    <mergeCell ref="V112:W112"/>
    <mergeCell ref="W107:W109"/>
    <mergeCell ref="W81:W83"/>
    <mergeCell ref="W86:W88"/>
    <mergeCell ref="W91:W93"/>
    <mergeCell ref="W101:W103"/>
    <mergeCell ref="W96:W98"/>
    <mergeCell ref="AJ118:AJ120"/>
    <mergeCell ref="AI99:AI101"/>
    <mergeCell ref="AP177:AQ177"/>
    <mergeCell ref="AS177:AT177"/>
    <mergeCell ref="AV177:AW177"/>
    <mergeCell ref="AT178:AU178"/>
    <mergeCell ref="AY178:AZ178"/>
    <mergeCell ref="Y59:Y61"/>
    <mergeCell ref="AQ174:AR174"/>
    <mergeCell ref="AA178:AA180"/>
    <mergeCell ref="AJ170:AJ171"/>
    <mergeCell ref="AJ172:AJ174"/>
    <mergeCell ref="B115:BH115"/>
    <mergeCell ref="W64:W66"/>
    <mergeCell ref="W69:W71"/>
    <mergeCell ref="AS179:AT179"/>
    <mergeCell ref="AV179:AW179"/>
    <mergeCell ref="AY179:AZ179"/>
    <mergeCell ref="AJ179:AJ181"/>
    <mergeCell ref="G93:H93"/>
    <mergeCell ref="AH101:AH103"/>
    <mergeCell ref="Y91:Y93"/>
    <mergeCell ref="Y94:Y95"/>
    <mergeCell ref="AH95:AH97"/>
    <mergeCell ref="AI102:AI103"/>
    <mergeCell ref="AI97:AI98"/>
    <mergeCell ref="B2:BH2"/>
    <mergeCell ref="AG80:AG81"/>
    <mergeCell ref="AG74:AG75"/>
    <mergeCell ref="AG76:AG78"/>
    <mergeCell ref="Y75:Y77"/>
    <mergeCell ref="W75:W77"/>
    <mergeCell ref="AG67:AG69"/>
    <mergeCell ref="AV59:AW59"/>
    <mergeCell ref="AV60:AW60"/>
    <mergeCell ref="W49:W51"/>
    <mergeCell ref="W54:W56"/>
    <mergeCell ref="W59:W61"/>
    <mergeCell ref="J53:K53"/>
    <mergeCell ref="AN55:AO55"/>
    <mergeCell ref="AM56:AN56"/>
    <mergeCell ref="G61:H61"/>
    <mergeCell ref="AP58:AQ58"/>
    <mergeCell ref="AS58:AT58"/>
    <mergeCell ref="AQ59:AR59"/>
    <mergeCell ref="AP60:AQ60"/>
    <mergeCell ref="AS60:AT60"/>
    <mergeCell ref="C56:C58"/>
    <mergeCell ref="C54:C55"/>
    <mergeCell ref="Y62:Y63"/>
    <mergeCell ref="AZ220:BA220"/>
    <mergeCell ref="W17:W19"/>
    <mergeCell ref="AG5:AG7"/>
    <mergeCell ref="J21:K21"/>
    <mergeCell ref="C22:C23"/>
    <mergeCell ref="W22:W24"/>
    <mergeCell ref="C24:C26"/>
    <mergeCell ref="W27:W29"/>
    <mergeCell ref="Y27:Y29"/>
    <mergeCell ref="G29:H29"/>
    <mergeCell ref="Y30:Y31"/>
    <mergeCell ref="W32:W34"/>
    <mergeCell ref="W37:W39"/>
    <mergeCell ref="AA162:AA164"/>
    <mergeCell ref="AH154:AH155"/>
    <mergeCell ref="AH35:AH37"/>
    <mergeCell ref="AI110:AJ110"/>
    <mergeCell ref="AH99:AH100"/>
    <mergeCell ref="AH156:AH158"/>
    <mergeCell ref="J85:K85"/>
    <mergeCell ref="C86:C87"/>
    <mergeCell ref="C88:C90"/>
    <mergeCell ref="AP175:AQ175"/>
    <mergeCell ref="AP176:AQ176"/>
    <mergeCell ref="AN238:AP238"/>
    <mergeCell ref="AN239:AP239"/>
    <mergeCell ref="AK137:AK138"/>
    <mergeCell ref="AK139:AK141"/>
    <mergeCell ref="AA145:AA147"/>
    <mergeCell ref="AK146:AK148"/>
    <mergeCell ref="AA148:AA149"/>
    <mergeCell ref="AH121:AH122"/>
    <mergeCell ref="AH123:AH125"/>
    <mergeCell ref="AK228:AK229"/>
    <mergeCell ref="AK223:AK224"/>
    <mergeCell ref="AK225:AK227"/>
    <mergeCell ref="AA211:AA213"/>
    <mergeCell ref="AA214:AA215"/>
    <mergeCell ref="AA228:AA230"/>
    <mergeCell ref="Z233:AA233"/>
    <mergeCell ref="AG220:AG221"/>
    <mergeCell ref="AG222:AG224"/>
    <mergeCell ref="AK212:AK214"/>
    <mergeCell ref="AJ228:AJ230"/>
    <mergeCell ref="AJ222:AJ223"/>
    <mergeCell ref="AJ224:AJ226"/>
    <mergeCell ref="AK231:AL231"/>
    <mergeCell ref="AA129:AA131"/>
  </mergeCells>
  <dataValidations disablePrompts="1" count="1">
    <dataValidation type="list" allowBlank="1" showInputMessage="1" showErrorMessage="1" sqref="AN55:AO55 AQ174:AR174" xr:uid="{3706D0B0-9E92-4E1D-BE14-8550FD92D014}">
      <formula1>"420,500"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2025-05-25T15:05:31Z</dcterms:created>
  <dcterms:modified xsi:type="dcterms:W3CDTF">2025-06-08T18:26:17Z</dcterms:modified>
</cp:coreProperties>
</file>