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rca\Documents\ozel\gurcanweby\images\"/>
    </mc:Choice>
  </mc:AlternateContent>
  <xr:revisionPtr revIDLastSave="0" documentId="13_ncr:1_{62061D69-B573-4715-8046-1C0265B23AF2}" xr6:coauthVersionLast="46" xr6:coauthVersionMax="46" xr10:uidLastSave="{00000000-0000-0000-0000-000000000000}"/>
  <bookViews>
    <workbookView xWindow="-120" yWindow="-120" windowWidth="29040" windowHeight="15840" xr2:uid="{667056E2-55DF-46A8-BEB8-F74FA52F6E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" l="1"/>
  <c r="Y64" i="1"/>
  <c r="E64" i="1"/>
  <c r="O32" i="1"/>
  <c r="Y30" i="1"/>
  <c r="V30" i="1"/>
  <c r="S30" i="1"/>
  <c r="P30" i="1"/>
  <c r="M30" i="1"/>
  <c r="J30" i="1"/>
  <c r="E30" i="1"/>
  <c r="AB28" i="1"/>
  <c r="Y28" i="1"/>
  <c r="U28" i="1"/>
  <c r="R28" i="1"/>
  <c r="O28" i="1"/>
  <c r="J28" i="1"/>
  <c r="E28" i="1"/>
  <c r="AC50" i="1"/>
  <c r="G61" i="1"/>
  <c r="F59" i="1"/>
  <c r="N56" i="1"/>
  <c r="K56" i="1"/>
  <c r="H56" i="1"/>
  <c r="S24" i="1"/>
  <c r="J24" i="1"/>
  <c r="P24" i="1" s="1"/>
  <c r="G24" i="1"/>
  <c r="M24" i="1" s="1"/>
  <c r="S26" i="1"/>
  <c r="J26" i="1"/>
  <c r="G26" i="1"/>
  <c r="M26" i="1" s="1"/>
  <c r="M22" i="1"/>
  <c r="H22" i="1"/>
  <c r="E22" i="1"/>
  <c r="AC30" i="1" l="1"/>
  <c r="J32" i="1" s="1"/>
  <c r="R32" i="1" s="1"/>
  <c r="AE28" i="1"/>
  <c r="H31" i="1" s="1"/>
  <c r="P22" i="1"/>
  <c r="Q56" i="1"/>
  <c r="E57" i="1" s="1"/>
  <c r="P26" i="1"/>
  <c r="X26" i="1" s="1"/>
  <c r="AD15" i="1" s="1"/>
  <c r="X24" i="1"/>
  <c r="AB67" i="1" l="1"/>
  <c r="AV64" i="1"/>
  <c r="T67" i="1"/>
  <c r="K67" i="1"/>
  <c r="AM64" i="1"/>
  <c r="AG64" i="1"/>
  <c r="K64" i="1"/>
  <c r="S64" i="1"/>
  <c r="AD11" i="1"/>
  <c r="M31" i="1"/>
  <c r="P31" i="1" s="1"/>
  <c r="K61" i="1"/>
  <c r="S50" i="1"/>
  <c r="U61" i="1"/>
  <c r="J59" i="1"/>
  <c r="P59" i="1" s="1"/>
  <c r="O70" i="1" s="1"/>
  <c r="E65" i="1" l="1"/>
  <c r="H69" i="1" s="1"/>
  <c r="E68" i="1"/>
  <c r="J70" i="1" s="1"/>
  <c r="S70" i="1" s="1"/>
  <c r="Z61" i="1"/>
  <c r="O62" i="1" s="1"/>
  <c r="I62" i="1"/>
  <c r="S39" i="1"/>
  <c r="S62" i="1" l="1"/>
  <c r="H47" i="1" s="1"/>
  <c r="H43" i="1" l="1"/>
  <c r="M69" i="1" s="1"/>
  <c r="Q69" i="1" s="1"/>
  <c r="J46" i="1"/>
</calcChain>
</file>

<file path=xl/sharedStrings.xml><?xml version="1.0" encoding="utf-8"?>
<sst xmlns="http://schemas.openxmlformats.org/spreadsheetml/2006/main" count="140" uniqueCount="74">
  <si>
    <t>a=</t>
  </si>
  <si>
    <t>h=</t>
  </si>
  <si>
    <t>h =</t>
  </si>
  <si>
    <t>b=</t>
  </si>
  <si>
    <t>y1=</t>
  </si>
  <si>
    <t>y2=</t>
  </si>
  <si>
    <t>A = (</t>
  </si>
  <si>
    <t>+</t>
  </si>
  <si>
    <t>)/</t>
  </si>
  <si>
    <t>*</t>
  </si>
  <si>
    <t>=</t>
  </si>
  <si>
    <t>A = ( a + b ) / 2 * h      (alan)</t>
  </si>
  <si>
    <t>y2 = ( 2 * a + b ) / ( a + b ) * h / 3</t>
  </si>
  <si>
    <t xml:space="preserve">y2 = ( </t>
  </si>
  <si>
    <t>)/(</t>
  </si>
  <si>
    <t>)*</t>
  </si>
  <si>
    <t xml:space="preserve"> /</t>
  </si>
  <si>
    <t>y1 = ( 2 * b + a ) / ( a + b ) * h / 3</t>
  </si>
  <si>
    <t xml:space="preserve">y1 = ( </t>
  </si>
  <si>
    <t>s=</t>
  </si>
  <si>
    <t>R =</t>
  </si>
  <si>
    <t>hs=</t>
  </si>
  <si>
    <t>-</t>
  </si>
  <si>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=</t>
    </r>
  </si>
  <si>
    <t>°</t>
  </si>
  <si>
    <r>
      <t xml:space="preserve">s = 2 * R * sin (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/ 2 )</t>
    </r>
  </si>
  <si>
    <t>* sin (</t>
  </si>
  <si>
    <t>)=</t>
  </si>
  <si>
    <r>
      <t xml:space="preserve">A = 0,5 * R² * (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*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/ 180 -  sin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</t>
    </r>
  </si>
  <si>
    <t>A=</t>
  </si>
  <si>
    <t>sin (</t>
  </si>
  <si>
    <r>
      <t>hs = s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/ ( 12 * A ) =</t>
    </r>
  </si>
  <si>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>/(</t>
    </r>
  </si>
  <si>
    <r>
      <t xml:space="preserve"> *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/</t>
    </r>
  </si>
  <si>
    <t>(alan)</t>
  </si>
  <si>
    <t>Dikkat sadece sarı hücrelere data girilecek.</t>
  </si>
  <si>
    <r>
      <t xml:space="preserve">cos (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/ 2 ) = ( R - h ) / R</t>
    </r>
  </si>
  <si>
    <r>
      <t xml:space="preserve">cos (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 / 2 ) = (</t>
    </r>
  </si>
  <si>
    <t>R</t>
  </si>
  <si>
    <t>) ) =</t>
  </si>
  <si>
    <t>²  *  (</t>
  </si>
  <si>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x = h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/ 36 * ( b² + 4 * b * a + a² ) / ( a + b )</t>
    </r>
  </si>
  <si>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x =</t>
    </r>
  </si>
  <si>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>/</t>
    </r>
  </si>
  <si>
    <t>*(</t>
  </si>
  <si>
    <t>²+</t>
  </si>
  <si>
    <t>² ) / (</t>
  </si>
  <si>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y = h / 48 * ( b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+ b² * a + b * a² + a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)</t>
    </r>
  </si>
  <si>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y =</t>
    </r>
  </si>
  <si>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>+</t>
    </r>
  </si>
  <si>
    <t>²*</t>
  </si>
  <si>
    <r>
      <rPr>
        <vertAlign val="superscript"/>
        <sz val="8"/>
        <color theme="1"/>
        <rFont val="Arial"/>
        <family val="2"/>
        <charset val="162"/>
      </rPr>
      <t xml:space="preserve">3 </t>
    </r>
    <r>
      <rPr>
        <sz val="8"/>
        <color theme="1"/>
        <rFont val="Arial"/>
        <family val="2"/>
        <charset val="162"/>
      </rPr>
      <t>) =</t>
    </r>
  </si>
  <si>
    <r>
      <t xml:space="preserve">Wx =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x / y1 =</t>
    </r>
  </si>
  <si>
    <r>
      <t xml:space="preserve">Wy = 2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y / b =</t>
    </r>
  </si>
  <si>
    <t>(atalet momenti)</t>
  </si>
  <si>
    <t>(mukavemet momenti)</t>
  </si>
  <si>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>/</t>
    </r>
  </si>
  <si>
    <r>
      <t xml:space="preserve">* (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</t>
    </r>
  </si>
  <si>
    <t>) ) - (</t>
  </si>
  <si>
    <r>
      <rPr>
        <vertAlign val="superscript"/>
        <sz val="8"/>
        <color theme="1"/>
        <rFont val="Arial"/>
        <family val="2"/>
        <charset val="162"/>
      </rPr>
      <t xml:space="preserve">4  </t>
    </r>
    <r>
      <rPr>
        <sz val="8"/>
        <color theme="1"/>
        <rFont val="Arial"/>
        <family val="2"/>
        <charset val="162"/>
      </rPr>
      <t>*  (</t>
    </r>
  </si>
  <si>
    <t>cos (</t>
  </si>
  <si>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x = R</t>
    </r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 xml:space="preserve"> / 16 * (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/ 90 - sin ( 2 *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) - ( 20 * R</t>
    </r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 xml:space="preserve"> * ( 1 - cos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) / (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- 180 * sin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</t>
    </r>
  </si>
  <si>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y = R</t>
    </r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 xml:space="preserve"> / 48 * (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/ 30 - ( 8 * sin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- sin ( 2 *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) )</t>
    </r>
  </si>
  <si>
    <t xml:space="preserve"> -(</t>
  </si>
  <si>
    <t>)  -  sin (</t>
  </si>
  <si>
    <t>) ) )</t>
  </si>
  <si>
    <t>h1=</t>
  </si>
  <si>
    <r>
      <t xml:space="preserve">Wx =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x / h1 =</t>
    </r>
  </si>
  <si>
    <r>
      <t xml:space="preserve">Wy = 2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y / s =</t>
    </r>
  </si>
  <si>
    <r>
      <rPr>
        <b/>
        <sz val="12"/>
        <color theme="5" tint="-0.499984740745262"/>
        <rFont val="Arial"/>
        <family val="2"/>
        <charset val="162"/>
      </rPr>
      <t>EN FAZLA KULLANILAN ŞEKİL AĞIRLIK MERKEZİ , ALAN , ATALET MOMENTİ , MUKAVEMET MOMENTİ HESABI</t>
    </r>
    <r>
      <rPr>
        <b/>
        <sz val="8"/>
        <color theme="5" tint="-0.499984740745262"/>
        <rFont val="Arial"/>
        <family val="2"/>
        <charset val="162"/>
      </rPr>
      <t xml:space="preserve">
(inş.müh. Gürcan BERBEROĞLU tel:0532 366 02 04   www.betoncelik.com )                                                       </t>
    </r>
  </si>
  <si>
    <t xml:space="preserve">YAMUK </t>
  </si>
  <si>
    <t xml:space="preserve">DAİRE KESİTİ </t>
  </si>
  <si>
    <r>
      <t>))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)/ (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</t>
    </r>
  </si>
  <si>
    <t>)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</si>
</sst>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8"/>
      <color theme="1"/>
      <name val="Arial"/>
      <family val="2"/>
      <charset val="162"/>
    </font>
    <font>
      <sz val="8"/>
      <color theme="1"/>
      <name val="Symbol"/>
      <family val="1"/>
      <charset val="2"/>
    </font>
    <font>
      <sz val="8"/>
      <color theme="1"/>
      <name val="Arial"/>
      <family val="1"/>
      <charset val="2"/>
    </font>
    <font>
      <vertAlign val="superscript"/>
      <sz val="8"/>
      <color theme="1"/>
      <name val="Arial"/>
      <family val="2"/>
      <charset val="162"/>
    </font>
    <font>
      <b/>
      <i/>
      <u/>
      <sz val="8"/>
      <color theme="1"/>
      <name val="Arial"/>
      <family val="2"/>
      <charset val="162"/>
    </font>
    <font>
      <b/>
      <sz val="8"/>
      <color theme="5" tint="-0.499984740745262"/>
      <name val="Arial"/>
      <family val="2"/>
      <charset val="162"/>
    </font>
    <font>
      <b/>
      <sz val="12"/>
      <color theme="5" tint="-0.499984740745262"/>
      <name val="Arial"/>
      <family val="2"/>
      <charset val="162"/>
    </font>
    <font>
      <b/>
      <sz val="8"/>
      <color rgb="FFFF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textRotation="90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 textRotation="90"/>
      <protection locked="0"/>
    </xf>
    <xf numFmtId="0" fontId="0" fillId="0" borderId="0" xfId="0" applyAlignment="1" applyProtection="1">
      <alignment horizontal="center" vertical="center" textRotation="90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6</xdr:row>
      <xdr:rowOff>57150</xdr:rowOff>
    </xdr:from>
    <xdr:to>
      <xdr:col>31</xdr:col>
      <xdr:colOff>80963</xdr:colOff>
      <xdr:row>18</xdr:row>
      <xdr:rowOff>95250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BC00DB19-7E7B-4D3D-81ED-EFED04ED1947}"/>
            </a:ext>
          </a:extLst>
        </xdr:cNvPr>
        <xdr:cNvGrpSpPr/>
      </xdr:nvGrpSpPr>
      <xdr:grpSpPr>
        <a:xfrm>
          <a:off x="1543050" y="1466850"/>
          <a:ext cx="3557588" cy="1752600"/>
          <a:chOff x="2190750" y="914400"/>
          <a:chExt cx="3557588" cy="1752600"/>
        </a:xfrm>
      </xdr:grpSpPr>
      <xdr:sp macro="" textlink="">
        <xdr:nvSpPr>
          <xdr:cNvPr id="2" name="Trapezoid 1">
            <a:extLst>
              <a:ext uri="{FF2B5EF4-FFF2-40B4-BE49-F238E27FC236}">
                <a16:creationId xmlns:a16="http://schemas.microsoft.com/office/drawing/2014/main" id="{4686A5C3-05BF-4D0A-9EBF-94526A3B0DCC}"/>
              </a:ext>
            </a:extLst>
          </xdr:cNvPr>
          <xdr:cNvSpPr/>
        </xdr:nvSpPr>
        <xdr:spPr>
          <a:xfrm>
            <a:off x="2600325" y="1285875"/>
            <a:ext cx="2428875" cy="990600"/>
          </a:xfrm>
          <a:prstGeom prst="trapezoid">
            <a:avLst>
              <a:gd name="adj" fmla="val 66346"/>
            </a:avLst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63A6B5F5-0F86-4BC2-B919-5196A4DA1D21}"/>
              </a:ext>
            </a:extLst>
          </xdr:cNvPr>
          <xdr:cNvSpPr/>
        </xdr:nvSpPr>
        <xdr:spPr>
          <a:xfrm>
            <a:off x="3771900" y="1771650"/>
            <a:ext cx="76200" cy="7620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6F65D996-3CC8-41C6-8112-CD1D67159B9F}"/>
              </a:ext>
            </a:extLst>
          </xdr:cNvPr>
          <xdr:cNvCxnSpPr/>
        </xdr:nvCxnSpPr>
        <xdr:spPr>
          <a:xfrm>
            <a:off x="4495800" y="1285875"/>
            <a:ext cx="12430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20025D8D-7EDC-42A0-BE84-336F8CF06AE7}"/>
              </a:ext>
            </a:extLst>
          </xdr:cNvPr>
          <xdr:cNvCxnSpPr/>
        </xdr:nvCxnSpPr>
        <xdr:spPr>
          <a:xfrm>
            <a:off x="5667375" y="1209675"/>
            <a:ext cx="0" cy="11572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638DA09E-3C83-4BCE-BC05-A7FB04E00C26}"/>
              </a:ext>
            </a:extLst>
          </xdr:cNvPr>
          <xdr:cNvCxnSpPr/>
        </xdr:nvCxnSpPr>
        <xdr:spPr>
          <a:xfrm>
            <a:off x="5105400" y="2286000"/>
            <a:ext cx="6429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9CF904CF-63B6-4FF5-902B-640A9108670B}"/>
              </a:ext>
            </a:extLst>
          </xdr:cNvPr>
          <xdr:cNvCxnSpPr/>
        </xdr:nvCxnSpPr>
        <xdr:spPr>
          <a:xfrm flipV="1">
            <a:off x="3257550" y="914400"/>
            <a:ext cx="0" cy="2952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820C761A-9CCD-4F94-8110-B8E139DA38A4}"/>
              </a:ext>
            </a:extLst>
          </xdr:cNvPr>
          <xdr:cNvCxnSpPr/>
        </xdr:nvCxnSpPr>
        <xdr:spPr>
          <a:xfrm>
            <a:off x="3171825" y="1000125"/>
            <a:ext cx="12715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Connector 20">
            <a:extLst>
              <a:ext uri="{FF2B5EF4-FFF2-40B4-BE49-F238E27FC236}">
                <a16:creationId xmlns:a16="http://schemas.microsoft.com/office/drawing/2014/main" id="{FFD74B8C-AB54-472F-A552-52FE6F0A7E0C}"/>
              </a:ext>
            </a:extLst>
          </xdr:cNvPr>
          <xdr:cNvCxnSpPr/>
        </xdr:nvCxnSpPr>
        <xdr:spPr>
          <a:xfrm flipH="1">
            <a:off x="3205163" y="952502"/>
            <a:ext cx="100011" cy="1071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Connector 24">
            <a:extLst>
              <a:ext uri="{FF2B5EF4-FFF2-40B4-BE49-F238E27FC236}">
                <a16:creationId xmlns:a16="http://schemas.microsoft.com/office/drawing/2014/main" id="{571D2D44-D714-4784-8117-5F2C4C8625BD}"/>
              </a:ext>
            </a:extLst>
          </xdr:cNvPr>
          <xdr:cNvCxnSpPr/>
        </xdr:nvCxnSpPr>
        <xdr:spPr>
          <a:xfrm flipV="1">
            <a:off x="4371975" y="914400"/>
            <a:ext cx="0" cy="2952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Connector 28">
            <a:extLst>
              <a:ext uri="{FF2B5EF4-FFF2-40B4-BE49-F238E27FC236}">
                <a16:creationId xmlns:a16="http://schemas.microsoft.com/office/drawing/2014/main" id="{F45CF742-D06A-405A-91E7-E21099EE7BAB}"/>
              </a:ext>
            </a:extLst>
          </xdr:cNvPr>
          <xdr:cNvCxnSpPr/>
        </xdr:nvCxnSpPr>
        <xdr:spPr>
          <a:xfrm>
            <a:off x="3914775" y="1800225"/>
            <a:ext cx="18240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28B86E02-D598-4952-B973-7CCA56F2B5D4}"/>
              </a:ext>
            </a:extLst>
          </xdr:cNvPr>
          <xdr:cNvCxnSpPr/>
        </xdr:nvCxnSpPr>
        <xdr:spPr>
          <a:xfrm flipH="1">
            <a:off x="2190750" y="1285875"/>
            <a:ext cx="9429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F7764ECE-F17A-4AF8-A1AD-F8A6D7E4598F}"/>
              </a:ext>
            </a:extLst>
          </xdr:cNvPr>
          <xdr:cNvCxnSpPr/>
        </xdr:nvCxnSpPr>
        <xdr:spPr>
          <a:xfrm>
            <a:off x="2266950" y="1204913"/>
            <a:ext cx="0" cy="11715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id="{896D2727-BE21-4503-AA16-F06AB8EE0098}"/>
              </a:ext>
            </a:extLst>
          </xdr:cNvPr>
          <xdr:cNvCxnSpPr/>
        </xdr:nvCxnSpPr>
        <xdr:spPr>
          <a:xfrm flipH="1">
            <a:off x="2195513" y="2286000"/>
            <a:ext cx="319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F8E85208-9254-4FD5-B9B7-0988B48373F6}"/>
              </a:ext>
            </a:extLst>
          </xdr:cNvPr>
          <xdr:cNvCxnSpPr/>
        </xdr:nvCxnSpPr>
        <xdr:spPr>
          <a:xfrm>
            <a:off x="2590800" y="2352675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Straight Connector 44">
            <a:extLst>
              <a:ext uri="{FF2B5EF4-FFF2-40B4-BE49-F238E27FC236}">
                <a16:creationId xmlns:a16="http://schemas.microsoft.com/office/drawing/2014/main" id="{F2DB98A9-AFE7-4451-93DF-E23E1A7E8C02}"/>
              </a:ext>
            </a:extLst>
          </xdr:cNvPr>
          <xdr:cNvCxnSpPr/>
        </xdr:nvCxnSpPr>
        <xdr:spPr>
          <a:xfrm>
            <a:off x="2519363" y="2571750"/>
            <a:ext cx="25812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Connector 46">
            <a:extLst>
              <a:ext uri="{FF2B5EF4-FFF2-40B4-BE49-F238E27FC236}">
                <a16:creationId xmlns:a16="http://schemas.microsoft.com/office/drawing/2014/main" id="{E506D1D5-129B-42D9-9EF2-E497795058E4}"/>
              </a:ext>
            </a:extLst>
          </xdr:cNvPr>
          <xdr:cNvCxnSpPr/>
        </xdr:nvCxnSpPr>
        <xdr:spPr>
          <a:xfrm>
            <a:off x="5019675" y="235267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Straight Connector 118">
            <a:extLst>
              <a:ext uri="{FF2B5EF4-FFF2-40B4-BE49-F238E27FC236}">
                <a16:creationId xmlns:a16="http://schemas.microsoft.com/office/drawing/2014/main" id="{12D99D21-D74F-4700-B4BF-11E26DEC76E3}"/>
              </a:ext>
            </a:extLst>
          </xdr:cNvPr>
          <xdr:cNvCxnSpPr/>
        </xdr:nvCxnSpPr>
        <xdr:spPr>
          <a:xfrm flipH="1">
            <a:off x="4319588" y="947737"/>
            <a:ext cx="100011" cy="1071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Straight Connector 121">
            <a:extLst>
              <a:ext uri="{FF2B5EF4-FFF2-40B4-BE49-F238E27FC236}">
                <a16:creationId xmlns:a16="http://schemas.microsoft.com/office/drawing/2014/main" id="{55A96537-435D-4282-B389-C1D425DDA067}"/>
              </a:ext>
            </a:extLst>
          </xdr:cNvPr>
          <xdr:cNvCxnSpPr/>
        </xdr:nvCxnSpPr>
        <xdr:spPr>
          <a:xfrm flipH="1">
            <a:off x="5614988" y="2233612"/>
            <a:ext cx="100011" cy="1071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Connector 122">
            <a:extLst>
              <a:ext uri="{FF2B5EF4-FFF2-40B4-BE49-F238E27FC236}">
                <a16:creationId xmlns:a16="http://schemas.microsoft.com/office/drawing/2014/main" id="{3A6DD34F-065B-476F-ABCD-CA08B90AF1FA}"/>
              </a:ext>
            </a:extLst>
          </xdr:cNvPr>
          <xdr:cNvCxnSpPr/>
        </xdr:nvCxnSpPr>
        <xdr:spPr>
          <a:xfrm flipH="1">
            <a:off x="5614988" y="1752600"/>
            <a:ext cx="100011" cy="1071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Straight Connector 123">
            <a:extLst>
              <a:ext uri="{FF2B5EF4-FFF2-40B4-BE49-F238E27FC236}">
                <a16:creationId xmlns:a16="http://schemas.microsoft.com/office/drawing/2014/main" id="{3E5BE029-1364-479C-A662-4DEBBBD76DC6}"/>
              </a:ext>
            </a:extLst>
          </xdr:cNvPr>
          <xdr:cNvCxnSpPr/>
        </xdr:nvCxnSpPr>
        <xdr:spPr>
          <a:xfrm flipH="1">
            <a:off x="5614987" y="1233487"/>
            <a:ext cx="100011" cy="1071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Straight Connector 124">
            <a:extLst>
              <a:ext uri="{FF2B5EF4-FFF2-40B4-BE49-F238E27FC236}">
                <a16:creationId xmlns:a16="http://schemas.microsoft.com/office/drawing/2014/main" id="{66B580AC-B000-4FDE-B877-0A987C20492C}"/>
              </a:ext>
            </a:extLst>
          </xdr:cNvPr>
          <xdr:cNvCxnSpPr/>
        </xdr:nvCxnSpPr>
        <xdr:spPr>
          <a:xfrm flipH="1">
            <a:off x="2538413" y="2524126"/>
            <a:ext cx="100011" cy="1071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Straight Connector 125">
            <a:extLst>
              <a:ext uri="{FF2B5EF4-FFF2-40B4-BE49-F238E27FC236}">
                <a16:creationId xmlns:a16="http://schemas.microsoft.com/office/drawing/2014/main" id="{1E1E51C6-3BA2-4296-A0E0-2B09ECC7D88B}"/>
              </a:ext>
            </a:extLst>
          </xdr:cNvPr>
          <xdr:cNvCxnSpPr/>
        </xdr:nvCxnSpPr>
        <xdr:spPr>
          <a:xfrm flipH="1">
            <a:off x="2214563" y="2233613"/>
            <a:ext cx="100011" cy="1071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Connector 126">
            <a:extLst>
              <a:ext uri="{FF2B5EF4-FFF2-40B4-BE49-F238E27FC236}">
                <a16:creationId xmlns:a16="http://schemas.microsoft.com/office/drawing/2014/main" id="{20497DAB-D604-4C88-9D35-A4885F16D4ED}"/>
              </a:ext>
            </a:extLst>
          </xdr:cNvPr>
          <xdr:cNvCxnSpPr/>
        </xdr:nvCxnSpPr>
        <xdr:spPr>
          <a:xfrm flipH="1">
            <a:off x="2214563" y="1233487"/>
            <a:ext cx="100011" cy="1071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Connector 141">
            <a:extLst>
              <a:ext uri="{FF2B5EF4-FFF2-40B4-BE49-F238E27FC236}">
                <a16:creationId xmlns:a16="http://schemas.microsoft.com/office/drawing/2014/main" id="{7565C9E7-8878-4FC0-ABD8-A4C48B2ABEB5}"/>
              </a:ext>
            </a:extLst>
          </xdr:cNvPr>
          <xdr:cNvCxnSpPr/>
        </xdr:nvCxnSpPr>
        <xdr:spPr>
          <a:xfrm flipH="1">
            <a:off x="4967287" y="2519363"/>
            <a:ext cx="100011" cy="1071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71438</xdr:colOff>
      <xdr:row>38</xdr:row>
      <xdr:rowOff>57150</xdr:rowOff>
    </xdr:from>
    <xdr:to>
      <xdr:col>30</xdr:col>
      <xdr:colOff>95250</xdr:colOff>
      <xdr:row>61</xdr:row>
      <xdr:rowOff>0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BA9B1B4F-A533-4D0A-8C4D-3BE79E3A173B}"/>
            </a:ext>
          </a:extLst>
        </xdr:cNvPr>
        <xdr:cNvGrpSpPr/>
      </xdr:nvGrpSpPr>
      <xdr:grpSpPr>
        <a:xfrm>
          <a:off x="881063" y="6038850"/>
          <a:ext cx="4071937" cy="3228975"/>
          <a:chOff x="881063" y="4895850"/>
          <a:chExt cx="4071937" cy="3228975"/>
        </a:xfrm>
      </xdr:grpSpPr>
      <xdr:sp macro="" textlink="">
        <xdr:nvSpPr>
          <xdr:cNvPr id="68" name="Chord 67">
            <a:extLst>
              <a:ext uri="{FF2B5EF4-FFF2-40B4-BE49-F238E27FC236}">
                <a16:creationId xmlns:a16="http://schemas.microsoft.com/office/drawing/2014/main" id="{B9CC0456-BCF0-4DE1-A652-9B7CB817256A}"/>
              </a:ext>
            </a:extLst>
          </xdr:cNvPr>
          <xdr:cNvSpPr/>
        </xdr:nvSpPr>
        <xdr:spPr>
          <a:xfrm rot="5400000">
            <a:off x="1819276" y="5438777"/>
            <a:ext cx="2686048" cy="2686048"/>
          </a:xfrm>
          <a:prstGeom prst="chord">
            <a:avLst>
              <a:gd name="adj1" fmla="val 6943501"/>
              <a:gd name="adj2" fmla="val 14631960"/>
            </a:avLst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61" name="Straight Connector 60">
            <a:extLst>
              <a:ext uri="{FF2B5EF4-FFF2-40B4-BE49-F238E27FC236}">
                <a16:creationId xmlns:a16="http://schemas.microsoft.com/office/drawing/2014/main" id="{D812DEA2-068E-431E-A008-B535A1D7AEFA}"/>
              </a:ext>
            </a:extLst>
          </xdr:cNvPr>
          <xdr:cNvCxnSpPr/>
        </xdr:nvCxnSpPr>
        <xdr:spPr>
          <a:xfrm flipH="1">
            <a:off x="3238501" y="6781800"/>
            <a:ext cx="171449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1" name="Oval 70">
            <a:extLst>
              <a:ext uri="{FF2B5EF4-FFF2-40B4-BE49-F238E27FC236}">
                <a16:creationId xmlns:a16="http://schemas.microsoft.com/office/drawing/2014/main" id="{F7FDDC63-638F-4DD1-AA4F-2A9533EEA2DB}"/>
              </a:ext>
            </a:extLst>
          </xdr:cNvPr>
          <xdr:cNvSpPr/>
        </xdr:nvSpPr>
        <xdr:spPr>
          <a:xfrm>
            <a:off x="3124200" y="5819775"/>
            <a:ext cx="76200" cy="7620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3" name="Straight Connector 72">
            <a:extLst>
              <a:ext uri="{FF2B5EF4-FFF2-40B4-BE49-F238E27FC236}">
                <a16:creationId xmlns:a16="http://schemas.microsoft.com/office/drawing/2014/main" id="{A27934DC-F9EF-45B3-A4DD-83EEB3693EFE}"/>
              </a:ext>
            </a:extLst>
          </xdr:cNvPr>
          <xdr:cNvCxnSpPr/>
        </xdr:nvCxnSpPr>
        <xdr:spPr>
          <a:xfrm flipV="1">
            <a:off x="1943100" y="4895850"/>
            <a:ext cx="0" cy="12096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Straight Connector 74">
            <a:extLst>
              <a:ext uri="{FF2B5EF4-FFF2-40B4-BE49-F238E27FC236}">
                <a16:creationId xmlns:a16="http://schemas.microsoft.com/office/drawing/2014/main" id="{E9AE5D39-9C6E-4916-BB25-E6F21B344B0F}"/>
              </a:ext>
            </a:extLst>
          </xdr:cNvPr>
          <xdr:cNvCxnSpPr/>
        </xdr:nvCxnSpPr>
        <xdr:spPr>
          <a:xfrm>
            <a:off x="1876425" y="4981575"/>
            <a:ext cx="25765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Straight Connector 79">
            <a:extLst>
              <a:ext uri="{FF2B5EF4-FFF2-40B4-BE49-F238E27FC236}">
                <a16:creationId xmlns:a16="http://schemas.microsoft.com/office/drawing/2014/main" id="{4291FEA0-B8AA-4376-BD5C-34D7ABAF2000}"/>
              </a:ext>
            </a:extLst>
          </xdr:cNvPr>
          <xdr:cNvCxnSpPr/>
        </xdr:nvCxnSpPr>
        <xdr:spPr>
          <a:xfrm flipV="1">
            <a:off x="4371975" y="4900613"/>
            <a:ext cx="0" cy="120491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Connector 83">
            <a:extLst>
              <a:ext uri="{FF2B5EF4-FFF2-40B4-BE49-F238E27FC236}">
                <a16:creationId xmlns:a16="http://schemas.microsoft.com/office/drawing/2014/main" id="{3CEC9B7C-DE28-4C29-AD38-5816AB5AE0AE}"/>
              </a:ext>
            </a:extLst>
          </xdr:cNvPr>
          <xdr:cNvCxnSpPr/>
        </xdr:nvCxnSpPr>
        <xdr:spPr>
          <a:xfrm>
            <a:off x="3324225" y="5429250"/>
            <a:ext cx="16240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Straight Connector 85">
            <a:extLst>
              <a:ext uri="{FF2B5EF4-FFF2-40B4-BE49-F238E27FC236}">
                <a16:creationId xmlns:a16="http://schemas.microsoft.com/office/drawing/2014/main" id="{9CB324C1-E5E4-4DCF-A94E-63BF4882B535}"/>
              </a:ext>
            </a:extLst>
          </xdr:cNvPr>
          <xdr:cNvCxnSpPr/>
        </xdr:nvCxnSpPr>
        <xdr:spPr>
          <a:xfrm>
            <a:off x="4857750" y="5324475"/>
            <a:ext cx="0" cy="15525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Straight Connector 89">
            <a:extLst>
              <a:ext uri="{FF2B5EF4-FFF2-40B4-BE49-F238E27FC236}">
                <a16:creationId xmlns:a16="http://schemas.microsoft.com/office/drawing/2014/main" id="{89163CE9-A621-4F2A-BA44-D254F1F841A6}"/>
              </a:ext>
            </a:extLst>
          </xdr:cNvPr>
          <xdr:cNvCxnSpPr/>
        </xdr:nvCxnSpPr>
        <xdr:spPr>
          <a:xfrm>
            <a:off x="4438650" y="6191250"/>
            <a:ext cx="500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Straight Connector 97">
            <a:extLst>
              <a:ext uri="{FF2B5EF4-FFF2-40B4-BE49-F238E27FC236}">
                <a16:creationId xmlns:a16="http://schemas.microsoft.com/office/drawing/2014/main" id="{22BCBF97-2257-450D-9FBB-B9ABDD2657F1}"/>
              </a:ext>
            </a:extLst>
          </xdr:cNvPr>
          <xdr:cNvCxnSpPr/>
        </xdr:nvCxnSpPr>
        <xdr:spPr>
          <a:xfrm>
            <a:off x="1195388" y="5857875"/>
            <a:ext cx="1881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Straight Connector 99">
            <a:extLst>
              <a:ext uri="{FF2B5EF4-FFF2-40B4-BE49-F238E27FC236}">
                <a16:creationId xmlns:a16="http://schemas.microsoft.com/office/drawing/2014/main" id="{5410DA04-D7FA-4E6B-9E04-4158A7D9AC6E}"/>
              </a:ext>
            </a:extLst>
          </xdr:cNvPr>
          <xdr:cNvCxnSpPr/>
        </xdr:nvCxnSpPr>
        <xdr:spPr>
          <a:xfrm>
            <a:off x="881063" y="5429250"/>
            <a:ext cx="20335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Straight Connector 101">
            <a:extLst>
              <a:ext uri="{FF2B5EF4-FFF2-40B4-BE49-F238E27FC236}">
                <a16:creationId xmlns:a16="http://schemas.microsoft.com/office/drawing/2014/main" id="{2B768D17-CE53-40FA-BACB-677087CAC9D8}"/>
              </a:ext>
            </a:extLst>
          </xdr:cNvPr>
          <xdr:cNvCxnSpPr/>
        </xdr:nvCxnSpPr>
        <xdr:spPr>
          <a:xfrm>
            <a:off x="1295400" y="5334000"/>
            <a:ext cx="0" cy="15478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Straight Connector 103">
            <a:extLst>
              <a:ext uri="{FF2B5EF4-FFF2-40B4-BE49-F238E27FC236}">
                <a16:creationId xmlns:a16="http://schemas.microsoft.com/office/drawing/2014/main" id="{40615B83-FDE2-4E4B-B94C-5C7ADF930A37}"/>
              </a:ext>
            </a:extLst>
          </xdr:cNvPr>
          <xdr:cNvCxnSpPr/>
        </xdr:nvCxnSpPr>
        <xdr:spPr>
          <a:xfrm flipH="1">
            <a:off x="881063" y="6781800"/>
            <a:ext cx="219551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Straight Connector 111">
            <a:extLst>
              <a:ext uri="{FF2B5EF4-FFF2-40B4-BE49-F238E27FC236}">
                <a16:creationId xmlns:a16="http://schemas.microsoft.com/office/drawing/2014/main" id="{4892E884-BB57-4351-97DF-45605D3166AB}"/>
              </a:ext>
            </a:extLst>
          </xdr:cNvPr>
          <xdr:cNvCxnSpPr/>
        </xdr:nvCxnSpPr>
        <xdr:spPr>
          <a:xfrm>
            <a:off x="971550" y="5334000"/>
            <a:ext cx="0" cy="15335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5" name="Arc 114">
            <a:extLst>
              <a:ext uri="{FF2B5EF4-FFF2-40B4-BE49-F238E27FC236}">
                <a16:creationId xmlns:a16="http://schemas.microsoft.com/office/drawing/2014/main" id="{4BFDE858-7602-44A5-A3E3-058D1DBAE6A5}"/>
              </a:ext>
            </a:extLst>
          </xdr:cNvPr>
          <xdr:cNvSpPr/>
        </xdr:nvSpPr>
        <xdr:spPr>
          <a:xfrm rot="19003229">
            <a:off x="2912355" y="6627104"/>
            <a:ext cx="480842" cy="480842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7" name="Straight Connector 66">
            <a:extLst>
              <a:ext uri="{FF2B5EF4-FFF2-40B4-BE49-F238E27FC236}">
                <a16:creationId xmlns:a16="http://schemas.microsoft.com/office/drawing/2014/main" id="{0465C923-214C-4C01-91C4-1B3CF4B65AA9}"/>
              </a:ext>
            </a:extLst>
          </xdr:cNvPr>
          <xdr:cNvCxnSpPr>
            <a:endCxn id="68" idx="1"/>
          </xdr:cNvCxnSpPr>
        </xdr:nvCxnSpPr>
        <xdr:spPr>
          <a:xfrm flipV="1">
            <a:off x="3162300" y="6190237"/>
            <a:ext cx="1205722" cy="591563"/>
          </a:xfrm>
          <a:prstGeom prst="line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Straight Connector 64">
            <a:extLst>
              <a:ext uri="{FF2B5EF4-FFF2-40B4-BE49-F238E27FC236}">
                <a16:creationId xmlns:a16="http://schemas.microsoft.com/office/drawing/2014/main" id="{C5CCF056-67D4-4B61-8427-A0B3AE660BF5}"/>
              </a:ext>
            </a:extLst>
          </xdr:cNvPr>
          <xdr:cNvCxnSpPr>
            <a:cxnSpLocks/>
            <a:endCxn id="68" idx="0"/>
          </xdr:cNvCxnSpPr>
        </xdr:nvCxnSpPr>
        <xdr:spPr>
          <a:xfrm flipH="1" flipV="1">
            <a:off x="1952386" y="6198858"/>
            <a:ext cx="1209914" cy="573417"/>
          </a:xfrm>
          <a:prstGeom prst="line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" name="Straight Connector 140">
            <a:extLst>
              <a:ext uri="{FF2B5EF4-FFF2-40B4-BE49-F238E27FC236}">
                <a16:creationId xmlns:a16="http://schemas.microsoft.com/office/drawing/2014/main" id="{8A5311FB-8466-4F07-A8B7-C7FADE6C779C}"/>
              </a:ext>
            </a:extLst>
          </xdr:cNvPr>
          <xdr:cNvCxnSpPr/>
        </xdr:nvCxnSpPr>
        <xdr:spPr>
          <a:xfrm flipH="1">
            <a:off x="1890713" y="4933949"/>
            <a:ext cx="100011" cy="1071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Straight Connector 146">
            <a:extLst>
              <a:ext uri="{FF2B5EF4-FFF2-40B4-BE49-F238E27FC236}">
                <a16:creationId xmlns:a16="http://schemas.microsoft.com/office/drawing/2014/main" id="{68962CB4-BD6A-4816-B730-63F8C97CD258}"/>
              </a:ext>
            </a:extLst>
          </xdr:cNvPr>
          <xdr:cNvCxnSpPr/>
        </xdr:nvCxnSpPr>
        <xdr:spPr>
          <a:xfrm flipH="1">
            <a:off x="4319587" y="4933950"/>
            <a:ext cx="100011" cy="1071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" name="Straight Connector 149">
            <a:extLst>
              <a:ext uri="{FF2B5EF4-FFF2-40B4-BE49-F238E27FC236}">
                <a16:creationId xmlns:a16="http://schemas.microsoft.com/office/drawing/2014/main" id="{F26F1C38-B24B-49DC-8BBE-85045BCB44EB}"/>
              </a:ext>
            </a:extLst>
          </xdr:cNvPr>
          <xdr:cNvCxnSpPr/>
        </xdr:nvCxnSpPr>
        <xdr:spPr>
          <a:xfrm flipH="1">
            <a:off x="4805363" y="6729413"/>
            <a:ext cx="100011" cy="1071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Straight Connector 150">
            <a:extLst>
              <a:ext uri="{FF2B5EF4-FFF2-40B4-BE49-F238E27FC236}">
                <a16:creationId xmlns:a16="http://schemas.microsoft.com/office/drawing/2014/main" id="{B6873CC1-64D2-46A3-8B14-272BE0671A56}"/>
              </a:ext>
            </a:extLst>
          </xdr:cNvPr>
          <xdr:cNvCxnSpPr/>
        </xdr:nvCxnSpPr>
        <xdr:spPr>
          <a:xfrm flipH="1">
            <a:off x="4805363" y="5381625"/>
            <a:ext cx="100011" cy="1071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" name="Straight Connector 151">
            <a:extLst>
              <a:ext uri="{FF2B5EF4-FFF2-40B4-BE49-F238E27FC236}">
                <a16:creationId xmlns:a16="http://schemas.microsoft.com/office/drawing/2014/main" id="{78F64B0B-0838-4E07-BC8E-08EF3DC9B1FF}"/>
              </a:ext>
            </a:extLst>
          </xdr:cNvPr>
          <xdr:cNvCxnSpPr/>
        </xdr:nvCxnSpPr>
        <xdr:spPr>
          <a:xfrm flipH="1">
            <a:off x="4805363" y="6143625"/>
            <a:ext cx="100011" cy="1071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" name="Straight Connector 152">
            <a:extLst>
              <a:ext uri="{FF2B5EF4-FFF2-40B4-BE49-F238E27FC236}">
                <a16:creationId xmlns:a16="http://schemas.microsoft.com/office/drawing/2014/main" id="{46726750-46A3-4CDB-91BE-84646C891DC5}"/>
              </a:ext>
            </a:extLst>
          </xdr:cNvPr>
          <xdr:cNvCxnSpPr/>
        </xdr:nvCxnSpPr>
        <xdr:spPr>
          <a:xfrm flipH="1">
            <a:off x="1243012" y="6729412"/>
            <a:ext cx="100011" cy="1071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Straight Connector 153">
            <a:extLst>
              <a:ext uri="{FF2B5EF4-FFF2-40B4-BE49-F238E27FC236}">
                <a16:creationId xmlns:a16="http://schemas.microsoft.com/office/drawing/2014/main" id="{47F8B760-F23A-4232-A3B2-CA710AA3ACE9}"/>
              </a:ext>
            </a:extLst>
          </xdr:cNvPr>
          <xdr:cNvCxnSpPr/>
        </xdr:nvCxnSpPr>
        <xdr:spPr>
          <a:xfrm flipH="1">
            <a:off x="1243013" y="5810250"/>
            <a:ext cx="100011" cy="1071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" name="Straight Connector 154">
            <a:extLst>
              <a:ext uri="{FF2B5EF4-FFF2-40B4-BE49-F238E27FC236}">
                <a16:creationId xmlns:a16="http://schemas.microsoft.com/office/drawing/2014/main" id="{8F92AEEC-F135-496A-945B-F8A2EC2CC363}"/>
              </a:ext>
            </a:extLst>
          </xdr:cNvPr>
          <xdr:cNvCxnSpPr/>
        </xdr:nvCxnSpPr>
        <xdr:spPr>
          <a:xfrm flipH="1">
            <a:off x="1247775" y="5376863"/>
            <a:ext cx="100011" cy="1071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" name="Straight Connector 155">
            <a:extLst>
              <a:ext uri="{FF2B5EF4-FFF2-40B4-BE49-F238E27FC236}">
                <a16:creationId xmlns:a16="http://schemas.microsoft.com/office/drawing/2014/main" id="{2C9D5600-A84B-427E-BE29-D5E5F219E26B}"/>
              </a:ext>
            </a:extLst>
          </xdr:cNvPr>
          <xdr:cNvCxnSpPr/>
        </xdr:nvCxnSpPr>
        <xdr:spPr>
          <a:xfrm flipH="1">
            <a:off x="919164" y="5376863"/>
            <a:ext cx="100011" cy="1071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" name="Straight Connector 156">
            <a:extLst>
              <a:ext uri="{FF2B5EF4-FFF2-40B4-BE49-F238E27FC236}">
                <a16:creationId xmlns:a16="http://schemas.microsoft.com/office/drawing/2014/main" id="{F06DB5CC-6CDB-49A5-965A-1D4875DC9BD1}"/>
              </a:ext>
            </a:extLst>
          </xdr:cNvPr>
          <xdr:cNvCxnSpPr/>
        </xdr:nvCxnSpPr>
        <xdr:spPr>
          <a:xfrm flipH="1">
            <a:off x="919161" y="6734176"/>
            <a:ext cx="100011" cy="1071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E3C10BE0-A848-4B8C-9413-436CAB0D0EEE}"/>
              </a:ext>
            </a:extLst>
          </xdr:cNvPr>
          <xdr:cNvCxnSpPr/>
        </xdr:nvCxnSpPr>
        <xdr:spPr>
          <a:xfrm>
            <a:off x="1619250" y="5776913"/>
            <a:ext cx="0" cy="504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5E6030E4-D63C-46D1-A51D-ED4103CADCD4}"/>
              </a:ext>
            </a:extLst>
          </xdr:cNvPr>
          <xdr:cNvCxnSpPr/>
        </xdr:nvCxnSpPr>
        <xdr:spPr>
          <a:xfrm>
            <a:off x="1533525" y="6196013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Straight Connector 63">
            <a:extLst>
              <a:ext uri="{FF2B5EF4-FFF2-40B4-BE49-F238E27FC236}">
                <a16:creationId xmlns:a16="http://schemas.microsoft.com/office/drawing/2014/main" id="{E03DB66C-7F6B-4A14-9EC4-E7968BBC905F}"/>
              </a:ext>
            </a:extLst>
          </xdr:cNvPr>
          <xdr:cNvCxnSpPr/>
        </xdr:nvCxnSpPr>
        <xdr:spPr>
          <a:xfrm flipH="1">
            <a:off x="1566863" y="6143625"/>
            <a:ext cx="100011" cy="1071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Straight Connector 65">
            <a:extLst>
              <a:ext uri="{FF2B5EF4-FFF2-40B4-BE49-F238E27FC236}">
                <a16:creationId xmlns:a16="http://schemas.microsoft.com/office/drawing/2014/main" id="{6AE1E555-3CF1-4933-83FE-C6FC73EB9948}"/>
              </a:ext>
            </a:extLst>
          </xdr:cNvPr>
          <xdr:cNvCxnSpPr/>
        </xdr:nvCxnSpPr>
        <xdr:spPr>
          <a:xfrm flipH="1">
            <a:off x="1566861" y="5805488"/>
            <a:ext cx="100011" cy="1071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FFC1C-CA89-4808-B146-C724761A89E4}">
  <dimension ref="B1:BA71"/>
  <sheetViews>
    <sheetView showGridLines="0" tabSelected="1" zoomScaleNormal="100" workbookViewId="0">
      <selection activeCell="S18" sqref="S18:T18"/>
    </sheetView>
  </sheetViews>
  <sheetFormatPr defaultRowHeight="11.25"/>
  <cols>
    <col min="1" max="758" width="2.83203125" style="2" customWidth="1"/>
    <col min="759" max="16384" width="9.33203125" style="2"/>
  </cols>
  <sheetData>
    <row r="1" spans="2:53" ht="12" thickBot="1"/>
    <row r="2" spans="2:53" ht="54" customHeight="1">
      <c r="B2" s="17" t="s">
        <v>69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9"/>
    </row>
    <row r="3" spans="2:53">
      <c r="B3" s="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 t="s">
        <v>35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3"/>
    </row>
    <row r="4" spans="2:53">
      <c r="B4" s="1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3"/>
    </row>
    <row r="5" spans="2:53">
      <c r="B5" s="1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Q5" s="4"/>
      <c r="R5" s="4"/>
      <c r="S5" s="6" t="s">
        <v>70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3"/>
    </row>
    <row r="6" spans="2:53">
      <c r="B6" s="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3"/>
    </row>
    <row r="7" spans="2:53">
      <c r="B7" s="1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 t="s">
        <v>0</v>
      </c>
      <c r="T7" s="22">
        <v>70</v>
      </c>
      <c r="U7" s="22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3"/>
    </row>
    <row r="8" spans="2:53">
      <c r="B8" s="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3"/>
    </row>
    <row r="9" spans="2:53"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3"/>
    </row>
    <row r="10" spans="2:53"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3"/>
    </row>
    <row r="11" spans="2:53">
      <c r="B11" s="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 t="s">
        <v>4</v>
      </c>
      <c r="AC11" s="4"/>
      <c r="AD11" s="21">
        <f>+X24</f>
        <v>15.882352941176469</v>
      </c>
      <c r="AE11" s="21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3"/>
    </row>
    <row r="12" spans="2:53">
      <c r="B12" s="1"/>
      <c r="C12" s="4"/>
      <c r="D12" s="4"/>
      <c r="E12" s="4"/>
      <c r="F12" s="4"/>
      <c r="G12" s="4"/>
      <c r="H12" s="4"/>
      <c r="I12" s="4"/>
      <c r="J12" s="23">
        <v>30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3"/>
    </row>
    <row r="13" spans="2:53">
      <c r="B13" s="1"/>
      <c r="C13" s="4"/>
      <c r="D13" s="4"/>
      <c r="E13" s="4"/>
      <c r="F13" s="4"/>
      <c r="G13" s="4"/>
      <c r="H13" s="4"/>
      <c r="I13" s="4"/>
      <c r="J13" s="2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3"/>
    </row>
    <row r="14" spans="2:53">
      <c r="B14" s="1"/>
      <c r="C14" s="4"/>
      <c r="D14" s="4"/>
      <c r="E14" s="4"/>
      <c r="F14" s="4"/>
      <c r="G14" s="4"/>
      <c r="H14" s="4"/>
      <c r="I14" s="4"/>
      <c r="J14" s="2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3"/>
    </row>
    <row r="15" spans="2:53">
      <c r="B15" s="1"/>
      <c r="C15" s="4"/>
      <c r="D15" s="4"/>
      <c r="E15" s="4"/>
      <c r="F15" s="4"/>
      <c r="G15" s="4"/>
      <c r="H15" s="4"/>
      <c r="I15" s="4"/>
      <c r="J15" s="20" t="s">
        <v>2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 t="s">
        <v>5</v>
      </c>
      <c r="AC15" s="4"/>
      <c r="AD15" s="21">
        <f>+X26</f>
        <v>14.117647058823531</v>
      </c>
      <c r="AE15" s="21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3"/>
    </row>
    <row r="16" spans="2:53">
      <c r="B16" s="1"/>
      <c r="C16" s="4"/>
      <c r="D16" s="4"/>
      <c r="E16" s="4"/>
      <c r="F16" s="4"/>
      <c r="G16" s="4"/>
      <c r="H16" s="4"/>
      <c r="I16" s="4"/>
      <c r="J16" s="20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3"/>
    </row>
    <row r="17" spans="2:53"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3"/>
    </row>
    <row r="18" spans="2:53"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 t="s">
        <v>3</v>
      </c>
      <c r="S18" s="22">
        <v>100</v>
      </c>
      <c r="T18" s="22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3"/>
    </row>
    <row r="19" spans="2:53"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3"/>
    </row>
    <row r="20" spans="2:53"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3"/>
    </row>
    <row r="21" spans="2:53">
      <c r="B21" s="1"/>
      <c r="C21" s="4" t="s">
        <v>11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3"/>
    </row>
    <row r="22" spans="2:53">
      <c r="B22" s="1"/>
      <c r="C22" s="4" t="s">
        <v>6</v>
      </c>
      <c r="D22" s="4"/>
      <c r="E22" s="21">
        <f>+T7</f>
        <v>70</v>
      </c>
      <c r="F22" s="21"/>
      <c r="G22" s="7" t="s">
        <v>7</v>
      </c>
      <c r="H22" s="21">
        <f>+S18</f>
        <v>100</v>
      </c>
      <c r="I22" s="21"/>
      <c r="J22" s="4" t="s">
        <v>8</v>
      </c>
      <c r="K22" s="4">
        <v>2</v>
      </c>
      <c r="L22" s="7" t="s">
        <v>9</v>
      </c>
      <c r="M22" s="21">
        <f>+J12</f>
        <v>30</v>
      </c>
      <c r="N22" s="21"/>
      <c r="O22" s="7" t="s">
        <v>10</v>
      </c>
      <c r="P22" s="21">
        <f>(E22+H22)/K22*M22</f>
        <v>2550</v>
      </c>
      <c r="Q22" s="21"/>
      <c r="R22" s="21"/>
      <c r="S22" s="4"/>
      <c r="T22" s="4"/>
      <c r="U22" s="4"/>
      <c r="V22" s="4"/>
      <c r="W22" s="4"/>
      <c r="X22" s="4"/>
      <c r="Y22" s="4"/>
      <c r="Z22" s="4"/>
      <c r="AA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3"/>
    </row>
    <row r="23" spans="2:53">
      <c r="B23" s="1"/>
      <c r="C23" s="4" t="s">
        <v>17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3"/>
    </row>
    <row r="24" spans="2:53">
      <c r="B24" s="1"/>
      <c r="C24" s="4" t="s">
        <v>18</v>
      </c>
      <c r="D24" s="4"/>
      <c r="E24" s="4">
        <v>2</v>
      </c>
      <c r="F24" s="7" t="s">
        <v>9</v>
      </c>
      <c r="G24" s="21">
        <f>+S18</f>
        <v>100</v>
      </c>
      <c r="H24" s="21"/>
      <c r="I24" s="7" t="s">
        <v>7</v>
      </c>
      <c r="J24" s="21">
        <f>+T7</f>
        <v>70</v>
      </c>
      <c r="K24" s="21"/>
      <c r="L24" s="4" t="s">
        <v>14</v>
      </c>
      <c r="M24" s="21">
        <f>+G24</f>
        <v>100</v>
      </c>
      <c r="N24" s="21"/>
      <c r="O24" s="7" t="s">
        <v>7</v>
      </c>
      <c r="P24" s="21">
        <f>+J24</f>
        <v>70</v>
      </c>
      <c r="Q24" s="21"/>
      <c r="R24" s="4" t="s">
        <v>15</v>
      </c>
      <c r="S24" s="21">
        <f>+J12</f>
        <v>30</v>
      </c>
      <c r="T24" s="21"/>
      <c r="U24" s="4" t="s">
        <v>16</v>
      </c>
      <c r="V24" s="4">
        <v>3</v>
      </c>
      <c r="W24" s="7" t="s">
        <v>10</v>
      </c>
      <c r="X24" s="21">
        <f>(E24*G24+J24)/(M24+P24)*S24/V24</f>
        <v>15.882352941176469</v>
      </c>
      <c r="Y24" s="21"/>
      <c r="Z24" s="21"/>
      <c r="AA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3"/>
    </row>
    <row r="25" spans="2:53">
      <c r="B25" s="1"/>
      <c r="C25" s="4" t="s">
        <v>12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3"/>
    </row>
    <row r="26" spans="2:53">
      <c r="B26" s="1"/>
      <c r="C26" s="4" t="s">
        <v>13</v>
      </c>
      <c r="D26" s="4"/>
      <c r="E26" s="4">
        <v>2</v>
      </c>
      <c r="F26" s="7" t="s">
        <v>9</v>
      </c>
      <c r="G26" s="21">
        <f>+T7</f>
        <v>70</v>
      </c>
      <c r="H26" s="21"/>
      <c r="I26" s="7" t="s">
        <v>7</v>
      </c>
      <c r="J26" s="21">
        <f>+S18</f>
        <v>100</v>
      </c>
      <c r="K26" s="21"/>
      <c r="L26" s="4" t="s">
        <v>14</v>
      </c>
      <c r="M26" s="21">
        <f>+G26</f>
        <v>70</v>
      </c>
      <c r="N26" s="21"/>
      <c r="O26" s="7" t="s">
        <v>7</v>
      </c>
      <c r="P26" s="21">
        <f>+J26</f>
        <v>100</v>
      </c>
      <c r="Q26" s="21"/>
      <c r="R26" s="4" t="s">
        <v>15</v>
      </c>
      <c r="S26" s="21">
        <f>+J12</f>
        <v>30</v>
      </c>
      <c r="T26" s="21"/>
      <c r="U26" s="4" t="s">
        <v>16</v>
      </c>
      <c r="V26" s="4">
        <v>3</v>
      </c>
      <c r="W26" s="7" t="s">
        <v>10</v>
      </c>
      <c r="X26" s="21">
        <f>(E26*G26+J26)/(M26+P26)*S26/V26</f>
        <v>14.117647058823531</v>
      </c>
      <c r="Y26" s="21"/>
      <c r="Z26" s="21"/>
      <c r="AA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3"/>
    </row>
    <row r="27" spans="2:53">
      <c r="B27" s="1"/>
      <c r="C27" s="9" t="s">
        <v>41</v>
      </c>
      <c r="D27" s="4"/>
      <c r="E27" s="4"/>
      <c r="F27" s="4"/>
      <c r="G27" s="4"/>
      <c r="H27" s="4"/>
      <c r="I27" s="4"/>
      <c r="J27" s="4"/>
      <c r="L27" s="4"/>
      <c r="M27" s="4"/>
      <c r="N27" s="13"/>
      <c r="O27" s="13"/>
      <c r="P27" s="13"/>
      <c r="Q27" s="13"/>
      <c r="R27" s="15" t="s">
        <v>54</v>
      </c>
      <c r="S27" s="13"/>
      <c r="T27" s="4"/>
      <c r="U27" s="13"/>
      <c r="V27" s="13"/>
      <c r="W27" s="13"/>
      <c r="X27" s="13"/>
      <c r="Y27" s="13"/>
      <c r="Z27" s="4"/>
      <c r="AA27" s="13"/>
      <c r="AB27" s="13"/>
      <c r="AC27" s="4"/>
      <c r="AD27" s="4"/>
      <c r="AE27" s="13"/>
      <c r="AF27" s="13"/>
      <c r="AG27" s="13"/>
      <c r="AH27" s="13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3"/>
    </row>
    <row r="28" spans="2:53">
      <c r="B28" s="1"/>
      <c r="C28" s="9" t="s">
        <v>42</v>
      </c>
      <c r="D28" s="4"/>
      <c r="E28" s="21">
        <f>+J12</f>
        <v>30</v>
      </c>
      <c r="F28" s="21"/>
      <c r="G28" s="14" t="s">
        <v>43</v>
      </c>
      <c r="H28" s="4">
        <v>36</v>
      </c>
      <c r="I28" s="4" t="s">
        <v>44</v>
      </c>
      <c r="J28" s="21">
        <f>+S18</f>
        <v>100</v>
      </c>
      <c r="K28" s="21"/>
      <c r="L28" s="4" t="s">
        <v>45</v>
      </c>
      <c r="M28" s="4">
        <v>4</v>
      </c>
      <c r="N28" s="13" t="s">
        <v>9</v>
      </c>
      <c r="O28" s="21">
        <f>+S18</f>
        <v>100</v>
      </c>
      <c r="P28" s="21"/>
      <c r="Q28" s="13" t="s">
        <v>9</v>
      </c>
      <c r="R28" s="21">
        <f>+T7</f>
        <v>70</v>
      </c>
      <c r="S28" s="21"/>
      <c r="T28" s="4" t="s">
        <v>7</v>
      </c>
      <c r="U28" s="21">
        <f>+T7</f>
        <v>70</v>
      </c>
      <c r="V28" s="21"/>
      <c r="W28" s="15" t="s">
        <v>46</v>
      </c>
      <c r="X28" s="13"/>
      <c r="Y28" s="21">
        <f>+T7</f>
        <v>70</v>
      </c>
      <c r="Z28" s="21"/>
      <c r="AA28" s="13" t="s">
        <v>7</v>
      </c>
      <c r="AB28" s="21">
        <f>+S18</f>
        <v>100</v>
      </c>
      <c r="AC28" s="21"/>
      <c r="AD28" s="4" t="s">
        <v>27</v>
      </c>
      <c r="AE28" s="21">
        <f>E28^3/H28*(J28^2+M28*O28*R28+U28^2)/(Y28+AB28)</f>
        <v>189264.70588235295</v>
      </c>
      <c r="AF28" s="21"/>
      <c r="AG28" s="21"/>
      <c r="AH28" s="21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3"/>
    </row>
    <row r="29" spans="2:53">
      <c r="B29" s="1"/>
      <c r="C29" s="9" t="s">
        <v>47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13"/>
      <c r="O29" s="13"/>
      <c r="P29" s="13"/>
      <c r="Q29" s="13"/>
      <c r="R29" s="15" t="s">
        <v>54</v>
      </c>
      <c r="S29" s="13"/>
      <c r="T29" s="4"/>
      <c r="U29" s="13"/>
      <c r="V29" s="13"/>
      <c r="W29" s="13"/>
      <c r="X29" s="13"/>
      <c r="Y29" s="13"/>
      <c r="Z29" s="4"/>
      <c r="AA29" s="13"/>
      <c r="AB29" s="13"/>
      <c r="AC29" s="4"/>
      <c r="AD29" s="4"/>
      <c r="AE29" s="13"/>
      <c r="AF29" s="13"/>
      <c r="AG29" s="13"/>
      <c r="AH29" s="13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3"/>
    </row>
    <row r="30" spans="2:53">
      <c r="B30" s="1"/>
      <c r="C30" s="9" t="s">
        <v>48</v>
      </c>
      <c r="D30" s="4"/>
      <c r="E30" s="21">
        <f>+J12</f>
        <v>30</v>
      </c>
      <c r="F30" s="21"/>
      <c r="G30" s="4" t="s">
        <v>16</v>
      </c>
      <c r="H30" s="4">
        <v>48</v>
      </c>
      <c r="I30" s="4" t="s">
        <v>44</v>
      </c>
      <c r="J30" s="21">
        <f>+S18</f>
        <v>100</v>
      </c>
      <c r="K30" s="21"/>
      <c r="L30" s="4" t="s">
        <v>49</v>
      </c>
      <c r="M30" s="21">
        <f>+S18</f>
        <v>100</v>
      </c>
      <c r="N30" s="21"/>
      <c r="O30" s="13" t="s">
        <v>50</v>
      </c>
      <c r="P30" s="21">
        <f>+T7</f>
        <v>70</v>
      </c>
      <c r="Q30" s="21"/>
      <c r="R30" s="13" t="s">
        <v>7</v>
      </c>
      <c r="S30" s="21">
        <f>+S18</f>
        <v>100</v>
      </c>
      <c r="T30" s="21"/>
      <c r="U30" s="13" t="s">
        <v>9</v>
      </c>
      <c r="V30" s="21">
        <f>+T7</f>
        <v>70</v>
      </c>
      <c r="W30" s="21"/>
      <c r="X30" s="13" t="s">
        <v>45</v>
      </c>
      <c r="Y30" s="21">
        <f>+T7</f>
        <v>70</v>
      </c>
      <c r="Z30" s="21"/>
      <c r="AA30" s="16" t="s">
        <v>51</v>
      </c>
      <c r="AB30" s="13"/>
      <c r="AC30" s="21">
        <f>E30/H30*(J30^3+M30^2*P30+S30*V30^2+Y30^3)</f>
        <v>1583125</v>
      </c>
      <c r="AD30" s="21"/>
      <c r="AE30" s="21"/>
      <c r="AF30" s="21"/>
      <c r="AG30" s="13"/>
      <c r="AH30" s="13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3"/>
    </row>
    <row r="31" spans="2:53">
      <c r="B31" s="1"/>
      <c r="C31" s="4" t="s">
        <v>52</v>
      </c>
      <c r="D31" s="4"/>
      <c r="E31" s="4"/>
      <c r="F31" s="4"/>
      <c r="G31" s="4"/>
      <c r="H31" s="21">
        <f>+AE28</f>
        <v>189264.70588235295</v>
      </c>
      <c r="I31" s="21"/>
      <c r="J31" s="21"/>
      <c r="K31" s="21"/>
      <c r="L31" s="4" t="s">
        <v>16</v>
      </c>
      <c r="M31" s="21">
        <f>+X24</f>
        <v>15.882352941176469</v>
      </c>
      <c r="N31" s="21"/>
      <c r="O31" s="13" t="s">
        <v>10</v>
      </c>
      <c r="P31" s="21">
        <f>+H31/M31</f>
        <v>11916.666666666668</v>
      </c>
      <c r="Q31" s="21"/>
      <c r="R31" s="21"/>
      <c r="S31" s="21"/>
      <c r="T31" s="4"/>
      <c r="U31" s="13"/>
      <c r="V31" s="13"/>
      <c r="W31" s="15" t="s">
        <v>55</v>
      </c>
      <c r="X31" s="13"/>
      <c r="Y31" s="13"/>
      <c r="Z31" s="4"/>
      <c r="AA31" s="13"/>
      <c r="AB31" s="13"/>
      <c r="AC31" s="4"/>
      <c r="AD31" s="4"/>
      <c r="AE31" s="13"/>
      <c r="AF31" s="13"/>
      <c r="AG31" s="13"/>
      <c r="AH31" s="13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3"/>
    </row>
    <row r="32" spans="2:53">
      <c r="B32" s="1"/>
      <c r="C32" s="4" t="s">
        <v>53</v>
      </c>
      <c r="D32" s="4"/>
      <c r="E32" s="4"/>
      <c r="F32" s="4"/>
      <c r="G32" s="4"/>
      <c r="H32" s="4">
        <v>2</v>
      </c>
      <c r="I32" s="13" t="s">
        <v>9</v>
      </c>
      <c r="J32" s="21">
        <f>+AC30</f>
        <v>1583125</v>
      </c>
      <c r="K32" s="21"/>
      <c r="L32" s="21"/>
      <c r="M32" s="21"/>
      <c r="N32" s="13" t="s">
        <v>16</v>
      </c>
      <c r="O32" s="21">
        <f>+S18</f>
        <v>100</v>
      </c>
      <c r="P32" s="21"/>
      <c r="Q32" s="13" t="s">
        <v>10</v>
      </c>
      <c r="R32" s="21">
        <f>H32*J32/O32</f>
        <v>31662.5</v>
      </c>
      <c r="S32" s="21"/>
      <c r="T32" s="21"/>
      <c r="U32" s="21"/>
      <c r="V32" s="13"/>
      <c r="W32" s="13"/>
      <c r="X32" s="13"/>
      <c r="Y32" s="13"/>
      <c r="Z32" s="4"/>
      <c r="AA32" s="15" t="s">
        <v>55</v>
      </c>
      <c r="AB32" s="13"/>
      <c r="AC32" s="4"/>
      <c r="AD32" s="4"/>
      <c r="AE32" s="13"/>
      <c r="AF32" s="13"/>
      <c r="AG32" s="13"/>
      <c r="AH32" s="13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3"/>
    </row>
    <row r="33" spans="2:53">
      <c r="B33" s="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13"/>
      <c r="O33" s="13"/>
      <c r="P33" s="13"/>
      <c r="Q33" s="13"/>
      <c r="R33" s="13"/>
      <c r="S33" s="13"/>
      <c r="T33" s="4"/>
      <c r="U33" s="13"/>
      <c r="V33" s="13"/>
      <c r="W33" s="13"/>
      <c r="X33" s="13"/>
      <c r="Y33" s="13"/>
      <c r="Z33" s="4"/>
      <c r="AA33" s="13"/>
      <c r="AB33" s="13"/>
      <c r="AC33" s="4"/>
      <c r="AD33" s="4"/>
      <c r="AE33" s="13"/>
      <c r="AF33" s="13"/>
      <c r="AG33" s="13"/>
      <c r="AH33" s="13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3"/>
    </row>
    <row r="34" spans="2:53">
      <c r="B34" s="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13"/>
      <c r="O34" s="13"/>
      <c r="P34" s="13"/>
      <c r="Q34" s="13"/>
      <c r="R34" s="13"/>
      <c r="S34" s="13"/>
      <c r="T34" s="4"/>
      <c r="U34" s="13"/>
      <c r="V34" s="13"/>
      <c r="W34" s="13"/>
      <c r="X34" s="13"/>
      <c r="Y34" s="13"/>
      <c r="Z34" s="4"/>
      <c r="AA34" s="13"/>
      <c r="AB34" s="13"/>
      <c r="AC34" s="4"/>
      <c r="AD34" s="4"/>
      <c r="AE34" s="13"/>
      <c r="AF34" s="13"/>
      <c r="AG34" s="13"/>
      <c r="AH34" s="13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3"/>
    </row>
    <row r="35" spans="2:53">
      <c r="B35" s="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3"/>
    </row>
    <row r="36" spans="2:53">
      <c r="B36" s="1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3"/>
    </row>
    <row r="37" spans="2:53">
      <c r="B37" s="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O37" s="4"/>
      <c r="P37" s="4"/>
      <c r="Q37" s="6" t="s">
        <v>71</v>
      </c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3"/>
    </row>
    <row r="38" spans="2:53">
      <c r="B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3"/>
    </row>
    <row r="39" spans="2:53">
      <c r="B39" s="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 t="s">
        <v>19</v>
      </c>
      <c r="S39" s="21">
        <f>+P59</f>
        <v>87.177978870813462</v>
      </c>
      <c r="T39" s="21"/>
      <c r="U39" s="21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3"/>
    </row>
    <row r="40" spans="2:53">
      <c r="B40" s="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3"/>
    </row>
    <row r="41" spans="2:53">
      <c r="B41" s="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3"/>
    </row>
    <row r="42" spans="2:53">
      <c r="B42" s="1"/>
      <c r="C42" s="4"/>
      <c r="D42" s="4"/>
      <c r="E42" s="4"/>
      <c r="F42" s="4"/>
      <c r="G42" s="4"/>
      <c r="H42" s="4"/>
      <c r="I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3"/>
    </row>
    <row r="43" spans="2:53">
      <c r="B43" s="1"/>
      <c r="C43" s="4"/>
      <c r="D43" s="4"/>
      <c r="E43" s="4"/>
      <c r="F43" s="4"/>
      <c r="G43" s="20" t="s">
        <v>66</v>
      </c>
      <c r="H43" s="20">
        <f>+F46-H47</f>
        <v>5.982345974509812</v>
      </c>
      <c r="I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3"/>
    </row>
    <row r="44" spans="2:53">
      <c r="B44" s="1"/>
      <c r="C44" s="4"/>
      <c r="D44" s="4"/>
      <c r="E44" s="4"/>
      <c r="F44" s="4"/>
      <c r="G44" s="20"/>
      <c r="H44" s="20"/>
      <c r="I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3"/>
    </row>
    <row r="45" spans="2:53">
      <c r="B45" s="1"/>
      <c r="C45" s="4"/>
      <c r="D45" s="4"/>
      <c r="E45" s="4"/>
      <c r="F45" s="4"/>
      <c r="G45" s="20"/>
      <c r="H45" s="20"/>
      <c r="I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 t="s">
        <v>1</v>
      </c>
      <c r="AC45" s="22">
        <v>10</v>
      </c>
      <c r="AD45" s="22"/>
      <c r="AE45" s="4"/>
      <c r="AF45" s="4"/>
      <c r="AG45" s="4"/>
      <c r="AH45" s="4"/>
      <c r="AI45" s="4"/>
      <c r="AJ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3"/>
    </row>
    <row r="46" spans="2:53">
      <c r="B46" s="1"/>
      <c r="C46" s="4"/>
      <c r="D46" s="4"/>
      <c r="E46" s="4"/>
      <c r="F46" s="23">
        <v>100</v>
      </c>
      <c r="G46" s="4"/>
      <c r="H46" s="4"/>
      <c r="I46" s="4"/>
      <c r="J46" s="24">
        <f>+H47-AC50</f>
        <v>4.017654025490188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3"/>
    </row>
    <row r="47" spans="2:53">
      <c r="B47" s="1"/>
      <c r="C47" s="4"/>
      <c r="D47" s="4"/>
      <c r="E47" s="4"/>
      <c r="F47" s="23"/>
      <c r="G47" s="4"/>
      <c r="H47" s="20">
        <f>+S62</f>
        <v>94.017654025490188</v>
      </c>
      <c r="I47" s="4"/>
      <c r="J47" s="2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3"/>
    </row>
    <row r="48" spans="2:53">
      <c r="B48" s="1"/>
      <c r="C48" s="4"/>
      <c r="D48" s="4"/>
      <c r="E48" s="4"/>
      <c r="F48" s="23"/>
      <c r="G48" s="4"/>
      <c r="H48" s="20"/>
      <c r="I48" s="4"/>
      <c r="J48" s="2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3"/>
    </row>
    <row r="49" spans="2:53">
      <c r="B49" s="1"/>
      <c r="C49" s="4"/>
      <c r="D49" s="4"/>
      <c r="E49" s="4"/>
      <c r="F49" s="20" t="s">
        <v>20</v>
      </c>
      <c r="G49" s="4"/>
      <c r="H49" s="20"/>
      <c r="I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3"/>
    </row>
    <row r="50" spans="2:53">
      <c r="B50" s="1"/>
      <c r="C50" s="4"/>
      <c r="D50" s="4"/>
      <c r="E50" s="4"/>
      <c r="F50" s="20"/>
      <c r="G50" s="4"/>
      <c r="H50" s="20" t="s">
        <v>21</v>
      </c>
      <c r="I50" s="4"/>
      <c r="L50" s="4"/>
      <c r="M50" s="4"/>
      <c r="N50" s="4"/>
      <c r="O50" s="4" t="s">
        <v>38</v>
      </c>
      <c r="P50" s="4"/>
      <c r="Q50" s="4"/>
      <c r="R50" s="8" t="s">
        <v>0</v>
      </c>
      <c r="S50" s="21">
        <f>+E57</f>
        <v>51.683865526334252</v>
      </c>
      <c r="T50" s="21"/>
      <c r="U50" s="21"/>
      <c r="V50" s="8" t="s">
        <v>24</v>
      </c>
      <c r="W50" s="4"/>
      <c r="X50" s="4"/>
      <c r="Y50" s="4" t="s">
        <v>38</v>
      </c>
      <c r="Z50" s="4"/>
      <c r="AA50" s="4"/>
      <c r="AB50" s="4"/>
      <c r="AC50" s="21">
        <f>+F46-AC45</f>
        <v>90</v>
      </c>
      <c r="AD50" s="21"/>
      <c r="AE50" s="4"/>
      <c r="AF50" s="4"/>
      <c r="AG50" s="4"/>
      <c r="AH50" s="4"/>
      <c r="AI50" s="4"/>
      <c r="AJ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3"/>
    </row>
    <row r="51" spans="2:53">
      <c r="B51" s="1"/>
      <c r="C51" s="4"/>
      <c r="D51" s="4"/>
      <c r="E51" s="4"/>
      <c r="F51" s="4"/>
      <c r="G51" s="4"/>
      <c r="H51" s="20"/>
      <c r="I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3"/>
    </row>
    <row r="52" spans="2:53">
      <c r="B52" s="1"/>
      <c r="C52" s="4"/>
      <c r="D52" s="4"/>
      <c r="E52" s="4"/>
      <c r="F52" s="4"/>
      <c r="G52" s="4"/>
      <c r="H52" s="4"/>
      <c r="I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3"/>
    </row>
    <row r="53" spans="2:53">
      <c r="B53" s="1"/>
      <c r="C53" s="4"/>
      <c r="D53" s="4"/>
      <c r="E53" s="4"/>
      <c r="F53" s="4"/>
      <c r="G53" s="4"/>
      <c r="H53" s="4"/>
      <c r="I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3"/>
    </row>
    <row r="54" spans="2:53">
      <c r="B54" s="1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3"/>
    </row>
    <row r="55" spans="2:53">
      <c r="B55" s="1"/>
      <c r="C55" s="4" t="s">
        <v>36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3"/>
    </row>
    <row r="56" spans="2:53">
      <c r="B56" s="1"/>
      <c r="C56" s="4" t="s">
        <v>37</v>
      </c>
      <c r="D56" s="4"/>
      <c r="E56" s="4"/>
      <c r="F56" s="4"/>
      <c r="H56" s="21">
        <f>+F46</f>
        <v>100</v>
      </c>
      <c r="I56" s="21"/>
      <c r="J56" s="7" t="s">
        <v>22</v>
      </c>
      <c r="K56" s="21">
        <f>+AC45</f>
        <v>10</v>
      </c>
      <c r="L56" s="21"/>
      <c r="M56" s="4" t="s">
        <v>8</v>
      </c>
      <c r="N56" s="21">
        <f>+F46</f>
        <v>100</v>
      </c>
      <c r="O56" s="21"/>
      <c r="P56" s="7" t="s">
        <v>10</v>
      </c>
      <c r="Q56" s="21">
        <f>(H56-K56)/N56</f>
        <v>0.9</v>
      </c>
      <c r="R56" s="21"/>
      <c r="S56" s="21"/>
      <c r="T56" s="8"/>
      <c r="U56" s="4"/>
      <c r="V56" s="4"/>
      <c r="W56" s="4"/>
      <c r="X56" s="4"/>
      <c r="Y56" s="4"/>
      <c r="Z56" s="4"/>
      <c r="AA56" s="4"/>
      <c r="AB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3"/>
    </row>
    <row r="57" spans="2:53">
      <c r="B57" s="1"/>
      <c r="C57" s="9" t="s">
        <v>23</v>
      </c>
      <c r="D57" s="4"/>
      <c r="E57" s="21">
        <f>2*ACOS(Q56)*180/PI()</f>
        <v>51.683865526334252</v>
      </c>
      <c r="F57" s="21"/>
      <c r="G57" s="21"/>
      <c r="H57" s="8" t="s">
        <v>24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3"/>
    </row>
    <row r="58" spans="2:53">
      <c r="B58" s="1"/>
      <c r="C58" s="4" t="s">
        <v>25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3"/>
    </row>
    <row r="59" spans="2:53">
      <c r="B59" s="1"/>
      <c r="C59" s="4" t="s">
        <v>19</v>
      </c>
      <c r="D59" s="4">
        <v>2</v>
      </c>
      <c r="E59" s="7" t="s">
        <v>9</v>
      </c>
      <c r="F59" s="21">
        <f>+F46</f>
        <v>100</v>
      </c>
      <c r="G59" s="21"/>
      <c r="H59" s="4" t="s">
        <v>26</v>
      </c>
      <c r="I59" s="4"/>
      <c r="J59" s="21">
        <f>+E57</f>
        <v>51.683865526334252</v>
      </c>
      <c r="K59" s="21"/>
      <c r="L59" s="21"/>
      <c r="M59" s="4" t="s">
        <v>16</v>
      </c>
      <c r="N59" s="4">
        <v>2</v>
      </c>
      <c r="O59" s="4" t="s">
        <v>27</v>
      </c>
      <c r="P59" s="21">
        <f>D59*F59*SIN(J59/N59*PI()/180)</f>
        <v>87.177978870813462</v>
      </c>
      <c r="Q59" s="21"/>
      <c r="R59" s="21"/>
      <c r="S59" s="4"/>
      <c r="T59" s="4"/>
      <c r="U59" s="4"/>
      <c r="V59" s="4"/>
      <c r="W59" s="4"/>
      <c r="X59" s="4"/>
      <c r="Y59" s="4"/>
      <c r="Z59" s="4"/>
      <c r="AA59" s="4"/>
      <c r="AB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3"/>
    </row>
    <row r="60" spans="2:53">
      <c r="B60" s="1"/>
      <c r="C60" s="4" t="s">
        <v>28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 t="s">
        <v>34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3"/>
    </row>
    <row r="61" spans="2:53">
      <c r="B61" s="1"/>
      <c r="C61" s="4" t="s">
        <v>29</v>
      </c>
      <c r="D61" s="21">
        <v>0.5</v>
      </c>
      <c r="E61" s="21"/>
      <c r="F61" s="7" t="s">
        <v>9</v>
      </c>
      <c r="G61" s="21">
        <f>+F46</f>
        <v>100</v>
      </c>
      <c r="H61" s="21"/>
      <c r="I61" s="4" t="s">
        <v>40</v>
      </c>
      <c r="J61" s="4"/>
      <c r="K61" s="21">
        <f>+E57</f>
        <v>51.683865526334252</v>
      </c>
      <c r="L61" s="21"/>
      <c r="M61" s="21"/>
      <c r="N61" s="4" t="s">
        <v>33</v>
      </c>
      <c r="O61" s="4"/>
      <c r="P61" s="21">
        <v>180</v>
      </c>
      <c r="Q61" s="21"/>
      <c r="R61" s="7" t="s">
        <v>22</v>
      </c>
      <c r="S61" s="4" t="s">
        <v>30</v>
      </c>
      <c r="T61" s="4"/>
      <c r="U61" s="21">
        <f>+E57</f>
        <v>51.683865526334252</v>
      </c>
      <c r="V61" s="21"/>
      <c r="W61" s="21"/>
      <c r="X61" s="4" t="s">
        <v>39</v>
      </c>
      <c r="Z61" s="21">
        <f>D61*G61^2*(K61*PI()/P61-SIN(U61*PI()/180))</f>
        <v>587.25906877601767</v>
      </c>
      <c r="AA61" s="21"/>
      <c r="AB61" s="21"/>
      <c r="AL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3"/>
    </row>
    <row r="62" spans="2:53">
      <c r="B62" s="1"/>
      <c r="C62" s="4" t="s">
        <v>31</v>
      </c>
      <c r="D62" s="4"/>
      <c r="E62" s="4"/>
      <c r="F62" s="4"/>
      <c r="G62" s="4"/>
      <c r="H62" s="4"/>
      <c r="I62" s="21">
        <f>+P59</f>
        <v>87.177978870813462</v>
      </c>
      <c r="J62" s="21"/>
      <c r="K62" s="21"/>
      <c r="L62" s="4" t="s">
        <v>32</v>
      </c>
      <c r="M62" s="4">
        <v>12</v>
      </c>
      <c r="N62" s="7" t="s">
        <v>9</v>
      </c>
      <c r="O62" s="21">
        <f>+Z61</f>
        <v>587.25906877601767</v>
      </c>
      <c r="P62" s="21"/>
      <c r="Q62" s="21"/>
      <c r="R62" s="4" t="s">
        <v>27</v>
      </c>
      <c r="S62" s="21">
        <f>+I62^3/(M62*O62)</f>
        <v>94.017654025490188</v>
      </c>
      <c r="T62" s="21"/>
      <c r="U62" s="21"/>
      <c r="V62" s="4"/>
      <c r="W62" s="4"/>
      <c r="X62" s="4"/>
      <c r="Y62" s="4"/>
      <c r="Z62" s="4"/>
      <c r="AA62" s="4"/>
      <c r="AB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3"/>
    </row>
    <row r="63" spans="2:53">
      <c r="B63" s="1"/>
      <c r="C63" s="9" t="s">
        <v>61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3"/>
      <c r="R63" s="13"/>
      <c r="S63" s="13"/>
      <c r="T63" s="4"/>
      <c r="U63" s="4"/>
      <c r="V63" s="13"/>
      <c r="W63" s="13"/>
      <c r="X63" s="13"/>
      <c r="Y63" s="13"/>
      <c r="Z63" s="4"/>
      <c r="AA63" s="13"/>
      <c r="AB63" s="13"/>
      <c r="AC63" s="13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3"/>
    </row>
    <row r="64" spans="2:53">
      <c r="B64" s="1"/>
      <c r="C64" s="9" t="s">
        <v>42</v>
      </c>
      <c r="D64" s="4"/>
      <c r="E64" s="21">
        <f>+F46</f>
        <v>100</v>
      </c>
      <c r="F64" s="21"/>
      <c r="G64" s="4" t="s">
        <v>56</v>
      </c>
      <c r="H64" s="4">
        <v>16</v>
      </c>
      <c r="I64" s="4" t="s">
        <v>57</v>
      </c>
      <c r="J64" s="4"/>
      <c r="K64" s="21">
        <f>+E57</f>
        <v>51.683865526334252</v>
      </c>
      <c r="L64" s="21"/>
      <c r="M64" s="21"/>
      <c r="N64" s="4" t="s">
        <v>16</v>
      </c>
      <c r="O64" s="4">
        <v>90</v>
      </c>
      <c r="P64" s="13" t="s">
        <v>22</v>
      </c>
      <c r="Q64" s="15" t="s">
        <v>30</v>
      </c>
      <c r="R64" s="13"/>
      <c r="S64" s="21">
        <f>+E57*2</f>
        <v>103.3677310526685</v>
      </c>
      <c r="T64" s="21"/>
      <c r="U64" s="4" t="s">
        <v>58</v>
      </c>
      <c r="V64" s="13"/>
      <c r="W64" s="13">
        <v>20</v>
      </c>
      <c r="X64" s="13" t="s">
        <v>9</v>
      </c>
      <c r="Y64" s="21">
        <f>+F46</f>
        <v>100</v>
      </c>
      <c r="Z64" s="21"/>
      <c r="AA64" s="4" t="s">
        <v>59</v>
      </c>
      <c r="AB64" s="13"/>
      <c r="AC64" s="13">
        <v>1</v>
      </c>
      <c r="AD64" s="13" t="s">
        <v>22</v>
      </c>
      <c r="AE64" s="4" t="s">
        <v>60</v>
      </c>
      <c r="AF64" s="4"/>
      <c r="AG64" s="21">
        <f>+E57</f>
        <v>51.683865526334252</v>
      </c>
      <c r="AH64" s="21"/>
      <c r="AI64" s="21"/>
      <c r="AJ64" s="4" t="s">
        <v>72</v>
      </c>
      <c r="AK64" s="4"/>
      <c r="AL64" s="4"/>
      <c r="AM64" s="21">
        <f>+E57</f>
        <v>51.683865526334252</v>
      </c>
      <c r="AN64" s="21"/>
      <c r="AO64" s="21"/>
      <c r="AP64" s="13" t="s">
        <v>22</v>
      </c>
      <c r="AQ64" s="21">
        <v>180</v>
      </c>
      <c r="AR64" s="21"/>
      <c r="AS64" s="13" t="s">
        <v>9</v>
      </c>
      <c r="AT64" s="15" t="s">
        <v>30</v>
      </c>
      <c r="AU64" s="13"/>
      <c r="AV64" s="21">
        <f>+E57</f>
        <v>51.683865526334252</v>
      </c>
      <c r="AW64" s="21"/>
      <c r="AX64" s="21"/>
      <c r="AY64" s="4" t="s">
        <v>73</v>
      </c>
      <c r="AZ64" s="4"/>
      <c r="BA64" s="3"/>
    </row>
    <row r="65" spans="2:53">
      <c r="B65" s="1"/>
      <c r="C65" s="9" t="s">
        <v>42</v>
      </c>
      <c r="D65" s="4"/>
      <c r="E65" s="21">
        <f>E64^4/H64*(PI()*K64/O64-SIN(S64*PI()/180))-(W64*Y64^4*(AC64-COS(AG64*PI()/180))^3)/(PI()*AM64-AQ64*SIN(AV64*PI()/180))</f>
        <v>4035.8664594860747</v>
      </c>
      <c r="F65" s="21"/>
      <c r="G65" s="21"/>
      <c r="H65" s="21"/>
      <c r="I65" s="4"/>
      <c r="J65" s="4"/>
      <c r="K65" s="15" t="s">
        <v>54</v>
      </c>
      <c r="L65" s="4"/>
      <c r="M65" s="4"/>
      <c r="N65" s="4"/>
      <c r="O65" s="4"/>
      <c r="P65" s="4"/>
      <c r="Q65" s="13"/>
      <c r="R65" s="13"/>
      <c r="S65" s="13"/>
      <c r="T65" s="4"/>
      <c r="U65" s="4"/>
      <c r="V65" s="13"/>
      <c r="W65" s="13"/>
      <c r="X65" s="13"/>
      <c r="Y65" s="13"/>
      <c r="Z65" s="4"/>
      <c r="AA65" s="13"/>
      <c r="AB65" s="13"/>
      <c r="AC65" s="13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3"/>
    </row>
    <row r="66" spans="2:53">
      <c r="B66" s="1"/>
      <c r="C66" s="9" t="s">
        <v>62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3"/>
      <c r="R66" s="13"/>
      <c r="S66" s="13"/>
      <c r="T66" s="4"/>
      <c r="U66" s="4"/>
      <c r="V66" s="13"/>
      <c r="W66" s="13"/>
      <c r="X66" s="13"/>
      <c r="Y66" s="13"/>
      <c r="Z66" s="4"/>
      <c r="AA66" s="13"/>
      <c r="AB66" s="13"/>
      <c r="AC66" s="13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3"/>
    </row>
    <row r="67" spans="2:53">
      <c r="B67" s="1"/>
      <c r="C67" s="9" t="s">
        <v>48</v>
      </c>
      <c r="D67" s="4"/>
      <c r="E67" s="21">
        <f>+F46</f>
        <v>100</v>
      </c>
      <c r="F67" s="21"/>
      <c r="G67" s="4" t="s">
        <v>56</v>
      </c>
      <c r="H67" s="4">
        <v>48</v>
      </c>
      <c r="I67" s="4" t="s">
        <v>57</v>
      </c>
      <c r="J67" s="4"/>
      <c r="K67" s="21">
        <f>+E57</f>
        <v>51.683865526334252</v>
      </c>
      <c r="L67" s="21"/>
      <c r="M67" s="21"/>
      <c r="N67" s="4" t="s">
        <v>16</v>
      </c>
      <c r="O67" s="4">
        <v>30</v>
      </c>
      <c r="P67" s="4" t="s">
        <v>63</v>
      </c>
      <c r="Q67" s="13">
        <v>8</v>
      </c>
      <c r="R67" s="15" t="s">
        <v>26</v>
      </c>
      <c r="S67" s="13"/>
      <c r="T67" s="21">
        <f>+E57</f>
        <v>51.683865526334252</v>
      </c>
      <c r="U67" s="21"/>
      <c r="V67" s="21"/>
      <c r="W67" s="15" t="s">
        <v>64</v>
      </c>
      <c r="X67" s="13"/>
      <c r="Y67" s="13"/>
      <c r="Z67" s="4">
        <v>2</v>
      </c>
      <c r="AA67" s="13" t="s">
        <v>9</v>
      </c>
      <c r="AB67" s="21">
        <f>+E57</f>
        <v>51.683865526334252</v>
      </c>
      <c r="AC67" s="21"/>
      <c r="AD67" s="21"/>
      <c r="AE67" s="4" t="s">
        <v>65</v>
      </c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3"/>
    </row>
    <row r="68" spans="2:53">
      <c r="B68" s="1"/>
      <c r="C68" s="9" t="s">
        <v>48</v>
      </c>
      <c r="D68" s="4"/>
      <c r="E68" s="21">
        <f>E67^4/H67*(PI()*K67/O67-(Q67*SIN(T67*PI()/180)-SIN((Z67*AB67)*PI()/180)))</f>
        <v>225861.47303095271</v>
      </c>
      <c r="F68" s="21"/>
      <c r="G68" s="21"/>
      <c r="H68" s="21"/>
      <c r="I68" s="4"/>
      <c r="J68" s="4"/>
      <c r="K68" s="15" t="s">
        <v>54</v>
      </c>
      <c r="L68" s="4"/>
      <c r="M68" s="4"/>
      <c r="N68" s="4"/>
      <c r="O68" s="4"/>
      <c r="P68" s="4"/>
      <c r="Q68" s="13"/>
      <c r="R68" s="13"/>
      <c r="S68" s="13"/>
      <c r="T68" s="4"/>
      <c r="U68" s="4"/>
      <c r="V68" s="13"/>
      <c r="W68" s="13"/>
      <c r="X68" s="13"/>
      <c r="Y68" s="13"/>
      <c r="Z68" s="4"/>
      <c r="AA68" s="13"/>
      <c r="AB68" s="13"/>
      <c r="AC68" s="13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3"/>
    </row>
    <row r="69" spans="2:53">
      <c r="B69" s="1"/>
      <c r="C69" s="4" t="s">
        <v>67</v>
      </c>
      <c r="D69" s="4"/>
      <c r="E69" s="13"/>
      <c r="F69" s="13"/>
      <c r="G69" s="13"/>
      <c r="H69" s="21">
        <f>+E65</f>
        <v>4035.8664594860747</v>
      </c>
      <c r="I69" s="21"/>
      <c r="J69" s="21"/>
      <c r="K69" s="21"/>
      <c r="L69" s="4" t="s">
        <v>16</v>
      </c>
      <c r="M69" s="21">
        <f>+H43</f>
        <v>5.982345974509812</v>
      </c>
      <c r="N69" s="21"/>
      <c r="O69" s="21"/>
      <c r="P69" s="13" t="s">
        <v>10</v>
      </c>
      <c r="Q69" s="21">
        <f>+H69/M69</f>
        <v>674.62939734386896</v>
      </c>
      <c r="R69" s="21"/>
      <c r="S69" s="21"/>
      <c r="T69" s="21"/>
      <c r="U69" s="4"/>
      <c r="V69" s="13"/>
      <c r="W69" s="13"/>
      <c r="X69" s="15" t="s">
        <v>55</v>
      </c>
      <c r="Y69" s="13"/>
      <c r="Z69" s="4"/>
      <c r="AA69" s="13"/>
      <c r="AB69" s="13"/>
      <c r="AC69" s="13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3"/>
    </row>
    <row r="70" spans="2:53">
      <c r="B70" s="1"/>
      <c r="C70" s="4" t="s">
        <v>68</v>
      </c>
      <c r="D70" s="4"/>
      <c r="E70" s="4"/>
      <c r="F70" s="4"/>
      <c r="G70" s="4"/>
      <c r="H70" s="4">
        <v>2</v>
      </c>
      <c r="I70" s="13" t="s">
        <v>9</v>
      </c>
      <c r="J70" s="21">
        <f>+E68</f>
        <v>225861.47303095271</v>
      </c>
      <c r="K70" s="21"/>
      <c r="L70" s="21"/>
      <c r="M70" s="21"/>
      <c r="N70" s="13" t="s">
        <v>16</v>
      </c>
      <c r="O70" s="21">
        <f>+P59</f>
        <v>87.177978870813462</v>
      </c>
      <c r="P70" s="21"/>
      <c r="Q70" s="21"/>
      <c r="R70" s="13" t="s">
        <v>10</v>
      </c>
      <c r="S70" s="21">
        <f>H70*J70/O70</f>
        <v>5181.617558848212</v>
      </c>
      <c r="T70" s="21"/>
      <c r="U70" s="21"/>
      <c r="V70" s="21"/>
      <c r="W70" s="13"/>
      <c r="X70" s="13"/>
      <c r="Y70" s="13"/>
      <c r="Z70" s="4"/>
      <c r="AA70" s="15" t="s">
        <v>55</v>
      </c>
      <c r="AB70" s="13"/>
      <c r="AC70" s="4"/>
      <c r="AD70" s="4"/>
      <c r="AE70" s="13"/>
      <c r="AF70" s="13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3"/>
    </row>
    <row r="71" spans="2:53" ht="12" thickBot="1">
      <c r="B71" s="10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2"/>
    </row>
  </sheetData>
  <sheetProtection algorithmName="SHA-512" hashValue="6jfud83k/sEfQfJRew2Er+bwbT4Y15FoWQkHV9D3OdRgi8027NIWP3u0fvDYerLXmTgj3ehC8J9DGu1dKfxoLw==" saltValue="92hq23jm6nhbyOepsbW5hw==" spinCount="100000" sheet="1" objects="1" scenarios="1"/>
  <mergeCells count="93">
    <mergeCell ref="E68:H68"/>
    <mergeCell ref="Y64:Z64"/>
    <mergeCell ref="Q69:T69"/>
    <mergeCell ref="J70:M70"/>
    <mergeCell ref="S70:V70"/>
    <mergeCell ref="O70:Q70"/>
    <mergeCell ref="R32:U32"/>
    <mergeCell ref="G43:G45"/>
    <mergeCell ref="H69:K69"/>
    <mergeCell ref="M69:O69"/>
    <mergeCell ref="AV64:AX64"/>
    <mergeCell ref="E65:H65"/>
    <mergeCell ref="E67:F67"/>
    <mergeCell ref="K67:M67"/>
    <mergeCell ref="T67:V67"/>
    <mergeCell ref="AB67:AD67"/>
    <mergeCell ref="AG64:AI64"/>
    <mergeCell ref="AM64:AO64"/>
    <mergeCell ref="AQ64:AR64"/>
    <mergeCell ref="E64:F64"/>
    <mergeCell ref="K64:M64"/>
    <mergeCell ref="S64:T64"/>
    <mergeCell ref="AB28:AC28"/>
    <mergeCell ref="AE28:AH28"/>
    <mergeCell ref="E30:F30"/>
    <mergeCell ref="J30:K30"/>
    <mergeCell ref="M30:N30"/>
    <mergeCell ref="P30:Q30"/>
    <mergeCell ref="S30:T30"/>
    <mergeCell ref="V30:W30"/>
    <mergeCell ref="Y30:Z30"/>
    <mergeCell ref="AC30:AF30"/>
    <mergeCell ref="E28:F28"/>
    <mergeCell ref="J28:K28"/>
    <mergeCell ref="O28:P28"/>
    <mergeCell ref="R28:S28"/>
    <mergeCell ref="U28:V28"/>
    <mergeCell ref="T7:U7"/>
    <mergeCell ref="J12:J14"/>
    <mergeCell ref="J15:J16"/>
    <mergeCell ref="S18:T18"/>
    <mergeCell ref="AD11:AE11"/>
    <mergeCell ref="AD15:AE15"/>
    <mergeCell ref="E22:F22"/>
    <mergeCell ref="H22:I22"/>
    <mergeCell ref="M22:N22"/>
    <mergeCell ref="P22:R22"/>
    <mergeCell ref="G26:H26"/>
    <mergeCell ref="J26:K26"/>
    <mergeCell ref="M26:N26"/>
    <mergeCell ref="P26:Q26"/>
    <mergeCell ref="S39:U39"/>
    <mergeCell ref="J46:J48"/>
    <mergeCell ref="S26:T26"/>
    <mergeCell ref="X26:Z26"/>
    <mergeCell ref="G24:H24"/>
    <mergeCell ref="J24:K24"/>
    <mergeCell ref="M24:N24"/>
    <mergeCell ref="P24:Q24"/>
    <mergeCell ref="S24:T24"/>
    <mergeCell ref="X24:Z24"/>
    <mergeCell ref="Y28:Z28"/>
    <mergeCell ref="H31:K31"/>
    <mergeCell ref="M31:N31"/>
    <mergeCell ref="J32:M32"/>
    <mergeCell ref="O32:P32"/>
    <mergeCell ref="P31:S31"/>
    <mergeCell ref="K56:L56"/>
    <mergeCell ref="N56:O56"/>
    <mergeCell ref="E57:G57"/>
    <mergeCell ref="Q56:S56"/>
    <mergeCell ref="AC45:AD45"/>
    <mergeCell ref="AC50:AD50"/>
    <mergeCell ref="F49:F50"/>
    <mergeCell ref="F46:F48"/>
    <mergeCell ref="H50:H51"/>
    <mergeCell ref="H47:H49"/>
    <mergeCell ref="B2:BA2"/>
    <mergeCell ref="H43:H45"/>
    <mergeCell ref="U61:W61"/>
    <mergeCell ref="Z61:AB61"/>
    <mergeCell ref="I62:K62"/>
    <mergeCell ref="O62:Q62"/>
    <mergeCell ref="S62:U62"/>
    <mergeCell ref="S50:U50"/>
    <mergeCell ref="F59:G59"/>
    <mergeCell ref="J59:L59"/>
    <mergeCell ref="P59:R59"/>
    <mergeCell ref="D61:E61"/>
    <mergeCell ref="G61:H61"/>
    <mergeCell ref="K61:M61"/>
    <mergeCell ref="P61:Q61"/>
    <mergeCell ref="H56:I56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2021-01-23T19:55:56Z</dcterms:created>
  <dcterms:modified xsi:type="dcterms:W3CDTF">2021-01-27T07:50:39Z</dcterms:modified>
</cp:coreProperties>
</file>