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statik_hesaplar\"/>
    </mc:Choice>
  </mc:AlternateContent>
  <xr:revisionPtr revIDLastSave="0" documentId="13_ncr:1_{47ADC11E-D804-4A37-8044-ADC7E430F738}" xr6:coauthVersionLast="47" xr6:coauthVersionMax="47" xr10:uidLastSave="{00000000-0000-0000-0000-000000000000}"/>
  <bookViews>
    <workbookView xWindow="-120" yWindow="-120" windowWidth="29040" windowHeight="15840" xr2:uid="{1662F989-4DF3-4E1C-B3A1-E4EEC3802F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396" i="1" l="1"/>
  <c r="CQ396" i="1"/>
  <c r="CL396" i="1"/>
  <c r="CG396" i="1"/>
  <c r="CB396" i="1"/>
  <c r="CB390" i="1"/>
  <c r="CG390" i="1" s="1"/>
  <c r="BP395" i="1"/>
  <c r="BK395" i="1"/>
  <c r="BH395" i="1"/>
  <c r="BC395" i="1"/>
  <c r="AX395" i="1"/>
  <c r="AS395" i="1"/>
  <c r="AP395" i="1"/>
  <c r="AT390" i="1"/>
  <c r="AY390" i="1" s="1"/>
  <c r="S399" i="1"/>
  <c r="X399" i="1"/>
  <c r="N399" i="1"/>
  <c r="I399" i="1"/>
  <c r="F399" i="1"/>
  <c r="AD397" i="1"/>
  <c r="V397" i="1"/>
  <c r="N397" i="1"/>
  <c r="I397" i="1"/>
  <c r="F397" i="1"/>
  <c r="J390" i="1"/>
  <c r="O390" i="1" s="1"/>
  <c r="N392" i="1" s="1"/>
  <c r="CI380" i="1"/>
  <c r="CF380" i="1"/>
  <c r="BY376" i="1"/>
  <c r="CB376" i="1" s="1"/>
  <c r="CG370" i="1"/>
  <c r="AZ380" i="1"/>
  <c r="AW380" i="1"/>
  <c r="AQ376" i="1"/>
  <c r="AT376" i="1" s="1"/>
  <c r="AY370" i="1"/>
  <c r="M380" i="1"/>
  <c r="N381" i="1" s="1"/>
  <c r="O370" i="1"/>
  <c r="G376" i="1"/>
  <c r="P376" i="1" s="1"/>
  <c r="P380" i="1"/>
  <c r="Q381" i="1" s="1"/>
  <c r="M342" i="1"/>
  <c r="AW342" i="1"/>
  <c r="CG342" i="1"/>
  <c r="CG352" i="1"/>
  <c r="CD352" i="1"/>
  <c r="CI339" i="1"/>
  <c r="CF339" i="1"/>
  <c r="BY348" i="1"/>
  <c r="CI348" i="1" s="1"/>
  <c r="CE342" i="1"/>
  <c r="CB342" i="1"/>
  <c r="BY334" i="1"/>
  <c r="CH334" i="1" s="1"/>
  <c r="CG328" i="1"/>
  <c r="CD328" i="1"/>
  <c r="AY352" i="1"/>
  <c r="AV352" i="1"/>
  <c r="AQ348" i="1"/>
  <c r="AX348" i="1" s="1"/>
  <c r="AY342" i="1"/>
  <c r="AT342" i="1"/>
  <c r="AZ338" i="1"/>
  <c r="AW338" i="1"/>
  <c r="AQ334" i="1"/>
  <c r="AW334" i="1" s="1"/>
  <c r="AY328" i="1"/>
  <c r="AV328" i="1"/>
  <c r="G348" i="1"/>
  <c r="N348" i="1" s="1"/>
  <c r="O352" i="1"/>
  <c r="O353" i="1" s="1"/>
  <c r="L352" i="1"/>
  <c r="L353" i="1" s="1"/>
  <c r="O342" i="1"/>
  <c r="J342" i="1"/>
  <c r="O338" i="1"/>
  <c r="O339" i="1" s="1"/>
  <c r="L338" i="1"/>
  <c r="L339" i="1" s="1"/>
  <c r="G334" i="1"/>
  <c r="J334" i="1" s="1"/>
  <c r="L328" i="1"/>
  <c r="O328" i="1"/>
  <c r="CN367" i="1"/>
  <c r="CK367" i="1"/>
  <c r="CG367" i="1"/>
  <c r="CC367" i="1"/>
  <c r="BC367" i="1"/>
  <c r="AZ367" i="1"/>
  <c r="AV367" i="1"/>
  <c r="AR367" i="1"/>
  <c r="S367" i="1"/>
  <c r="P367" i="1"/>
  <c r="L367" i="1"/>
  <c r="H367" i="1"/>
  <c r="CB160" i="1"/>
  <c r="AT160" i="1"/>
  <c r="J160" i="1"/>
  <c r="AP396" i="1" l="1"/>
  <c r="AA399" i="1"/>
  <c r="CL352" i="1"/>
  <c r="CU396" i="1"/>
  <c r="AG397" i="1"/>
  <c r="S397" i="1"/>
  <c r="AA397" i="1"/>
  <c r="AW376" i="1"/>
  <c r="AZ376" i="1"/>
  <c r="V380" i="1"/>
  <c r="CE376" i="1"/>
  <c r="CO380" i="1"/>
  <c r="BF380" i="1"/>
  <c r="BD352" i="1"/>
  <c r="CF348" i="1"/>
  <c r="CH376" i="1"/>
  <c r="W381" i="1"/>
  <c r="J376" i="1"/>
  <c r="M376" i="1"/>
  <c r="Z367" i="1"/>
  <c r="AV348" i="1"/>
  <c r="BA348" i="1"/>
  <c r="AS348" i="1"/>
  <c r="CB334" i="1"/>
  <c r="CE334" i="1"/>
  <c r="M334" i="1"/>
  <c r="P334" i="1"/>
  <c r="AZ334" i="1"/>
  <c r="T338" i="1"/>
  <c r="CA348" i="1"/>
  <c r="BJ367" i="1"/>
  <c r="CD348" i="1"/>
  <c r="CN339" i="1"/>
  <c r="BE338" i="1"/>
  <c r="AT334" i="1"/>
  <c r="Q348" i="1"/>
  <c r="I348" i="1"/>
  <c r="L348" i="1"/>
  <c r="T353" i="1"/>
  <c r="T352" i="1"/>
  <c r="T339" i="1"/>
  <c r="CU367" i="1"/>
  <c r="CL324" i="1"/>
  <c r="CI324" i="1"/>
  <c r="CB323" i="1"/>
  <c r="CQ324" i="1" s="1"/>
  <c r="CH319" i="1"/>
  <c r="CD319" i="1" s="1"/>
  <c r="CF313" i="1"/>
  <c r="BD324" i="1"/>
  <c r="BA324" i="1"/>
  <c r="AT323" i="1"/>
  <c r="BI324" i="1" s="1"/>
  <c r="AZ319" i="1"/>
  <c r="AV319" i="1" s="1"/>
  <c r="AX313" i="1"/>
  <c r="CF309" i="1"/>
  <c r="BZ308" i="1"/>
  <c r="CM309" i="1" s="1"/>
  <c r="CH304" i="1"/>
  <c r="CG308" i="1" s="1"/>
  <c r="AV309" i="1"/>
  <c r="AR308" i="1"/>
  <c r="AZ304" i="1"/>
  <c r="AY308" i="1" s="1"/>
  <c r="BE309" i="1" s="1"/>
  <c r="BX294" i="1"/>
  <c r="BZ292" i="1"/>
  <c r="CF294" i="1" s="1"/>
  <c r="CH288" i="1"/>
  <c r="CG292" i="1" s="1"/>
  <c r="CF282" i="1"/>
  <c r="CE280" i="1"/>
  <c r="CN292" i="1" s="1"/>
  <c r="CL294" i="1" s="1"/>
  <c r="AP294" i="1"/>
  <c r="AR292" i="1"/>
  <c r="AZ288" i="1"/>
  <c r="AS294" i="1" s="1"/>
  <c r="AX282" i="1"/>
  <c r="AW280" i="1"/>
  <c r="BF292" i="1" s="1"/>
  <c r="BD294" i="1" s="1"/>
  <c r="CE276" i="1"/>
  <c r="CB275" i="1"/>
  <c r="CR276" i="1" s="1"/>
  <c r="CF271" i="1"/>
  <c r="CH276" i="1" s="1"/>
  <c r="AZ276" i="1"/>
  <c r="AW276" i="1"/>
  <c r="AT275" i="1"/>
  <c r="AX271" i="1"/>
  <c r="BD275" i="1" s="1"/>
  <c r="BX260" i="1"/>
  <c r="CA260" i="1"/>
  <c r="CA258" i="1"/>
  <c r="CH260" i="1" s="1"/>
  <c r="CH254" i="1"/>
  <c r="CD254" i="1" s="1"/>
  <c r="CJ247" i="1"/>
  <c r="AS260" i="1"/>
  <c r="AP260" i="1"/>
  <c r="AS258" i="1"/>
  <c r="AZ260" i="1" s="1"/>
  <c r="AZ254" i="1"/>
  <c r="AV254" i="1" s="1"/>
  <c r="BB247" i="1"/>
  <c r="CA242" i="1"/>
  <c r="BX242" i="1"/>
  <c r="CA240" i="1"/>
  <c r="CK242" i="1" s="1"/>
  <c r="CH236" i="1"/>
  <c r="AS242" i="1"/>
  <c r="AP242" i="1"/>
  <c r="AS240" i="1"/>
  <c r="BC242" i="1" s="1"/>
  <c r="AZ236" i="1"/>
  <c r="CA225" i="1"/>
  <c r="BX225" i="1"/>
  <c r="CA223" i="1"/>
  <c r="CK225" i="1" s="1"/>
  <c r="CH219" i="1"/>
  <c r="AS225" i="1"/>
  <c r="AP225" i="1"/>
  <c r="AS223" i="1"/>
  <c r="BI225" i="1" s="1"/>
  <c r="AZ219" i="1"/>
  <c r="BX208" i="1"/>
  <c r="CA208" i="1"/>
  <c r="CA206" i="1"/>
  <c r="CP208" i="1" s="1"/>
  <c r="CH202" i="1"/>
  <c r="CH206" i="1" s="1"/>
  <c r="AS208" i="1"/>
  <c r="AP208" i="1"/>
  <c r="AS206" i="1"/>
  <c r="AZ202" i="1"/>
  <c r="AZ206" i="1" s="1"/>
  <c r="BA208" i="1" s="1"/>
  <c r="BX190" i="1"/>
  <c r="CD190" i="1"/>
  <c r="CA190" i="1"/>
  <c r="CJ188" i="1"/>
  <c r="CS190" i="1" s="1"/>
  <c r="CB188" i="1"/>
  <c r="CK190" i="1" s="1"/>
  <c r="CI184" i="1"/>
  <c r="CD184" i="1" s="1"/>
  <c r="CG179" i="1"/>
  <c r="CG177" i="1"/>
  <c r="AV190" i="1"/>
  <c r="AS190" i="1"/>
  <c r="AP190" i="1"/>
  <c r="BB188" i="1"/>
  <c r="BK190" i="1" s="1"/>
  <c r="AT188" i="1"/>
  <c r="BC190" i="1" s="1"/>
  <c r="BA184" i="1"/>
  <c r="AV184" i="1" s="1"/>
  <c r="AY179" i="1"/>
  <c r="AY177" i="1"/>
  <c r="CA172" i="1"/>
  <c r="BX172" i="1"/>
  <c r="BZ170" i="1"/>
  <c r="CK172" i="1" s="1"/>
  <c r="CG166" i="1"/>
  <c r="CG160" i="1"/>
  <c r="CN170" i="1" s="1"/>
  <c r="CQ172" i="1" s="1"/>
  <c r="AP172" i="1"/>
  <c r="AR170" i="1"/>
  <c r="AY166" i="1"/>
  <c r="AY170" i="1" s="1"/>
  <c r="BC172" i="1" s="1"/>
  <c r="AY160" i="1"/>
  <c r="AV172" i="1" s="1"/>
  <c r="BX155" i="1"/>
  <c r="CA155" i="1"/>
  <c r="CD153" i="1"/>
  <c r="CH155" i="1" s="1"/>
  <c r="CB149" i="1"/>
  <c r="AR155" i="1"/>
  <c r="AO155" i="1"/>
  <c r="AV153" i="1"/>
  <c r="AY155" i="1" s="1"/>
  <c r="AT149" i="1"/>
  <c r="CA139" i="1"/>
  <c r="BX139" i="1"/>
  <c r="AS139" i="1"/>
  <c r="AP139" i="1"/>
  <c r="CD133" i="1"/>
  <c r="CE137" i="1"/>
  <c r="CH139" i="1" s="1"/>
  <c r="AW137" i="1"/>
  <c r="AZ139" i="1" s="1"/>
  <c r="AV133" i="1"/>
  <c r="CA123" i="1"/>
  <c r="BX123" i="1"/>
  <c r="BZ121" i="1"/>
  <c r="CJ123" i="1" s="1"/>
  <c r="CH117" i="1"/>
  <c r="CD117" i="1" s="1"/>
  <c r="CH112" i="1"/>
  <c r="AS123" i="1"/>
  <c r="AP123" i="1"/>
  <c r="AR121" i="1"/>
  <c r="BB123" i="1" s="1"/>
  <c r="AZ117" i="1"/>
  <c r="AV117" i="1" s="1"/>
  <c r="AZ112" i="1"/>
  <c r="CJ108" i="1"/>
  <c r="CG108" i="1"/>
  <c r="BB108" i="1"/>
  <c r="AY108" i="1"/>
  <c r="CJ96" i="1"/>
  <c r="CG96" i="1"/>
  <c r="BC96" i="1"/>
  <c r="AZ96" i="1"/>
  <c r="CK83" i="1"/>
  <c r="CH83" i="1"/>
  <c r="BB83" i="1"/>
  <c r="AY83" i="1"/>
  <c r="CL69" i="1"/>
  <c r="CG69" i="1"/>
  <c r="BY69" i="1"/>
  <c r="BC69" i="1"/>
  <c r="AX69" i="1"/>
  <c r="AP69" i="1"/>
  <c r="CH56" i="1"/>
  <c r="CE56" i="1"/>
  <c r="CA52" i="1"/>
  <c r="CG52" i="1" s="1"/>
  <c r="AZ56" i="1"/>
  <c r="AW56" i="1"/>
  <c r="AS52" i="1"/>
  <c r="AY52" i="1" s="1"/>
  <c r="CH42" i="1"/>
  <c r="CE42" i="1"/>
  <c r="CA38" i="1"/>
  <c r="CG38" i="1" s="1"/>
  <c r="AZ42" i="1"/>
  <c r="AW42" i="1"/>
  <c r="AS38" i="1"/>
  <c r="AY38" i="1" s="1"/>
  <c r="BX26" i="1"/>
  <c r="CA26" i="1"/>
  <c r="AS26" i="1"/>
  <c r="AP26" i="1"/>
  <c r="AQ24" i="1"/>
  <c r="AZ26" i="1" s="1"/>
  <c r="BE26" i="1" s="1"/>
  <c r="BY20" i="1"/>
  <c r="CD20" i="1" s="1"/>
  <c r="AZ20" i="1"/>
  <c r="AV20" i="1" s="1"/>
  <c r="N324" i="1"/>
  <c r="N325" i="1" s="1"/>
  <c r="K324" i="1"/>
  <c r="K325" i="1" s="1"/>
  <c r="J323" i="1"/>
  <c r="S324" i="1" s="1"/>
  <c r="S325" i="1" s="1"/>
  <c r="P319" i="1"/>
  <c r="L319" i="1" s="1"/>
  <c r="N313" i="1"/>
  <c r="L310" i="1"/>
  <c r="H308" i="1"/>
  <c r="O310" i="1" s="1"/>
  <c r="L309" i="1"/>
  <c r="P304" i="1"/>
  <c r="O308" i="1" s="1"/>
  <c r="Y296" i="1"/>
  <c r="F296" i="1"/>
  <c r="Q294" i="1"/>
  <c r="F294" i="1"/>
  <c r="K294" i="1"/>
  <c r="H292" i="1"/>
  <c r="N296" i="1" s="1"/>
  <c r="M280" i="1"/>
  <c r="V292" i="1" s="1"/>
  <c r="N282" i="1"/>
  <c r="P288" i="1"/>
  <c r="O292" i="1" s="1"/>
  <c r="N294" i="1" s="1"/>
  <c r="N271" i="1"/>
  <c r="T275" i="1" s="1"/>
  <c r="O276" i="1" s="1"/>
  <c r="I277" i="1"/>
  <c r="J275" i="1"/>
  <c r="O277" i="1" s="1"/>
  <c r="L276" i="1"/>
  <c r="I276" i="1"/>
  <c r="I262" i="1"/>
  <c r="F262" i="1"/>
  <c r="I260" i="1"/>
  <c r="F260" i="1"/>
  <c r="I258" i="1"/>
  <c r="P262" i="1" s="1"/>
  <c r="P254" i="1"/>
  <c r="L254" i="1" s="1"/>
  <c r="R247" i="1"/>
  <c r="F244" i="1"/>
  <c r="I244" i="1"/>
  <c r="F242" i="1"/>
  <c r="I242" i="1"/>
  <c r="I240" i="1"/>
  <c r="N244" i="1" s="1"/>
  <c r="P236" i="1"/>
  <c r="I227" i="1"/>
  <c r="F227" i="1"/>
  <c r="I225" i="1"/>
  <c r="F225" i="1"/>
  <c r="I223" i="1"/>
  <c r="S225" i="1" s="1"/>
  <c r="P219" i="1"/>
  <c r="F210" i="1"/>
  <c r="I210" i="1"/>
  <c r="I208" i="1"/>
  <c r="F208" i="1"/>
  <c r="I206" i="1"/>
  <c r="P210" i="1" s="1"/>
  <c r="S210" i="1" s="1"/>
  <c r="X210" i="1" s="1"/>
  <c r="P202" i="1"/>
  <c r="P206" i="1" s="1"/>
  <c r="P208" i="1" s="1"/>
  <c r="S208" i="1" s="1"/>
  <c r="X208" i="1" s="1"/>
  <c r="J188" i="1"/>
  <c r="O190" i="1" s="1"/>
  <c r="R188" i="1"/>
  <c r="W190" i="1" s="1"/>
  <c r="W192" i="1" s="1"/>
  <c r="L190" i="1"/>
  <c r="L192" i="1" s="1"/>
  <c r="I190" i="1"/>
  <c r="I192" i="1" s="1"/>
  <c r="F190" i="1"/>
  <c r="F192" i="1" s="1"/>
  <c r="Q184" i="1"/>
  <c r="L184" i="1" s="1"/>
  <c r="O179" i="1"/>
  <c r="O177" i="1"/>
  <c r="AB174" i="1"/>
  <c r="W174" i="1"/>
  <c r="F174" i="1"/>
  <c r="W172" i="1"/>
  <c r="L172" i="1"/>
  <c r="F172" i="1"/>
  <c r="H170" i="1"/>
  <c r="O174" i="1" s="1"/>
  <c r="O166" i="1"/>
  <c r="O170" i="1" s="1"/>
  <c r="O172" i="1" s="1"/>
  <c r="O160" i="1"/>
  <c r="V170" i="1" s="1"/>
  <c r="F157" i="1"/>
  <c r="I157" i="1"/>
  <c r="M153" i="1"/>
  <c r="Y157" i="1" s="1"/>
  <c r="I155" i="1"/>
  <c r="F155" i="1"/>
  <c r="K149" i="1"/>
  <c r="I139" i="1"/>
  <c r="I141" i="1" s="1"/>
  <c r="F139" i="1"/>
  <c r="F141" i="1" s="1"/>
  <c r="M137" i="1"/>
  <c r="Y139" i="1" s="1"/>
  <c r="L133" i="1"/>
  <c r="I123" i="1"/>
  <c r="I125" i="1" s="1"/>
  <c r="F123" i="1"/>
  <c r="F125" i="1" s="1"/>
  <c r="P112" i="1"/>
  <c r="H121" i="1"/>
  <c r="R123" i="1" s="1"/>
  <c r="R125" i="1" s="1"/>
  <c r="P117" i="1"/>
  <c r="L117" i="1" s="1"/>
  <c r="R108" i="1"/>
  <c r="R109" i="1" s="1"/>
  <c r="O108" i="1"/>
  <c r="O109" i="1" s="1"/>
  <c r="R96" i="1"/>
  <c r="R97" i="1" s="1"/>
  <c r="O96" i="1"/>
  <c r="R83" i="1"/>
  <c r="R84" i="1" s="1"/>
  <c r="O83" i="1"/>
  <c r="O84" i="1" s="1"/>
  <c r="R69" i="1"/>
  <c r="S71" i="1" s="1"/>
  <c r="M69" i="1"/>
  <c r="N71" i="1" s="1"/>
  <c r="F69" i="1"/>
  <c r="G71" i="1" s="1"/>
  <c r="L56" i="1"/>
  <c r="I56" i="1"/>
  <c r="J57" i="1" s="1"/>
  <c r="I52" i="1"/>
  <c r="O52" i="1" s="1"/>
  <c r="P42" i="1"/>
  <c r="P43" i="1" s="1"/>
  <c r="M42" i="1"/>
  <c r="M43" i="1" s="1"/>
  <c r="I38" i="1"/>
  <c r="O38" i="1" s="1"/>
  <c r="F28" i="1"/>
  <c r="F26" i="1"/>
  <c r="I26" i="1"/>
  <c r="I28" i="1" s="1"/>
  <c r="G24" i="1"/>
  <c r="P26" i="1" s="1"/>
  <c r="P20" i="1"/>
  <c r="L20" i="1" s="1"/>
  <c r="AW10" i="1"/>
  <c r="AT10" i="1"/>
  <c r="CF10" i="1"/>
  <c r="CC10" i="1"/>
  <c r="M11" i="1"/>
  <c r="J11" i="1"/>
  <c r="M10" i="1"/>
  <c r="J10" i="1"/>
  <c r="CS309" i="1" l="1"/>
  <c r="CO225" i="1"/>
  <c r="CT324" i="1"/>
  <c r="BL324" i="1"/>
  <c r="BI309" i="1"/>
  <c r="BC260" i="1"/>
  <c r="CL275" i="1"/>
  <c r="AY292" i="1"/>
  <c r="AX294" i="1" s="1"/>
  <c r="BH294" i="1" s="1"/>
  <c r="CA294" i="1"/>
  <c r="CP294" i="1" s="1"/>
  <c r="AS172" i="1"/>
  <c r="BC276" i="1"/>
  <c r="BJ276" i="1"/>
  <c r="CO242" i="1"/>
  <c r="CK276" i="1"/>
  <c r="CU276" i="1" s="1"/>
  <c r="BH208" i="1"/>
  <c r="BL208" i="1" s="1"/>
  <c r="BI242" i="1"/>
  <c r="BM242" i="1" s="1"/>
  <c r="CK260" i="1"/>
  <c r="CI208" i="1"/>
  <c r="CT208" i="1" s="1"/>
  <c r="BC225" i="1"/>
  <c r="BM225" i="1" s="1"/>
  <c r="BE56" i="1"/>
  <c r="CD172" i="1"/>
  <c r="CU172" i="1" s="1"/>
  <c r="BC155" i="1"/>
  <c r="CL155" i="1"/>
  <c r="CP190" i="1"/>
  <c r="CX190" i="1" s="1"/>
  <c r="BH190" i="1"/>
  <c r="BP190" i="1" s="1"/>
  <c r="CG170" i="1"/>
  <c r="BF170" i="1"/>
  <c r="BI172" i="1" s="1"/>
  <c r="BD139" i="1"/>
  <c r="CL139" i="1"/>
  <c r="CP69" i="1"/>
  <c r="BF96" i="1"/>
  <c r="CM56" i="1"/>
  <c r="CM123" i="1"/>
  <c r="BF69" i="1"/>
  <c r="BE123" i="1"/>
  <c r="CM108" i="1"/>
  <c r="BE108" i="1"/>
  <c r="CM96" i="1"/>
  <c r="CN83" i="1"/>
  <c r="BE83" i="1"/>
  <c r="BE42" i="1"/>
  <c r="CM42" i="1"/>
  <c r="BI26" i="1"/>
  <c r="BY24" i="1"/>
  <c r="CH26" i="1" s="1"/>
  <c r="CM26" i="1" s="1"/>
  <c r="T309" i="1"/>
  <c r="K296" i="1"/>
  <c r="O309" i="1"/>
  <c r="T310" i="1"/>
  <c r="Y310" i="1" s="1"/>
  <c r="V324" i="1"/>
  <c r="L277" i="1"/>
  <c r="R277" i="1" s="1"/>
  <c r="R276" i="1"/>
  <c r="Y294" i="1"/>
  <c r="V325" i="1"/>
  <c r="AB296" i="1"/>
  <c r="AB294" i="1"/>
  <c r="T296" i="1"/>
  <c r="T294" i="1"/>
  <c r="Y225" i="1"/>
  <c r="AC225" i="1" s="1"/>
  <c r="Q296" i="1"/>
  <c r="S262" i="1"/>
  <c r="O192" i="1"/>
  <c r="T190" i="1"/>
  <c r="T192" i="1" s="1"/>
  <c r="U96" i="1"/>
  <c r="P260" i="1"/>
  <c r="S260" i="1" s="1"/>
  <c r="N227" i="1"/>
  <c r="AC208" i="1"/>
  <c r="V244" i="1"/>
  <c r="Y244" i="1" s="1"/>
  <c r="P242" i="1"/>
  <c r="V242" i="1"/>
  <c r="V227" i="1"/>
  <c r="CK10" i="1"/>
  <c r="AC210" i="1"/>
  <c r="AB172" i="1"/>
  <c r="L174" i="1"/>
  <c r="R174" i="1"/>
  <c r="R172" i="1"/>
  <c r="I172" i="1"/>
  <c r="I174" i="1"/>
  <c r="R10" i="1"/>
  <c r="N155" i="1"/>
  <c r="V155" i="1" s="1"/>
  <c r="R11" i="1"/>
  <c r="Q56" i="1"/>
  <c r="S157" i="1"/>
  <c r="AC157" i="1" s="1"/>
  <c r="N141" i="1"/>
  <c r="P28" i="1"/>
  <c r="U28" i="1" s="1"/>
  <c r="U26" i="1"/>
  <c r="Y26" i="1" s="1"/>
  <c r="U123" i="1"/>
  <c r="S139" i="1"/>
  <c r="V141" i="1" s="1"/>
  <c r="O97" i="1"/>
  <c r="U97" i="1" s="1"/>
  <c r="U42" i="1"/>
  <c r="M57" i="1"/>
  <c r="R57" i="1" s="1"/>
  <c r="U83" i="1"/>
  <c r="U125" i="1"/>
  <c r="U109" i="1"/>
  <c r="U108" i="1"/>
  <c r="U84" i="1"/>
  <c r="U69" i="1"/>
  <c r="W71" i="1"/>
  <c r="U43" i="1"/>
  <c r="BB10" i="1"/>
  <c r="Y141" i="1" l="1"/>
  <c r="Y227" i="1"/>
  <c r="Y155" i="1"/>
  <c r="BM276" i="1"/>
  <c r="BM172" i="1"/>
  <c r="CQ26" i="1"/>
  <c r="AF296" i="1"/>
  <c r="Y309" i="1"/>
  <c r="AF294" i="1"/>
  <c r="AB192" i="1"/>
  <c r="AB190" i="1"/>
  <c r="Z242" i="1"/>
  <c r="AF174" i="1"/>
  <c r="AC139" i="1"/>
  <c r="AF172" i="1"/>
  <c r="Y28" i="1"/>
</calcChain>
</file>

<file path=xl/sharedStrings.xml><?xml version="1.0" encoding="utf-8"?>
<sst xmlns="http://schemas.openxmlformats.org/spreadsheetml/2006/main" count="1662" uniqueCount="161">
  <si>
    <t>q=</t>
  </si>
  <si>
    <t>L=</t>
  </si>
  <si>
    <t>*</t>
  </si>
  <si>
    <t>²/</t>
  </si>
  <si>
    <t>=</t>
  </si>
  <si>
    <t>KN/m</t>
  </si>
  <si>
    <t>m</t>
  </si>
  <si>
    <t>KNm</t>
  </si>
  <si>
    <t>a=</t>
  </si>
  <si>
    <t>MA = - q * L² / 12 =</t>
  </si>
  <si>
    <t>MB =  q * L² / 12  =</t>
  </si>
  <si>
    <t>MA =  q * L² / 8  =</t>
  </si>
  <si>
    <t>MB = - q * L² / 8 =</t>
  </si>
  <si>
    <t>MB</t>
  </si>
  <si>
    <t>MA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</si>
  <si>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 a / L =</t>
    </r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</si>
  <si>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=</t>
    </r>
    <r>
      <rPr>
        <sz val="8"/>
        <color theme="1"/>
        <rFont val="Arial"/>
        <family val="1"/>
        <charset val="2"/>
      </rPr>
      <t xml:space="preserve"> b / L =</t>
    </r>
  </si>
  <si>
    <t>b=</t>
  </si>
  <si>
    <t>*(</t>
  </si>
  <si>
    <t>-</t>
  </si>
  <si>
    <t>²*(</t>
  </si>
  <si>
    <t>) ) =</t>
  </si>
  <si>
    <t>L / 2 =</t>
  </si>
  <si>
    <t>+</t>
  </si>
  <si>
    <t>MB = - 5 * q * L² / 96 =</t>
  </si>
  <si>
    <t>MA =   5 * q * L² / 96 =</t>
  </si>
  <si>
    <t>KN</t>
  </si>
  <si>
    <t>MA =   P * L / 8 =</t>
  </si>
  <si>
    <t>MB =  - P * L / 8 =</t>
  </si>
  <si>
    <t>P=</t>
  </si>
  <si>
    <t xml:space="preserve"> /</t>
  </si>
  <si>
    <t>q1 =</t>
  </si>
  <si>
    <t>² /</t>
  </si>
  <si>
    <t>)=</t>
  </si>
  <si>
    <t xml:space="preserve"> - (</t>
  </si>
  <si>
    <t>MA = 1 / 20 * q * L² =</t>
  </si>
  <si>
    <t>MB = - 1 / 30 * q * L² =</t>
  </si>
  <si>
    <t>² =</t>
  </si>
  <si>
    <t>MA = 1 / 30 * q * L² =</t>
  </si>
  <si>
    <t>MB = - 1 / 20 * q * L² =</t>
  </si>
  <si>
    <t>MA = 1 / 15 * q * L² =</t>
  </si>
  <si>
    <t>MB = - 1 / 15 * q * L² =</t>
  </si>
  <si>
    <t>c=</t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</si>
  <si>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= c / L =</t>
    </r>
  </si>
  <si>
    <t>² ) =</t>
  </si>
  <si>
    <t>c / 2 =</t>
  </si>
  <si>
    <t>²+</t>
  </si>
  <si>
    <r>
      <t xml:space="preserve">MA = q * L * c *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/ 12 )</t>
    </r>
  </si>
  <si>
    <t>MA =</t>
  </si>
  <si>
    <t>)-</t>
  </si>
  <si>
    <r>
      <t xml:space="preserve">MB = -q * L * c *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/ 12 )</t>
    </r>
  </si>
  <si>
    <t>MB =</t>
  </si>
  <si>
    <r>
      <t xml:space="preserve">MA = q * L² / 30 *( 1+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- 3 * </t>
    </r>
    <r>
      <rPr>
        <sz val="8"/>
        <color theme="1"/>
        <rFont val="Symbol"/>
        <family val="1"/>
        <charset val="2"/>
      </rPr>
      <t>b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2 )</t>
    </r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</si>
  <si>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/</t>
    </r>
  </si>
  <si>
    <t>² -</t>
  </si>
  <si>
    <r>
      <t xml:space="preserve">MB = q * L² / 30 *( 1+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- 3 * </t>
    </r>
    <r>
      <rPr>
        <sz val="8"/>
        <color theme="1"/>
        <rFont val="Symbol"/>
        <family val="1"/>
        <charset val="2"/>
      </rPr>
      <t>a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2 )</t>
    </r>
  </si>
  <si>
    <r>
      <t xml:space="preserve">MA = q * c² / 3 *( 1 - 1,5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+ 0,60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</si>
  <si>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t>* (</t>
  </si>
  <si>
    <r>
      <t xml:space="preserve">MA = q * c² / 6 *( 1 -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+ 0,30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</si>
  <si>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MB = -q * c² / 12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* ( 1 - 0,6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</si>
  <si>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MA = q * c² / 12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</si>
  <si>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MB = -q * c² / 12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</si>
  <si>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MA = P * a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>² =</t>
    </r>
  </si>
  <si>
    <r>
      <t xml:space="preserve">MB = -P * b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² =</t>
    </r>
  </si>
  <si>
    <r>
      <t xml:space="preserve">MA = P *( 2 * a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+ a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/ 2 - b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</si>
  <si>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t>² +</t>
  </si>
  <si>
    <r>
      <t xml:space="preserve">MB = - P *( 2 * b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+ b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/ 2 - a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</si>
  <si>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t>M=</t>
  </si>
  <si>
    <r>
      <t xml:space="preserve">MA = M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* ( 3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- 1 ) =</t>
    </r>
  </si>
  <si>
    <r>
      <t xml:space="preserve">MB = -M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( 3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- 1 ) =</t>
    </r>
  </si>
  <si>
    <r>
      <t xml:space="preserve">MA = P * a *( 1 - 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=</t>
    </r>
  </si>
  <si>
    <r>
      <t xml:space="preserve">MB = -P * a *( 1 - 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=</t>
    </r>
  </si>
  <si>
    <r>
      <t xml:space="preserve">MB = -q * c² / 3 * ( 1,5 - 2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</si>
  <si>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MA = q * c² / 3 * ( 1,5 - 2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</si>
  <si>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t>MB = - ( L² / 60 * ( 3 * q1 + 2 * q2 ) )</t>
  </si>
  <si>
    <t>MA =   L² / 60 * ( 3 * q1 + 2 * q2 )</t>
  </si>
  <si>
    <r>
      <t xml:space="preserve">MA = q * c² / 6 * ( 3 - 2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 </t>
    </r>
  </si>
  <si>
    <r>
      <t xml:space="preserve">MB = - q * c² / 6 * ( 3 - 2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</si>
  <si>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t>MA =   5 * q * L² / 64 =</t>
  </si>
  <si>
    <t>MB = - 5 * q * L² / 64 =</t>
  </si>
  <si>
    <t>MA =   3 * P * L / 16 =</t>
  </si>
  <si>
    <t>MB =   -3 * P * L / 16 =</t>
  </si>
  <si>
    <t>MA =   L² / 120 * ( 8 * q1 + 7 * q2 )</t>
  </si>
  <si>
    <t>MB =   L² / 120 * ( 7 * q1 + 8 * q2 )</t>
  </si>
  <si>
    <t>MB = - (</t>
  </si>
  <si>
    <t>MB = - 7 / 120 * q * L² =</t>
  </si>
  <si>
    <t>MA = 7 / 120 * q * L² =</t>
  </si>
  <si>
    <t>MA = 1 / 10 * q * L² =</t>
  </si>
  <si>
    <t>MB = - 1 / 10 * q * L² =</t>
  </si>
  <si>
    <r>
      <t xml:space="preserve">MA = q * c² / 4 * ( 3 - 2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 </t>
    </r>
  </si>
  <si>
    <r>
      <t xml:space="preserve">MB = - q * c² / 4 * ( 3 - 2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</si>
  <si>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MA =  q * c² / 8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* ( 1 -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)²</t>
    </r>
  </si>
  <si>
    <t>)² =</t>
  </si>
  <si>
    <r>
      <t xml:space="preserve">MB = - q * c² / 8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² )</t>
    </r>
  </si>
  <si>
    <r>
      <t xml:space="preserve">MA = q * c² / 8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² )</t>
    </r>
  </si>
  <si>
    <r>
      <t xml:space="preserve">MA = q * b * c / 2 * ( 1 - 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- 0,25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</si>
  <si>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t>²-</t>
  </si>
  <si>
    <r>
      <t xml:space="preserve">MA = q * L * c / 2 * ( 3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/ 4 )</t>
    </r>
  </si>
  <si>
    <r>
      <t xml:space="preserve">MB = - q * a * c / 2 * ( 1 - 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- 0,25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</si>
  <si>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MB = - q * L * c  / 2 * ( 3 * 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/ 4 )</t>
    </r>
  </si>
  <si>
    <t>)*(</t>
  </si>
  <si>
    <r>
      <t xml:space="preserve">MB = q * L² / 120 *( 1 +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* ( 7 - 3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² )</t>
    </r>
  </si>
  <si>
    <r>
      <t xml:space="preserve">MA = q * c² / 6 *( 2 - 2,25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+ 0,60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</si>
  <si>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MA = q * c² / 6 *( 1 - 0,75 * 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+ 0,15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</si>
  <si>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MA = q * c² / 8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</si>
  <si>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MB = q * c² / 8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</si>
  <si>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MA = P * b * ( 1 -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- 0,75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</si>
  <si>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MA = M / 2 * ( 1 - 3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>² ) =</t>
    </r>
  </si>
  <si>
    <r>
      <t xml:space="preserve">MB = - ( M / 2 * ( 3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² - 1 ) ) = - (</t>
    </r>
  </si>
  <si>
    <r>
      <t xml:space="preserve">MA = 3 / 2 * P * a *( 1 - 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=</t>
    </r>
  </si>
  <si>
    <r>
      <rPr>
        <b/>
        <sz val="12"/>
        <color theme="7" tint="-0.499984740745262"/>
        <rFont val="Arial"/>
        <family val="2"/>
        <charset val="162"/>
      </rPr>
      <t>ANKASTRELİK UÇ MOMENTLERİ HESABI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</t>
    </r>
  </si>
  <si>
    <t>Dikkat sadece sarı hücrelere data girilecek.</t>
  </si>
  <si>
    <r>
      <t xml:space="preserve">MA =  q * L² / 12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* ( 2 -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</t>
    </r>
  </si>
  <si>
    <r>
      <t xml:space="preserve">MB = - q * L² / 12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* ( 2 -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</t>
    </r>
  </si>
  <si>
    <r>
      <t xml:space="preserve">MA =  q * L² / 8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* ( 2 -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</t>
    </r>
  </si>
  <si>
    <r>
      <t xml:space="preserve">MB =  q * L² / 8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* ( 2 -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</t>
    </r>
  </si>
  <si>
    <r>
      <t xml:space="preserve">MB = - q * c² / 3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* ( 1 - 0,75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</si>
  <si>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MA = q * c² / 3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* ( 1 - 0,75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</si>
  <si>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MB = - q * c * ( b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+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/ 12 * ( L - 3 * a ) )</t>
    </r>
  </si>
  <si>
    <r>
      <t xml:space="preserve">MA = q * c * ( a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+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/ 12 * ( L - 3 * b ) )</t>
    </r>
  </si>
  <si>
    <r>
      <t xml:space="preserve">MA = q * L² / 120 * ( 1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* ( 7 - 3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>² )</t>
    </r>
  </si>
  <si>
    <r>
      <t xml:space="preserve">MB = -q * c² / 4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* ( 1 - 0,8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</t>
    </r>
  </si>
  <si>
    <r>
      <t xml:space="preserve">MB = - q * c² / 6 * ( 1 - 0,6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</si>
  <si>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MB = - q * c² / 12 * ( 1 - 0,3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</si>
  <si>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MA = P * a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/ 2 * ( 1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=</t>
    </r>
  </si>
  <si>
    <r>
      <t xml:space="preserve">MB = - P * b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- 0,75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² )</t>
    </r>
  </si>
  <si>
    <r>
      <t xml:space="preserve">MB = - P * b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/ 2 * ( 1 +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=</t>
    </r>
  </si>
  <si>
    <t>E=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</si>
  <si>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=</t>
    </r>
  </si>
  <si>
    <t>cm4</t>
  </si>
  <si>
    <r>
      <t xml:space="preserve">MA =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/ L² =</t>
    </r>
  </si>
  <si>
    <r>
      <t>d</t>
    </r>
    <r>
      <rPr>
        <sz val="8"/>
        <color theme="1"/>
        <rFont val="Arial"/>
        <family val="2"/>
        <charset val="162"/>
      </rPr>
      <t>=</t>
    </r>
  </si>
  <si>
    <t>mm</t>
  </si>
  <si>
    <t>N/mm²</t>
  </si>
  <si>
    <r>
      <t xml:space="preserve">MA = 3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/ L²</t>
    </r>
  </si>
  <si>
    <r>
      <t xml:space="preserve">MB = - 3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/ L² </t>
    </r>
  </si>
  <si>
    <t>( E = elastisite modulü )</t>
  </si>
  <si>
    <r>
      <t xml:space="preserve">(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= atalet momenti )</t>
    </r>
  </si>
  <si>
    <t>MA = 5 * P * L / 16 =</t>
  </si>
  <si>
    <t>MB = -5 * P * L / 16 =</t>
  </si>
  <si>
    <t>MA = 2 * P * L / 5 =</t>
  </si>
  <si>
    <t>MB = -2 * P * L / 5 =</t>
  </si>
  <si>
    <t>MA = 15 * P * L / 32 =</t>
  </si>
  <si>
    <t>MB = -15 * P * L / 32 =</t>
  </si>
  <si>
    <t>MA = 3 * P * L / 5 =</t>
  </si>
  <si>
    <t>MB = -3 * P * L / 5 =</t>
  </si>
  <si>
    <t>MA = 17 * q * L² / 384 =</t>
  </si>
  <si>
    <t xml:space="preserve"> ² /</t>
  </si>
  <si>
    <t>MB = -17 * q * L² / 384 =</t>
  </si>
  <si>
    <t>MA = 17 * q * L² / 256 =</t>
  </si>
  <si>
    <t>MB = -17 * q * L² / 256 =</t>
  </si>
  <si>
    <t>MA = q * c² / ( 6 * L² ) * ( 6 * b² + c² - 2 * b * c )</t>
  </si>
  <si>
    <t>²/(</t>
  </si>
  <si>
    <t>²)*(</t>
  </si>
  <si>
    <r>
      <t>MB = - q * c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( 6 * L² ) * ( 7 * L - 9 * c )</t>
    </r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</si>
  <si>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/(</t>
    </r>
  </si>
  <si>
    <t>MA = q * c² / ( 4 * L² ) * ( 4 * L² - 7 * L* c + 3 * c² )</t>
  </si>
  <si>
    <t>² )</t>
  </si>
  <si>
    <t>MB = q * c² / ( 4 * L² ) * ( 2 * L² - 3 * c² )</t>
  </si>
  <si>
    <r>
      <t xml:space="preserve">MB = - q * c² / 8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)²</t>
    </r>
  </si>
  <si>
    <r>
      <t xml:space="preserve">MB = - 3 / 2 * P * a *( 1 - 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</si>
</sst>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vertAlign val="superscript"/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47625</xdr:rowOff>
    </xdr:from>
    <xdr:to>
      <xdr:col>20</xdr:col>
      <xdr:colOff>114301</xdr:colOff>
      <xdr:row>8</xdr:row>
      <xdr:rowOff>80963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84CF6F62-34AC-41C9-822E-73150B590486}"/>
            </a:ext>
          </a:extLst>
        </xdr:cNvPr>
        <xdr:cNvGrpSpPr/>
      </xdr:nvGrpSpPr>
      <xdr:grpSpPr>
        <a:xfrm>
          <a:off x="647700" y="1219200"/>
          <a:ext cx="2705101" cy="604838"/>
          <a:chOff x="647700" y="1219200"/>
          <a:chExt cx="2705101" cy="604838"/>
        </a:xfrm>
      </xdr:grpSpPr>
      <xdr:grpSp>
        <xdr:nvGrpSpPr>
          <xdr:cNvPr id="104" name="Group 103">
            <a:extLst>
              <a:ext uri="{FF2B5EF4-FFF2-40B4-BE49-F238E27FC236}">
                <a16:creationId xmlns:a16="http://schemas.microsoft.com/office/drawing/2014/main" id="{A64D1D34-8FE1-4F65-BED4-218AD96F39F7}"/>
              </a:ext>
            </a:extLst>
          </xdr:cNvPr>
          <xdr:cNvGrpSpPr/>
        </xdr:nvGrpSpPr>
        <xdr:grpSpPr>
          <a:xfrm>
            <a:off x="809625" y="1314450"/>
            <a:ext cx="2271713" cy="290513"/>
            <a:chOff x="1457325" y="571500"/>
            <a:chExt cx="2271713" cy="290513"/>
          </a:xfrm>
        </xdr:grpSpPr>
        <xdr:grpSp>
          <xdr:nvGrpSpPr>
            <xdr:cNvPr id="100" name="Group 99">
              <a:extLst>
                <a:ext uri="{FF2B5EF4-FFF2-40B4-BE49-F238E27FC236}">
                  <a16:creationId xmlns:a16="http://schemas.microsoft.com/office/drawing/2014/main" id="{4750255B-3B6B-4A40-9177-C87B16973D88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4" name="Rectangle 3">
                <a:extLst>
                  <a:ext uri="{FF2B5EF4-FFF2-40B4-BE49-F238E27FC236}">
                    <a16:creationId xmlns:a16="http://schemas.microsoft.com/office/drawing/2014/main" id="{6F706F97-5DF1-4E93-A7BA-CB624747B7CD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3" name="Straight Connector 2">
                <a:extLst>
                  <a:ext uri="{FF2B5EF4-FFF2-40B4-BE49-F238E27FC236}">
                    <a16:creationId xmlns:a16="http://schemas.microsoft.com/office/drawing/2014/main" id="{62C970C3-B47A-4716-B398-13264377A5EC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1" name="Group 100">
              <a:extLst>
                <a:ext uri="{FF2B5EF4-FFF2-40B4-BE49-F238E27FC236}">
                  <a16:creationId xmlns:a16="http://schemas.microsoft.com/office/drawing/2014/main" id="{67E44071-3E9E-48A6-8377-A4D634099975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6" name="Rectangle 5">
                <a:extLst>
                  <a:ext uri="{FF2B5EF4-FFF2-40B4-BE49-F238E27FC236}">
                    <a16:creationId xmlns:a16="http://schemas.microsoft.com/office/drawing/2014/main" id="{667A2959-FCB4-4A85-88BC-F7DDAB95B03D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5" name="Straight Connector 4">
                <a:extLst>
                  <a:ext uri="{FF2B5EF4-FFF2-40B4-BE49-F238E27FC236}">
                    <a16:creationId xmlns:a16="http://schemas.microsoft.com/office/drawing/2014/main" id="{A0AF778F-3A18-4A5B-8DD6-F889D6A47393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id="{C8D9778E-4CAF-487B-9150-2B03633A5223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4A3DAB96-C4E3-4279-96B9-F47A3129BEA8}"/>
              </a:ext>
            </a:extLst>
          </xdr:cNvPr>
          <xdr:cNvCxnSpPr/>
        </xdr:nvCxnSpPr>
        <xdr:spPr>
          <a:xfrm>
            <a:off x="971550" y="1219200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6AD13285-EE98-4F98-A411-9B1224C4FA6F}"/>
              </a:ext>
            </a:extLst>
          </xdr:cNvPr>
          <xdr:cNvCxnSpPr/>
        </xdr:nvCxnSpPr>
        <xdr:spPr>
          <a:xfrm>
            <a:off x="113347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2A628B36-DC60-41EE-A39B-0C407A5055CC}"/>
              </a:ext>
            </a:extLst>
          </xdr:cNvPr>
          <xdr:cNvCxnSpPr/>
        </xdr:nvCxnSpPr>
        <xdr:spPr>
          <a:xfrm>
            <a:off x="1295400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AE577615-B2B0-433D-BD39-AB74EDA40472}"/>
              </a:ext>
            </a:extLst>
          </xdr:cNvPr>
          <xdr:cNvCxnSpPr/>
        </xdr:nvCxnSpPr>
        <xdr:spPr>
          <a:xfrm>
            <a:off x="145732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F6DE30CD-9A20-432C-AE5E-165C10DF8F0A}"/>
              </a:ext>
            </a:extLst>
          </xdr:cNvPr>
          <xdr:cNvCxnSpPr/>
        </xdr:nvCxnSpPr>
        <xdr:spPr>
          <a:xfrm>
            <a:off x="161925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3F48E922-331B-4008-AAA0-766EBC2C04F2}"/>
              </a:ext>
            </a:extLst>
          </xdr:cNvPr>
          <xdr:cNvCxnSpPr/>
        </xdr:nvCxnSpPr>
        <xdr:spPr>
          <a:xfrm>
            <a:off x="1781175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47541B95-9570-433D-9F0C-D7F89D2C0E63}"/>
              </a:ext>
            </a:extLst>
          </xdr:cNvPr>
          <xdr:cNvCxnSpPr/>
        </xdr:nvCxnSpPr>
        <xdr:spPr>
          <a:xfrm>
            <a:off x="194310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8DCC7A70-E9CC-4A0D-8675-3581D928E12A}"/>
              </a:ext>
            </a:extLst>
          </xdr:cNvPr>
          <xdr:cNvCxnSpPr/>
        </xdr:nvCxnSpPr>
        <xdr:spPr>
          <a:xfrm>
            <a:off x="210502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CEEBE879-B0C0-41F9-9764-E162D64E87B8}"/>
              </a:ext>
            </a:extLst>
          </xdr:cNvPr>
          <xdr:cNvCxnSpPr/>
        </xdr:nvCxnSpPr>
        <xdr:spPr>
          <a:xfrm>
            <a:off x="2266950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D74D3564-9305-458B-AE54-22427DADDDCD}"/>
              </a:ext>
            </a:extLst>
          </xdr:cNvPr>
          <xdr:cNvCxnSpPr/>
        </xdr:nvCxnSpPr>
        <xdr:spPr>
          <a:xfrm>
            <a:off x="242887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FB70EACE-07E7-4D2F-8358-62D5FBBBC473}"/>
              </a:ext>
            </a:extLst>
          </xdr:cNvPr>
          <xdr:cNvCxnSpPr/>
        </xdr:nvCxnSpPr>
        <xdr:spPr>
          <a:xfrm>
            <a:off x="259080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B112FFB2-DD96-47FE-80E8-158C2F3160E9}"/>
              </a:ext>
            </a:extLst>
          </xdr:cNvPr>
          <xdr:cNvCxnSpPr/>
        </xdr:nvCxnSpPr>
        <xdr:spPr>
          <a:xfrm>
            <a:off x="2752725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B75FEAE4-E00A-4AF1-9FB1-721CCAC14353}"/>
              </a:ext>
            </a:extLst>
          </xdr:cNvPr>
          <xdr:cNvCxnSpPr/>
        </xdr:nvCxnSpPr>
        <xdr:spPr>
          <a:xfrm>
            <a:off x="291465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1C0CF304-EE75-43BF-B235-77A841E45362}"/>
              </a:ext>
            </a:extLst>
          </xdr:cNvPr>
          <xdr:cNvCxnSpPr/>
        </xdr:nvCxnSpPr>
        <xdr:spPr>
          <a:xfrm>
            <a:off x="966788" y="1219201"/>
            <a:ext cx="1952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FFD45FFF-88F8-452C-8915-A3FEEB144615}"/>
              </a:ext>
            </a:extLst>
          </xdr:cNvPr>
          <xdr:cNvCxnSpPr/>
        </xdr:nvCxnSpPr>
        <xdr:spPr>
          <a:xfrm>
            <a:off x="971551" y="1628774"/>
            <a:ext cx="0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E04D348D-742F-4233-BA8B-2FD361D20C36}"/>
              </a:ext>
            </a:extLst>
          </xdr:cNvPr>
          <xdr:cNvCxnSpPr/>
        </xdr:nvCxnSpPr>
        <xdr:spPr>
          <a:xfrm>
            <a:off x="900113" y="17430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1B356EE0-762E-4C72-AD2B-9ABA38766837}"/>
              </a:ext>
            </a:extLst>
          </xdr:cNvPr>
          <xdr:cNvCxnSpPr/>
        </xdr:nvCxnSpPr>
        <xdr:spPr>
          <a:xfrm flipH="1">
            <a:off x="914400" y="16954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8B56BE83-D236-446B-8E02-5538809A3FE0}"/>
              </a:ext>
            </a:extLst>
          </xdr:cNvPr>
          <xdr:cNvCxnSpPr/>
        </xdr:nvCxnSpPr>
        <xdr:spPr>
          <a:xfrm>
            <a:off x="2914652" y="1633537"/>
            <a:ext cx="0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FA0D4DE3-72AD-41B2-90F6-E1127CF4C57E}"/>
              </a:ext>
            </a:extLst>
          </xdr:cNvPr>
          <xdr:cNvCxnSpPr/>
        </xdr:nvCxnSpPr>
        <xdr:spPr>
          <a:xfrm flipH="1">
            <a:off x="2857501" y="17002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Arc 37">
            <a:extLst>
              <a:ext uri="{FF2B5EF4-FFF2-40B4-BE49-F238E27FC236}">
                <a16:creationId xmlns:a16="http://schemas.microsoft.com/office/drawing/2014/main" id="{8F77ADF3-0060-4A55-8054-88C77F69F5D6}"/>
              </a:ext>
            </a:extLst>
          </xdr:cNvPr>
          <xdr:cNvSpPr/>
        </xdr:nvSpPr>
        <xdr:spPr>
          <a:xfrm>
            <a:off x="647700" y="12239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9" name="Arc 38">
            <a:extLst>
              <a:ext uri="{FF2B5EF4-FFF2-40B4-BE49-F238E27FC236}">
                <a16:creationId xmlns:a16="http://schemas.microsoft.com/office/drawing/2014/main" id="{2A8C98C7-9E40-4CB3-AC07-62387697C0F5}"/>
              </a:ext>
            </a:extLst>
          </xdr:cNvPr>
          <xdr:cNvSpPr/>
        </xdr:nvSpPr>
        <xdr:spPr>
          <a:xfrm rot="10800000">
            <a:off x="2943225" y="12620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40</xdr:col>
      <xdr:colOff>0</xdr:colOff>
      <xdr:row>4</xdr:row>
      <xdr:rowOff>47625</xdr:rowOff>
    </xdr:from>
    <xdr:to>
      <xdr:col>55</xdr:col>
      <xdr:colOff>4763</xdr:colOff>
      <xdr:row>8</xdr:row>
      <xdr:rowOff>80963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9F849DBC-6276-450D-8FD8-B8BF4FAC4303}"/>
            </a:ext>
          </a:extLst>
        </xdr:cNvPr>
        <xdr:cNvGrpSpPr/>
      </xdr:nvGrpSpPr>
      <xdr:grpSpPr>
        <a:xfrm>
          <a:off x="6477000" y="1219200"/>
          <a:ext cx="2433638" cy="604838"/>
          <a:chOff x="6477000" y="1219200"/>
          <a:chExt cx="2433638" cy="604838"/>
        </a:xfrm>
      </xdr:grpSpPr>
      <xdr:grpSp>
        <xdr:nvGrpSpPr>
          <xdr:cNvPr id="98" name="Group 97">
            <a:extLst>
              <a:ext uri="{FF2B5EF4-FFF2-40B4-BE49-F238E27FC236}">
                <a16:creationId xmlns:a16="http://schemas.microsoft.com/office/drawing/2014/main" id="{6F97C802-4505-41E7-B1D1-9D2CA77CEE4A}"/>
              </a:ext>
            </a:extLst>
          </xdr:cNvPr>
          <xdr:cNvGrpSpPr/>
        </xdr:nvGrpSpPr>
        <xdr:grpSpPr>
          <a:xfrm>
            <a:off x="8582025" y="1462088"/>
            <a:ext cx="328613" cy="261937"/>
            <a:chOff x="6800850" y="719138"/>
            <a:chExt cx="328613" cy="261937"/>
          </a:xfrm>
        </xdr:grpSpPr>
        <xdr:sp macro="" textlink="">
          <xdr:nvSpPr>
            <xdr:cNvPr id="40" name="Rectangle 39">
              <a:extLst>
                <a:ext uri="{FF2B5EF4-FFF2-40B4-BE49-F238E27FC236}">
                  <a16:creationId xmlns:a16="http://schemas.microsoft.com/office/drawing/2014/main" id="{D58AA9E0-056C-4352-ACB4-713B82644064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9" name="Isosceles Triangle 68">
              <a:extLst>
                <a:ext uri="{FF2B5EF4-FFF2-40B4-BE49-F238E27FC236}">
                  <a16:creationId xmlns:a16="http://schemas.microsoft.com/office/drawing/2014/main" id="{302E30AE-119C-44B1-816F-5F26D2BE97C2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7" name="Straight Connector 66">
              <a:extLst>
                <a:ext uri="{FF2B5EF4-FFF2-40B4-BE49-F238E27FC236}">
                  <a16:creationId xmlns:a16="http://schemas.microsoft.com/office/drawing/2014/main" id="{B51326C8-9A62-425E-9488-0986270B4306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2" name="Group 101">
            <a:extLst>
              <a:ext uri="{FF2B5EF4-FFF2-40B4-BE49-F238E27FC236}">
                <a16:creationId xmlns:a16="http://schemas.microsoft.com/office/drawing/2014/main" id="{620E7B0B-3F4E-44F4-BA4E-7F6F3D016CE6}"/>
              </a:ext>
            </a:extLst>
          </xdr:cNvPr>
          <xdr:cNvGrpSpPr/>
        </xdr:nvGrpSpPr>
        <xdr:grpSpPr>
          <a:xfrm>
            <a:off x="6638925" y="1314450"/>
            <a:ext cx="161925" cy="285751"/>
            <a:chOff x="5019675" y="571500"/>
            <a:chExt cx="161925" cy="285751"/>
          </a:xfrm>
        </xdr:grpSpPr>
        <xdr:sp macro="" textlink="">
          <xdr:nvSpPr>
            <xdr:cNvPr id="41" name="Rectangle 40">
              <a:extLst>
                <a:ext uri="{FF2B5EF4-FFF2-40B4-BE49-F238E27FC236}">
                  <a16:creationId xmlns:a16="http://schemas.microsoft.com/office/drawing/2014/main" id="{DFAB7CDC-C9C9-4B5F-977E-A5E1B3593F29}"/>
                </a:ext>
              </a:extLst>
            </xdr:cNvPr>
            <xdr:cNvSpPr/>
          </xdr:nvSpPr>
          <xdr:spPr>
            <a:xfrm>
              <a:off x="50196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2" name="Straight Connector 41">
              <a:extLst>
                <a:ext uri="{FF2B5EF4-FFF2-40B4-BE49-F238E27FC236}">
                  <a16:creationId xmlns:a16="http://schemas.microsoft.com/office/drawing/2014/main" id="{5BEFBA62-CDD9-49E9-9207-8CB9F92636D3}"/>
                </a:ext>
              </a:extLst>
            </xdr:cNvPr>
            <xdr:cNvCxnSpPr/>
          </xdr:nvCxnSpPr>
          <xdr:spPr>
            <a:xfrm>
              <a:off x="518160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7D4DFEA6-A835-439C-8D6E-9A475CD89631}"/>
              </a:ext>
            </a:extLst>
          </xdr:cNvPr>
          <xdr:cNvCxnSpPr/>
        </xdr:nvCxnSpPr>
        <xdr:spPr>
          <a:xfrm>
            <a:off x="6805613" y="14573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79C3719D-344E-4C8A-8284-CC18B3ED4A26}"/>
              </a:ext>
            </a:extLst>
          </xdr:cNvPr>
          <xdr:cNvCxnSpPr/>
        </xdr:nvCxnSpPr>
        <xdr:spPr>
          <a:xfrm>
            <a:off x="6800850" y="1219200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D7ADA123-8375-4535-9A09-B28CFE557075}"/>
              </a:ext>
            </a:extLst>
          </xdr:cNvPr>
          <xdr:cNvCxnSpPr/>
        </xdr:nvCxnSpPr>
        <xdr:spPr>
          <a:xfrm>
            <a:off x="696277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AB3E9314-878C-4D82-A160-F4E980C0C4D8}"/>
              </a:ext>
            </a:extLst>
          </xdr:cNvPr>
          <xdr:cNvCxnSpPr/>
        </xdr:nvCxnSpPr>
        <xdr:spPr>
          <a:xfrm>
            <a:off x="7124700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9003F3C3-AE0F-4A90-AEC2-FAF249E876F7}"/>
              </a:ext>
            </a:extLst>
          </xdr:cNvPr>
          <xdr:cNvCxnSpPr/>
        </xdr:nvCxnSpPr>
        <xdr:spPr>
          <a:xfrm>
            <a:off x="728662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A793D6B2-37FC-4973-B0D7-0F666F89740E}"/>
              </a:ext>
            </a:extLst>
          </xdr:cNvPr>
          <xdr:cNvCxnSpPr/>
        </xdr:nvCxnSpPr>
        <xdr:spPr>
          <a:xfrm>
            <a:off x="744855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06B9BD46-3F8F-408B-A17D-AF0F95E061DA}"/>
              </a:ext>
            </a:extLst>
          </xdr:cNvPr>
          <xdr:cNvCxnSpPr/>
        </xdr:nvCxnSpPr>
        <xdr:spPr>
          <a:xfrm>
            <a:off x="7610475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41CCC787-EB0F-42FA-A3F7-4742E840DBBA}"/>
              </a:ext>
            </a:extLst>
          </xdr:cNvPr>
          <xdr:cNvCxnSpPr/>
        </xdr:nvCxnSpPr>
        <xdr:spPr>
          <a:xfrm>
            <a:off x="777240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F616AFA1-E60A-40C4-9FB6-35B5FF577112}"/>
              </a:ext>
            </a:extLst>
          </xdr:cNvPr>
          <xdr:cNvCxnSpPr/>
        </xdr:nvCxnSpPr>
        <xdr:spPr>
          <a:xfrm>
            <a:off x="793432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A5817214-40B2-43D4-ADA4-D83868B2FE75}"/>
              </a:ext>
            </a:extLst>
          </xdr:cNvPr>
          <xdr:cNvCxnSpPr/>
        </xdr:nvCxnSpPr>
        <xdr:spPr>
          <a:xfrm>
            <a:off x="8096250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0FF27300-DBED-43B9-912F-6C75B093AECA}"/>
              </a:ext>
            </a:extLst>
          </xdr:cNvPr>
          <xdr:cNvCxnSpPr/>
        </xdr:nvCxnSpPr>
        <xdr:spPr>
          <a:xfrm>
            <a:off x="825817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116A01D8-22AE-4377-8ED5-BDC66D2BEA0C}"/>
              </a:ext>
            </a:extLst>
          </xdr:cNvPr>
          <xdr:cNvCxnSpPr/>
        </xdr:nvCxnSpPr>
        <xdr:spPr>
          <a:xfrm>
            <a:off x="842010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40AE2F46-FFE4-46DF-AC85-EA958E3E2569}"/>
              </a:ext>
            </a:extLst>
          </xdr:cNvPr>
          <xdr:cNvCxnSpPr/>
        </xdr:nvCxnSpPr>
        <xdr:spPr>
          <a:xfrm>
            <a:off x="8582025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DB59F87D-1D04-4FCF-BC9F-E2877FC1190A}"/>
              </a:ext>
            </a:extLst>
          </xdr:cNvPr>
          <xdr:cNvCxnSpPr/>
        </xdr:nvCxnSpPr>
        <xdr:spPr>
          <a:xfrm>
            <a:off x="874395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9A34F5C1-7B3C-40F0-A423-E1D4B21343F0}"/>
              </a:ext>
            </a:extLst>
          </xdr:cNvPr>
          <xdr:cNvCxnSpPr/>
        </xdr:nvCxnSpPr>
        <xdr:spPr>
          <a:xfrm>
            <a:off x="6796088" y="1219201"/>
            <a:ext cx="1952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58E5FE2E-01A5-4F90-B53E-D94C37E143F9}"/>
              </a:ext>
            </a:extLst>
          </xdr:cNvPr>
          <xdr:cNvCxnSpPr/>
        </xdr:nvCxnSpPr>
        <xdr:spPr>
          <a:xfrm>
            <a:off x="6800851" y="1628774"/>
            <a:ext cx="0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D6BFACA0-C51F-4D51-92C8-107553827354}"/>
              </a:ext>
            </a:extLst>
          </xdr:cNvPr>
          <xdr:cNvCxnSpPr/>
        </xdr:nvCxnSpPr>
        <xdr:spPr>
          <a:xfrm>
            <a:off x="6729413" y="17430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698792B6-D25E-4D81-AE7B-858585E1B3FC}"/>
              </a:ext>
            </a:extLst>
          </xdr:cNvPr>
          <xdr:cNvCxnSpPr/>
        </xdr:nvCxnSpPr>
        <xdr:spPr>
          <a:xfrm flipH="1">
            <a:off x="6743700" y="16954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201C45B4-F731-46CD-A932-36EBEF3B852A}"/>
              </a:ext>
            </a:extLst>
          </xdr:cNvPr>
          <xdr:cNvCxnSpPr/>
        </xdr:nvCxnSpPr>
        <xdr:spPr>
          <a:xfrm>
            <a:off x="8743952" y="1633537"/>
            <a:ext cx="0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847AAFEB-B611-4EED-A78F-F04AAA037252}"/>
              </a:ext>
            </a:extLst>
          </xdr:cNvPr>
          <xdr:cNvCxnSpPr/>
        </xdr:nvCxnSpPr>
        <xdr:spPr>
          <a:xfrm flipH="1">
            <a:off x="8686801" y="17002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Arc 63">
            <a:extLst>
              <a:ext uri="{FF2B5EF4-FFF2-40B4-BE49-F238E27FC236}">
                <a16:creationId xmlns:a16="http://schemas.microsoft.com/office/drawing/2014/main" id="{CC5C781C-842F-4ABA-9B9F-3CD7151AD6D3}"/>
              </a:ext>
            </a:extLst>
          </xdr:cNvPr>
          <xdr:cNvSpPr/>
        </xdr:nvSpPr>
        <xdr:spPr>
          <a:xfrm>
            <a:off x="6477000" y="12239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74</xdr:col>
      <xdr:colOff>157163</xdr:colOff>
      <xdr:row>4</xdr:row>
      <xdr:rowOff>47625</xdr:rowOff>
    </xdr:from>
    <xdr:to>
      <xdr:col>90</xdr:col>
      <xdr:colOff>114301</xdr:colOff>
      <xdr:row>8</xdr:row>
      <xdr:rowOff>80963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E5F38D18-0230-46AF-8140-316BECAABA35}"/>
            </a:ext>
          </a:extLst>
        </xdr:cNvPr>
        <xdr:cNvGrpSpPr/>
      </xdr:nvGrpSpPr>
      <xdr:grpSpPr>
        <a:xfrm>
          <a:off x="12139613" y="1219200"/>
          <a:ext cx="2547938" cy="604838"/>
          <a:chOff x="12139613" y="1219200"/>
          <a:chExt cx="2547938" cy="604838"/>
        </a:xfrm>
      </xdr:grpSpPr>
      <xdr:grpSp>
        <xdr:nvGrpSpPr>
          <xdr:cNvPr id="106" name="Group 105">
            <a:extLst>
              <a:ext uri="{FF2B5EF4-FFF2-40B4-BE49-F238E27FC236}">
                <a16:creationId xmlns:a16="http://schemas.microsoft.com/office/drawing/2014/main" id="{8521689B-2BAC-421C-ABDC-10AA4EA73DF6}"/>
              </a:ext>
            </a:extLst>
          </xdr:cNvPr>
          <xdr:cNvGrpSpPr/>
        </xdr:nvGrpSpPr>
        <xdr:grpSpPr>
          <a:xfrm>
            <a:off x="12139613" y="1314450"/>
            <a:ext cx="2276475" cy="414337"/>
            <a:chOff x="8253413" y="571500"/>
            <a:chExt cx="2276475" cy="414337"/>
          </a:xfrm>
        </xdr:grpSpPr>
        <xdr:grpSp>
          <xdr:nvGrpSpPr>
            <xdr:cNvPr id="97" name="Group 96">
              <a:extLst>
                <a:ext uri="{FF2B5EF4-FFF2-40B4-BE49-F238E27FC236}">
                  <a16:creationId xmlns:a16="http://schemas.microsoft.com/office/drawing/2014/main" id="{E3D54D19-DA5E-4476-8909-2B91C226075F}"/>
                </a:ext>
              </a:extLst>
            </xdr:cNvPr>
            <xdr:cNvGrpSpPr/>
          </xdr:nvGrpSpPr>
          <xdr:grpSpPr>
            <a:xfrm>
              <a:off x="8253413" y="723900"/>
              <a:ext cx="328613" cy="261937"/>
              <a:chOff x="10201275" y="719138"/>
              <a:chExt cx="328613" cy="261937"/>
            </a:xfrm>
          </xdr:grpSpPr>
          <xdr:sp macro="" textlink="">
            <xdr:nvSpPr>
              <xdr:cNvPr id="70" name="Rectangle 69">
                <a:extLst>
                  <a:ext uri="{FF2B5EF4-FFF2-40B4-BE49-F238E27FC236}">
                    <a16:creationId xmlns:a16="http://schemas.microsoft.com/office/drawing/2014/main" id="{62A71684-9C51-4967-8627-080247196001}"/>
                  </a:ext>
                </a:extLst>
              </xdr:cNvPr>
              <xdr:cNvSpPr/>
            </xdr:nvSpPr>
            <xdr:spPr>
              <a:xfrm>
                <a:off x="10201275" y="862012"/>
                <a:ext cx="323850" cy="119063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95" name="Isosceles Triangle 94">
                <a:extLst>
                  <a:ext uri="{FF2B5EF4-FFF2-40B4-BE49-F238E27FC236}">
                    <a16:creationId xmlns:a16="http://schemas.microsoft.com/office/drawing/2014/main" id="{0A7B6571-4659-4DC7-9FB7-2245F24AC3E6}"/>
                  </a:ext>
                </a:extLst>
              </xdr:cNvPr>
              <xdr:cNvSpPr/>
            </xdr:nvSpPr>
            <xdr:spPr>
              <a:xfrm>
                <a:off x="10287000" y="719138"/>
                <a:ext cx="161926" cy="138112"/>
              </a:xfrm>
              <a:prstGeom prst="triangle">
                <a:avLst/>
              </a:prstGeom>
              <a:solidFill>
                <a:schemeClr val="bg1">
                  <a:lumMod val="85000"/>
                </a:schemeClr>
              </a:solidFill>
              <a:ln w="9525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96" name="Straight Connector 95">
                <a:extLst>
                  <a:ext uri="{FF2B5EF4-FFF2-40B4-BE49-F238E27FC236}">
                    <a16:creationId xmlns:a16="http://schemas.microsoft.com/office/drawing/2014/main" id="{016565CA-4B72-438B-AEFC-951957C2E587}"/>
                  </a:ext>
                </a:extLst>
              </xdr:cNvPr>
              <xdr:cNvCxnSpPr/>
            </xdr:nvCxnSpPr>
            <xdr:spPr>
              <a:xfrm>
                <a:off x="10201275" y="857250"/>
                <a:ext cx="328613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5" name="Group 104">
              <a:extLst>
                <a:ext uri="{FF2B5EF4-FFF2-40B4-BE49-F238E27FC236}">
                  <a16:creationId xmlns:a16="http://schemas.microsoft.com/office/drawing/2014/main" id="{C097BD43-86E2-41EF-95B0-CFA64E1D5190}"/>
                </a:ext>
              </a:extLst>
            </xdr:cNvPr>
            <xdr:cNvGrpSpPr/>
          </xdr:nvGrpSpPr>
          <xdr:grpSpPr>
            <a:xfrm>
              <a:off x="10363200" y="571500"/>
              <a:ext cx="166688" cy="285750"/>
              <a:chOff x="10363200" y="571500"/>
              <a:chExt cx="166688" cy="285750"/>
            </a:xfrm>
          </xdr:grpSpPr>
          <xdr:sp macro="" textlink="">
            <xdr:nvSpPr>
              <xdr:cNvPr id="71" name="Rectangle 70">
                <a:extLst>
                  <a:ext uri="{FF2B5EF4-FFF2-40B4-BE49-F238E27FC236}">
                    <a16:creationId xmlns:a16="http://schemas.microsoft.com/office/drawing/2014/main" id="{26A0A0DD-F09C-4340-9F98-D03C190561F5}"/>
                  </a:ext>
                </a:extLst>
              </xdr:cNvPr>
              <xdr:cNvSpPr/>
            </xdr:nvSpPr>
            <xdr:spPr>
              <a:xfrm>
                <a:off x="10372725" y="571501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2" name="Straight Connector 71">
                <a:extLst>
                  <a:ext uri="{FF2B5EF4-FFF2-40B4-BE49-F238E27FC236}">
                    <a16:creationId xmlns:a16="http://schemas.microsoft.com/office/drawing/2014/main" id="{E2C6BD5D-8828-4490-8CF0-8073539A27CF}"/>
                  </a:ext>
                </a:extLst>
              </xdr:cNvPr>
              <xdr:cNvCxnSpPr/>
            </xdr:nvCxnSpPr>
            <xdr:spPr>
              <a:xfrm>
                <a:off x="1036320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73" name="Straight Connector 72">
              <a:extLst>
                <a:ext uri="{FF2B5EF4-FFF2-40B4-BE49-F238E27FC236}">
                  <a16:creationId xmlns:a16="http://schemas.microsoft.com/office/drawing/2014/main" id="{A5821E72-1540-4769-B5E5-F4C172528905}"/>
                </a:ext>
              </a:extLst>
            </xdr:cNvPr>
            <xdr:cNvCxnSpPr/>
          </xdr:nvCxnSpPr>
          <xdr:spPr>
            <a:xfrm>
              <a:off x="8415338" y="714375"/>
              <a:ext cx="195262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4" name="Straight Arrow Connector 73">
            <a:extLst>
              <a:ext uri="{FF2B5EF4-FFF2-40B4-BE49-F238E27FC236}">
                <a16:creationId xmlns:a16="http://schemas.microsoft.com/office/drawing/2014/main" id="{D1A94A2E-EFAA-4E59-8B22-1BAA6D61B444}"/>
              </a:ext>
            </a:extLst>
          </xdr:cNvPr>
          <xdr:cNvCxnSpPr/>
        </xdr:nvCxnSpPr>
        <xdr:spPr>
          <a:xfrm>
            <a:off x="12306300" y="1219200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97D19436-FC99-437E-A229-F1A449338912}"/>
              </a:ext>
            </a:extLst>
          </xdr:cNvPr>
          <xdr:cNvCxnSpPr/>
        </xdr:nvCxnSpPr>
        <xdr:spPr>
          <a:xfrm>
            <a:off x="1246822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BD13C2E8-F7C1-4889-9F85-FD38204DC7E6}"/>
              </a:ext>
            </a:extLst>
          </xdr:cNvPr>
          <xdr:cNvCxnSpPr/>
        </xdr:nvCxnSpPr>
        <xdr:spPr>
          <a:xfrm>
            <a:off x="12630150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Arrow Connector 76">
            <a:extLst>
              <a:ext uri="{FF2B5EF4-FFF2-40B4-BE49-F238E27FC236}">
                <a16:creationId xmlns:a16="http://schemas.microsoft.com/office/drawing/2014/main" id="{25904075-19CE-4E8D-BC02-96B811D659EA}"/>
              </a:ext>
            </a:extLst>
          </xdr:cNvPr>
          <xdr:cNvCxnSpPr/>
        </xdr:nvCxnSpPr>
        <xdr:spPr>
          <a:xfrm>
            <a:off x="1279207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E2E4D615-F11B-411A-B7FA-C708646B0FCA}"/>
              </a:ext>
            </a:extLst>
          </xdr:cNvPr>
          <xdr:cNvCxnSpPr/>
        </xdr:nvCxnSpPr>
        <xdr:spPr>
          <a:xfrm>
            <a:off x="1295400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2E1AEF75-64BB-4A9D-BAFA-73288B079D6D}"/>
              </a:ext>
            </a:extLst>
          </xdr:cNvPr>
          <xdr:cNvCxnSpPr/>
        </xdr:nvCxnSpPr>
        <xdr:spPr>
          <a:xfrm>
            <a:off x="13115925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Arrow Connector 79">
            <a:extLst>
              <a:ext uri="{FF2B5EF4-FFF2-40B4-BE49-F238E27FC236}">
                <a16:creationId xmlns:a16="http://schemas.microsoft.com/office/drawing/2014/main" id="{E044187A-22F1-4D43-ADE2-5AB274E82E87}"/>
              </a:ext>
            </a:extLst>
          </xdr:cNvPr>
          <xdr:cNvCxnSpPr/>
        </xdr:nvCxnSpPr>
        <xdr:spPr>
          <a:xfrm>
            <a:off x="1327785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48ED852D-20BE-4276-B31B-DEA19186E6C1}"/>
              </a:ext>
            </a:extLst>
          </xdr:cNvPr>
          <xdr:cNvCxnSpPr/>
        </xdr:nvCxnSpPr>
        <xdr:spPr>
          <a:xfrm>
            <a:off x="1343977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EC88711A-19A6-4306-AA59-AA5A1D095BF4}"/>
              </a:ext>
            </a:extLst>
          </xdr:cNvPr>
          <xdr:cNvCxnSpPr/>
        </xdr:nvCxnSpPr>
        <xdr:spPr>
          <a:xfrm>
            <a:off x="13601700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99A648C9-1342-43CB-AA58-DC2909921AE7}"/>
              </a:ext>
            </a:extLst>
          </xdr:cNvPr>
          <xdr:cNvCxnSpPr/>
        </xdr:nvCxnSpPr>
        <xdr:spPr>
          <a:xfrm>
            <a:off x="13763625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F9C38C83-2716-47EA-852C-DEDD394C7821}"/>
              </a:ext>
            </a:extLst>
          </xdr:cNvPr>
          <xdr:cNvCxnSpPr/>
        </xdr:nvCxnSpPr>
        <xdr:spPr>
          <a:xfrm>
            <a:off x="1392555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110A4C91-826F-4D92-A265-E58880951BA1}"/>
              </a:ext>
            </a:extLst>
          </xdr:cNvPr>
          <xdr:cNvCxnSpPr/>
        </xdr:nvCxnSpPr>
        <xdr:spPr>
          <a:xfrm>
            <a:off x="14087475" y="1223962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91DBBA88-1468-4FEB-99CD-54023C94B0BA}"/>
              </a:ext>
            </a:extLst>
          </xdr:cNvPr>
          <xdr:cNvCxnSpPr/>
        </xdr:nvCxnSpPr>
        <xdr:spPr>
          <a:xfrm>
            <a:off x="14249400" y="12239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2B4DBDCE-D7D1-4A06-B7EA-8184B3EBF82C}"/>
              </a:ext>
            </a:extLst>
          </xdr:cNvPr>
          <xdr:cNvCxnSpPr/>
        </xdr:nvCxnSpPr>
        <xdr:spPr>
          <a:xfrm>
            <a:off x="12301538" y="1219201"/>
            <a:ext cx="1952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7FE4A652-1B7C-492C-AB48-820066562A75}"/>
              </a:ext>
            </a:extLst>
          </xdr:cNvPr>
          <xdr:cNvCxnSpPr/>
        </xdr:nvCxnSpPr>
        <xdr:spPr>
          <a:xfrm>
            <a:off x="12306301" y="1628774"/>
            <a:ext cx="0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1B36C8B4-4756-426F-A2BC-4485BFD68901}"/>
              </a:ext>
            </a:extLst>
          </xdr:cNvPr>
          <xdr:cNvCxnSpPr/>
        </xdr:nvCxnSpPr>
        <xdr:spPr>
          <a:xfrm>
            <a:off x="12234863" y="17430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0CDB73C0-5AE3-4F22-AB48-1108C1DBBAAB}"/>
              </a:ext>
            </a:extLst>
          </xdr:cNvPr>
          <xdr:cNvCxnSpPr/>
        </xdr:nvCxnSpPr>
        <xdr:spPr>
          <a:xfrm flipH="1">
            <a:off x="12249150" y="16954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2860EE0A-48E4-417B-94E1-B442599055F5}"/>
              </a:ext>
            </a:extLst>
          </xdr:cNvPr>
          <xdr:cNvCxnSpPr/>
        </xdr:nvCxnSpPr>
        <xdr:spPr>
          <a:xfrm>
            <a:off x="14249402" y="1633537"/>
            <a:ext cx="0" cy="1905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F848FAD8-18E9-4F59-A83B-FCCBB1AED487}"/>
              </a:ext>
            </a:extLst>
          </xdr:cNvPr>
          <xdr:cNvCxnSpPr/>
        </xdr:nvCxnSpPr>
        <xdr:spPr>
          <a:xfrm flipH="1">
            <a:off x="14192251" y="17002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" name="Arc 93">
            <a:extLst>
              <a:ext uri="{FF2B5EF4-FFF2-40B4-BE49-F238E27FC236}">
                <a16:creationId xmlns:a16="http://schemas.microsoft.com/office/drawing/2014/main" id="{FCB6EC8F-ACA1-4508-A8B3-6207D06E1885}"/>
              </a:ext>
            </a:extLst>
          </xdr:cNvPr>
          <xdr:cNvSpPr/>
        </xdr:nvSpPr>
        <xdr:spPr>
          <a:xfrm rot="10800000">
            <a:off x="14277975" y="12620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0</xdr:colOff>
      <xdr:row>14</xdr:row>
      <xdr:rowOff>0</xdr:rowOff>
    </xdr:from>
    <xdr:to>
      <xdr:col>20</xdr:col>
      <xdr:colOff>114301</xdr:colOff>
      <xdr:row>22</xdr:row>
      <xdr:rowOff>66675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5026A08C-9659-492F-B3CD-25BA16E3E386}"/>
            </a:ext>
          </a:extLst>
        </xdr:cNvPr>
        <xdr:cNvGrpSpPr/>
      </xdr:nvGrpSpPr>
      <xdr:grpSpPr>
        <a:xfrm>
          <a:off x="647700" y="2609850"/>
          <a:ext cx="2705101" cy="1209675"/>
          <a:chOff x="647700" y="2609850"/>
          <a:chExt cx="2705101" cy="1209675"/>
        </a:xfrm>
      </xdr:grpSpPr>
      <xdr:grpSp>
        <xdr:nvGrpSpPr>
          <xdr:cNvPr id="136" name="Group 135">
            <a:extLst>
              <a:ext uri="{FF2B5EF4-FFF2-40B4-BE49-F238E27FC236}">
                <a16:creationId xmlns:a16="http://schemas.microsoft.com/office/drawing/2014/main" id="{3790DAF8-DA11-4CDC-B6A0-86E20FF35713}"/>
              </a:ext>
            </a:extLst>
          </xdr:cNvPr>
          <xdr:cNvGrpSpPr/>
        </xdr:nvGrpSpPr>
        <xdr:grpSpPr>
          <a:xfrm>
            <a:off x="809625" y="3038475"/>
            <a:ext cx="2271713" cy="290513"/>
            <a:chOff x="1457325" y="571500"/>
            <a:chExt cx="2271713" cy="290513"/>
          </a:xfrm>
        </xdr:grpSpPr>
        <xdr:grpSp>
          <xdr:nvGrpSpPr>
            <xdr:cNvPr id="137" name="Group 136">
              <a:extLst>
                <a:ext uri="{FF2B5EF4-FFF2-40B4-BE49-F238E27FC236}">
                  <a16:creationId xmlns:a16="http://schemas.microsoft.com/office/drawing/2014/main" id="{7389D169-50AC-4248-8269-AC01384C8227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142" name="Rectangle 141">
                <a:extLst>
                  <a:ext uri="{FF2B5EF4-FFF2-40B4-BE49-F238E27FC236}">
                    <a16:creationId xmlns:a16="http://schemas.microsoft.com/office/drawing/2014/main" id="{10131CD5-9259-4542-81C7-BEC77C537647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43" name="Straight Connector 142">
                <a:extLst>
                  <a:ext uri="{FF2B5EF4-FFF2-40B4-BE49-F238E27FC236}">
                    <a16:creationId xmlns:a16="http://schemas.microsoft.com/office/drawing/2014/main" id="{558B2E45-277E-41B7-BD20-E8688049B590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8" name="Group 137">
              <a:extLst>
                <a:ext uri="{FF2B5EF4-FFF2-40B4-BE49-F238E27FC236}">
                  <a16:creationId xmlns:a16="http://schemas.microsoft.com/office/drawing/2014/main" id="{D218FA3C-2517-4172-ABD1-05C902224708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140" name="Rectangle 139">
                <a:extLst>
                  <a:ext uri="{FF2B5EF4-FFF2-40B4-BE49-F238E27FC236}">
                    <a16:creationId xmlns:a16="http://schemas.microsoft.com/office/drawing/2014/main" id="{604A9ADF-A1D6-4061-AEAE-150E9049EEA7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41" name="Straight Connector 140">
                <a:extLst>
                  <a:ext uri="{FF2B5EF4-FFF2-40B4-BE49-F238E27FC236}">
                    <a16:creationId xmlns:a16="http://schemas.microsoft.com/office/drawing/2014/main" id="{83D429D8-162D-4F4E-90A4-954814552C4C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39" name="Straight Connector 138">
              <a:extLst>
                <a:ext uri="{FF2B5EF4-FFF2-40B4-BE49-F238E27FC236}">
                  <a16:creationId xmlns:a16="http://schemas.microsoft.com/office/drawing/2014/main" id="{21351C15-8A9D-487C-B15D-C8AF9E0C1A50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5" name="Straight Arrow Connector 144">
            <a:extLst>
              <a:ext uri="{FF2B5EF4-FFF2-40B4-BE49-F238E27FC236}">
                <a16:creationId xmlns:a16="http://schemas.microsoft.com/office/drawing/2014/main" id="{0CB9AE54-588F-4C52-B7F2-ECDBAE4CC764}"/>
              </a:ext>
            </a:extLst>
          </xdr:cNvPr>
          <xdr:cNvCxnSpPr/>
        </xdr:nvCxnSpPr>
        <xdr:spPr>
          <a:xfrm>
            <a:off x="1133475" y="2986088"/>
            <a:ext cx="0" cy="190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Arrow Connector 145">
            <a:extLst>
              <a:ext uri="{FF2B5EF4-FFF2-40B4-BE49-F238E27FC236}">
                <a16:creationId xmlns:a16="http://schemas.microsoft.com/office/drawing/2014/main" id="{EE0DEA2C-5EF9-4832-B87F-30BBFBA156EC}"/>
              </a:ext>
            </a:extLst>
          </xdr:cNvPr>
          <xdr:cNvCxnSpPr/>
        </xdr:nvCxnSpPr>
        <xdr:spPr>
          <a:xfrm>
            <a:off x="1295400" y="2795588"/>
            <a:ext cx="0" cy="3809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Arrow Connector 146">
            <a:extLst>
              <a:ext uri="{FF2B5EF4-FFF2-40B4-BE49-F238E27FC236}">
                <a16:creationId xmlns:a16="http://schemas.microsoft.com/office/drawing/2014/main" id="{439960F9-AC91-4C88-86F4-B015F1F86D46}"/>
              </a:ext>
            </a:extLst>
          </xdr:cNvPr>
          <xdr:cNvCxnSpPr>
            <a:stCxn id="165" idx="1"/>
          </xdr:cNvCxnSpPr>
        </xdr:nvCxnSpPr>
        <xdr:spPr>
          <a:xfrm>
            <a:off x="1457325" y="2609850"/>
            <a:ext cx="0" cy="566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903A020D-948E-447A-99EC-8266E24582EA}"/>
              </a:ext>
            </a:extLst>
          </xdr:cNvPr>
          <xdr:cNvCxnSpPr/>
        </xdr:nvCxnSpPr>
        <xdr:spPr>
          <a:xfrm>
            <a:off x="1619250" y="261461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Arrow Connector 148">
            <a:extLst>
              <a:ext uri="{FF2B5EF4-FFF2-40B4-BE49-F238E27FC236}">
                <a16:creationId xmlns:a16="http://schemas.microsoft.com/office/drawing/2014/main" id="{910B2FC9-C43B-4230-937A-9C50050CDC09}"/>
              </a:ext>
            </a:extLst>
          </xdr:cNvPr>
          <xdr:cNvCxnSpPr/>
        </xdr:nvCxnSpPr>
        <xdr:spPr>
          <a:xfrm>
            <a:off x="1781175" y="2614613"/>
            <a:ext cx="0" cy="5619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Arrow Connector 149">
            <a:extLst>
              <a:ext uri="{FF2B5EF4-FFF2-40B4-BE49-F238E27FC236}">
                <a16:creationId xmlns:a16="http://schemas.microsoft.com/office/drawing/2014/main" id="{77EB7C1A-6306-42D5-AC1F-D0A04876B5C6}"/>
              </a:ext>
            </a:extLst>
          </xdr:cNvPr>
          <xdr:cNvCxnSpPr/>
        </xdr:nvCxnSpPr>
        <xdr:spPr>
          <a:xfrm>
            <a:off x="1943100" y="26193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Arrow Connector 150">
            <a:extLst>
              <a:ext uri="{FF2B5EF4-FFF2-40B4-BE49-F238E27FC236}">
                <a16:creationId xmlns:a16="http://schemas.microsoft.com/office/drawing/2014/main" id="{0294D529-4153-49CC-8415-528A79D40F16}"/>
              </a:ext>
            </a:extLst>
          </xdr:cNvPr>
          <xdr:cNvCxnSpPr/>
        </xdr:nvCxnSpPr>
        <xdr:spPr>
          <a:xfrm>
            <a:off x="2105025" y="2609850"/>
            <a:ext cx="0" cy="566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Arrow Connector 151">
            <a:extLst>
              <a:ext uri="{FF2B5EF4-FFF2-40B4-BE49-F238E27FC236}">
                <a16:creationId xmlns:a16="http://schemas.microsoft.com/office/drawing/2014/main" id="{7272895B-F2CD-4BBC-BDAE-3422475FB5E3}"/>
              </a:ext>
            </a:extLst>
          </xdr:cNvPr>
          <xdr:cNvCxnSpPr/>
        </xdr:nvCxnSpPr>
        <xdr:spPr>
          <a:xfrm>
            <a:off x="2266950" y="2619375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Arrow Connector 152">
            <a:extLst>
              <a:ext uri="{FF2B5EF4-FFF2-40B4-BE49-F238E27FC236}">
                <a16:creationId xmlns:a16="http://schemas.microsoft.com/office/drawing/2014/main" id="{ADC02599-04EA-4920-9288-8AECA87E424D}"/>
              </a:ext>
            </a:extLst>
          </xdr:cNvPr>
          <xdr:cNvCxnSpPr/>
        </xdr:nvCxnSpPr>
        <xdr:spPr>
          <a:xfrm>
            <a:off x="2428875" y="26193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Arrow Connector 153">
            <a:extLst>
              <a:ext uri="{FF2B5EF4-FFF2-40B4-BE49-F238E27FC236}">
                <a16:creationId xmlns:a16="http://schemas.microsoft.com/office/drawing/2014/main" id="{3D1AEA30-33FA-478A-8CAC-108088DD1702}"/>
              </a:ext>
            </a:extLst>
          </xdr:cNvPr>
          <xdr:cNvCxnSpPr/>
        </xdr:nvCxnSpPr>
        <xdr:spPr>
          <a:xfrm>
            <a:off x="2590800" y="28003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Arrow Connector 154">
            <a:extLst>
              <a:ext uri="{FF2B5EF4-FFF2-40B4-BE49-F238E27FC236}">
                <a16:creationId xmlns:a16="http://schemas.microsoft.com/office/drawing/2014/main" id="{47D967A2-BF45-4E4F-A3C2-A184364FCCBA}"/>
              </a:ext>
            </a:extLst>
          </xdr:cNvPr>
          <xdr:cNvCxnSpPr/>
        </xdr:nvCxnSpPr>
        <xdr:spPr>
          <a:xfrm>
            <a:off x="2752725" y="2981325"/>
            <a:ext cx="0" cy="1952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98F535BB-9DC3-4EF6-AC9C-075A023209AC}"/>
              </a:ext>
            </a:extLst>
          </xdr:cNvPr>
          <xdr:cNvCxnSpPr/>
        </xdr:nvCxnSpPr>
        <xdr:spPr>
          <a:xfrm>
            <a:off x="971551" y="335279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6D7E4C06-0F86-4290-A220-DE98571F9E48}"/>
              </a:ext>
            </a:extLst>
          </xdr:cNvPr>
          <xdr:cNvCxnSpPr/>
        </xdr:nvCxnSpPr>
        <xdr:spPr>
          <a:xfrm>
            <a:off x="900113" y="34671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EE288D05-C4FD-4FA2-A8D5-74A3D9C16700}"/>
              </a:ext>
            </a:extLst>
          </xdr:cNvPr>
          <xdr:cNvCxnSpPr/>
        </xdr:nvCxnSpPr>
        <xdr:spPr>
          <a:xfrm flipH="1">
            <a:off x="914400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CAAC2904-7D42-4680-BBF9-C7BEB848ED93}"/>
              </a:ext>
            </a:extLst>
          </xdr:cNvPr>
          <xdr:cNvCxnSpPr/>
        </xdr:nvCxnSpPr>
        <xdr:spPr>
          <a:xfrm>
            <a:off x="2914652" y="3357562"/>
            <a:ext cx="0" cy="4572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436BAF1A-764B-46EC-910E-08B30C00C2A3}"/>
              </a:ext>
            </a:extLst>
          </xdr:cNvPr>
          <xdr:cNvCxnSpPr/>
        </xdr:nvCxnSpPr>
        <xdr:spPr>
          <a:xfrm flipH="1">
            <a:off x="2857501" y="34242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3" name="Arc 162">
            <a:extLst>
              <a:ext uri="{FF2B5EF4-FFF2-40B4-BE49-F238E27FC236}">
                <a16:creationId xmlns:a16="http://schemas.microsoft.com/office/drawing/2014/main" id="{8AB83B34-E0D3-479A-B17F-A38DF1053111}"/>
              </a:ext>
            </a:extLst>
          </xdr:cNvPr>
          <xdr:cNvSpPr/>
        </xdr:nvSpPr>
        <xdr:spPr>
          <a:xfrm>
            <a:off x="647700" y="29479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4" name="Arc 163">
            <a:extLst>
              <a:ext uri="{FF2B5EF4-FFF2-40B4-BE49-F238E27FC236}">
                <a16:creationId xmlns:a16="http://schemas.microsoft.com/office/drawing/2014/main" id="{46D6ABA4-71AE-423A-BEB8-B1FDADA2F096}"/>
              </a:ext>
            </a:extLst>
          </xdr:cNvPr>
          <xdr:cNvSpPr/>
        </xdr:nvSpPr>
        <xdr:spPr>
          <a:xfrm rot="10800000">
            <a:off x="2943225" y="29860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5" name="Freeform: Shape 164">
            <a:extLst>
              <a:ext uri="{FF2B5EF4-FFF2-40B4-BE49-F238E27FC236}">
                <a16:creationId xmlns:a16="http://schemas.microsoft.com/office/drawing/2014/main" id="{0E6C55DE-BF34-4C14-AF63-DBDA6934C05D}"/>
              </a:ext>
            </a:extLst>
          </xdr:cNvPr>
          <xdr:cNvSpPr/>
        </xdr:nvSpPr>
        <xdr:spPr>
          <a:xfrm>
            <a:off x="971550" y="2609850"/>
            <a:ext cx="1947863" cy="571500"/>
          </a:xfrm>
          <a:custGeom>
            <a:avLst/>
            <a:gdLst>
              <a:gd name="connsiteX0" fmla="*/ 0 w 1947863"/>
              <a:gd name="connsiteY0" fmla="*/ 571500 h 571500"/>
              <a:gd name="connsiteX1" fmla="*/ 485775 w 1947863"/>
              <a:gd name="connsiteY1" fmla="*/ 0 h 571500"/>
              <a:gd name="connsiteX2" fmla="*/ 1457325 w 1947863"/>
              <a:gd name="connsiteY2" fmla="*/ 0 h 571500"/>
              <a:gd name="connsiteX3" fmla="*/ 1947863 w 1947863"/>
              <a:gd name="connsiteY3" fmla="*/ 566738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571500">
                <a:moveTo>
                  <a:pt x="0" y="571500"/>
                </a:moveTo>
                <a:lnTo>
                  <a:pt x="485775" y="0"/>
                </a:lnTo>
                <a:lnTo>
                  <a:pt x="1457325" y="0"/>
                </a:lnTo>
                <a:lnTo>
                  <a:pt x="1947863" y="566738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E201D01F-C061-4C21-B83B-319BC58EBE23}"/>
              </a:ext>
            </a:extLst>
          </xdr:cNvPr>
          <xdr:cNvCxnSpPr/>
        </xdr:nvCxnSpPr>
        <xdr:spPr>
          <a:xfrm>
            <a:off x="900112" y="37528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5D5CBED7-FFC3-444A-84D8-E909D5066AEC}"/>
              </a:ext>
            </a:extLst>
          </xdr:cNvPr>
          <xdr:cNvCxnSpPr/>
        </xdr:nvCxnSpPr>
        <xdr:spPr>
          <a:xfrm flipH="1">
            <a:off x="914399" y="37052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EA3885BD-D4B7-4395-B86C-6BF6FC73F27D}"/>
              </a:ext>
            </a:extLst>
          </xdr:cNvPr>
          <xdr:cNvCxnSpPr/>
        </xdr:nvCxnSpPr>
        <xdr:spPr>
          <a:xfrm flipH="1">
            <a:off x="2857500" y="37099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Connector 185">
            <a:extLst>
              <a:ext uri="{FF2B5EF4-FFF2-40B4-BE49-F238E27FC236}">
                <a16:creationId xmlns:a16="http://schemas.microsoft.com/office/drawing/2014/main" id="{01B42C23-EA68-4D93-A33C-B4BDD7B66100}"/>
              </a:ext>
            </a:extLst>
          </xdr:cNvPr>
          <xdr:cNvCxnSpPr/>
        </xdr:nvCxnSpPr>
        <xdr:spPr>
          <a:xfrm>
            <a:off x="1457325" y="33432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Connector 187">
            <a:extLst>
              <a:ext uri="{FF2B5EF4-FFF2-40B4-BE49-F238E27FC236}">
                <a16:creationId xmlns:a16="http://schemas.microsoft.com/office/drawing/2014/main" id="{9F5B34E4-A47C-4E7B-B2DF-F6ED1425546E}"/>
              </a:ext>
            </a:extLst>
          </xdr:cNvPr>
          <xdr:cNvCxnSpPr/>
        </xdr:nvCxnSpPr>
        <xdr:spPr>
          <a:xfrm flipH="1">
            <a:off x="1400175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3A2986F5-D538-49D9-AFC2-E44034E7E4BF}"/>
              </a:ext>
            </a:extLst>
          </xdr:cNvPr>
          <xdr:cNvCxnSpPr/>
        </xdr:nvCxnSpPr>
        <xdr:spPr>
          <a:xfrm>
            <a:off x="2428875" y="33432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Connector 189">
            <a:extLst>
              <a:ext uri="{FF2B5EF4-FFF2-40B4-BE49-F238E27FC236}">
                <a16:creationId xmlns:a16="http://schemas.microsoft.com/office/drawing/2014/main" id="{A63FC433-B3FB-4DF2-A665-434F8ACEF821}"/>
              </a:ext>
            </a:extLst>
          </xdr:cNvPr>
          <xdr:cNvCxnSpPr/>
        </xdr:nvCxnSpPr>
        <xdr:spPr>
          <a:xfrm flipH="1">
            <a:off x="2371725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31</xdr:row>
      <xdr:rowOff>0</xdr:rowOff>
    </xdr:from>
    <xdr:to>
      <xdr:col>20</xdr:col>
      <xdr:colOff>114301</xdr:colOff>
      <xdr:row>40</xdr:row>
      <xdr:rowOff>66675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4FA3A022-637A-47DB-9140-7CA05F671B47}"/>
            </a:ext>
          </a:extLst>
        </xdr:cNvPr>
        <xdr:cNvGrpSpPr/>
      </xdr:nvGrpSpPr>
      <xdr:grpSpPr>
        <a:xfrm>
          <a:off x="647700" y="5048250"/>
          <a:ext cx="2705101" cy="1352550"/>
          <a:chOff x="647700" y="5048250"/>
          <a:chExt cx="2705101" cy="1352550"/>
        </a:xfrm>
      </xdr:grpSpPr>
      <xdr:grpSp>
        <xdr:nvGrpSpPr>
          <xdr:cNvPr id="191" name="Group 190">
            <a:extLst>
              <a:ext uri="{FF2B5EF4-FFF2-40B4-BE49-F238E27FC236}">
                <a16:creationId xmlns:a16="http://schemas.microsoft.com/office/drawing/2014/main" id="{23498F66-0979-4951-92B5-1A3F4DDB0FC1}"/>
              </a:ext>
            </a:extLst>
          </xdr:cNvPr>
          <xdr:cNvGrpSpPr/>
        </xdr:nvGrpSpPr>
        <xdr:grpSpPr>
          <a:xfrm>
            <a:off x="809625" y="5476875"/>
            <a:ext cx="2271713" cy="290513"/>
            <a:chOff x="1457325" y="571500"/>
            <a:chExt cx="2271713" cy="290513"/>
          </a:xfrm>
        </xdr:grpSpPr>
        <xdr:grpSp>
          <xdr:nvGrpSpPr>
            <xdr:cNvPr id="192" name="Group 191">
              <a:extLst>
                <a:ext uri="{FF2B5EF4-FFF2-40B4-BE49-F238E27FC236}">
                  <a16:creationId xmlns:a16="http://schemas.microsoft.com/office/drawing/2014/main" id="{1D078548-617A-4EB8-B016-6ACAAB18CA33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197" name="Rectangle 196">
                <a:extLst>
                  <a:ext uri="{FF2B5EF4-FFF2-40B4-BE49-F238E27FC236}">
                    <a16:creationId xmlns:a16="http://schemas.microsoft.com/office/drawing/2014/main" id="{BA025D76-FF42-422C-8CF1-7DFCD412D355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98" name="Straight Connector 197">
                <a:extLst>
                  <a:ext uri="{FF2B5EF4-FFF2-40B4-BE49-F238E27FC236}">
                    <a16:creationId xmlns:a16="http://schemas.microsoft.com/office/drawing/2014/main" id="{0546C87E-00F2-4390-B625-0E02620AF8D9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93" name="Group 192">
              <a:extLst>
                <a:ext uri="{FF2B5EF4-FFF2-40B4-BE49-F238E27FC236}">
                  <a16:creationId xmlns:a16="http://schemas.microsoft.com/office/drawing/2014/main" id="{98B28CEF-B66B-41EA-81F9-DF0F4F48336A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195" name="Rectangle 194">
                <a:extLst>
                  <a:ext uri="{FF2B5EF4-FFF2-40B4-BE49-F238E27FC236}">
                    <a16:creationId xmlns:a16="http://schemas.microsoft.com/office/drawing/2014/main" id="{2E5429E2-713C-4531-AB02-3EE97BD8BCEC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96" name="Straight Connector 195">
                <a:extLst>
                  <a:ext uri="{FF2B5EF4-FFF2-40B4-BE49-F238E27FC236}">
                    <a16:creationId xmlns:a16="http://schemas.microsoft.com/office/drawing/2014/main" id="{D8880EBC-FC03-44C3-B0AA-F2B7A7EA9A30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94" name="Straight Connector 193">
              <a:extLst>
                <a:ext uri="{FF2B5EF4-FFF2-40B4-BE49-F238E27FC236}">
                  <a16:creationId xmlns:a16="http://schemas.microsoft.com/office/drawing/2014/main" id="{0B1D785C-4AAF-4EA7-A23D-9EBFDEF1A3C5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9" name="Straight Arrow Connector 198">
            <a:extLst>
              <a:ext uri="{FF2B5EF4-FFF2-40B4-BE49-F238E27FC236}">
                <a16:creationId xmlns:a16="http://schemas.microsoft.com/office/drawing/2014/main" id="{774B5E86-D9F6-4AF4-AD05-30A60B446F4F}"/>
              </a:ext>
            </a:extLst>
          </xdr:cNvPr>
          <xdr:cNvCxnSpPr/>
        </xdr:nvCxnSpPr>
        <xdr:spPr>
          <a:xfrm>
            <a:off x="1133475" y="551973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Straight Arrow Connector 199">
            <a:extLst>
              <a:ext uri="{FF2B5EF4-FFF2-40B4-BE49-F238E27FC236}">
                <a16:creationId xmlns:a16="http://schemas.microsoft.com/office/drawing/2014/main" id="{F66B0D7B-3731-4470-B0CD-9AC6CA2E2EF8}"/>
              </a:ext>
            </a:extLst>
          </xdr:cNvPr>
          <xdr:cNvCxnSpPr/>
        </xdr:nvCxnSpPr>
        <xdr:spPr>
          <a:xfrm>
            <a:off x="1295400" y="542448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Arrow Connector 200">
            <a:extLst>
              <a:ext uri="{FF2B5EF4-FFF2-40B4-BE49-F238E27FC236}">
                <a16:creationId xmlns:a16="http://schemas.microsoft.com/office/drawing/2014/main" id="{0E368A41-6785-4AEA-AEB3-BB856A26C6F9}"/>
              </a:ext>
            </a:extLst>
          </xdr:cNvPr>
          <xdr:cNvCxnSpPr>
            <a:cxnSpLocks/>
          </xdr:cNvCxnSpPr>
        </xdr:nvCxnSpPr>
        <xdr:spPr>
          <a:xfrm>
            <a:off x="1457325" y="5329238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Arrow Connector 201">
            <a:extLst>
              <a:ext uri="{FF2B5EF4-FFF2-40B4-BE49-F238E27FC236}">
                <a16:creationId xmlns:a16="http://schemas.microsoft.com/office/drawing/2014/main" id="{2CA1717D-5ACE-42ED-A490-037DEB22990B}"/>
              </a:ext>
            </a:extLst>
          </xdr:cNvPr>
          <xdr:cNvCxnSpPr/>
        </xdr:nvCxnSpPr>
        <xdr:spPr>
          <a:xfrm>
            <a:off x="1619250" y="52387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Arrow Connector 202">
            <a:extLst>
              <a:ext uri="{FF2B5EF4-FFF2-40B4-BE49-F238E27FC236}">
                <a16:creationId xmlns:a16="http://schemas.microsoft.com/office/drawing/2014/main" id="{04E5A441-3D01-43EE-A5A1-D2350F5E6117}"/>
              </a:ext>
            </a:extLst>
          </xdr:cNvPr>
          <xdr:cNvCxnSpPr/>
        </xdr:nvCxnSpPr>
        <xdr:spPr>
          <a:xfrm>
            <a:off x="1781175" y="5138738"/>
            <a:ext cx="0" cy="4762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Arrow Connector 203">
            <a:extLst>
              <a:ext uri="{FF2B5EF4-FFF2-40B4-BE49-F238E27FC236}">
                <a16:creationId xmlns:a16="http://schemas.microsoft.com/office/drawing/2014/main" id="{DB117D03-FBB1-4519-96A2-E02976046EBB}"/>
              </a:ext>
            </a:extLst>
          </xdr:cNvPr>
          <xdr:cNvCxnSpPr/>
        </xdr:nvCxnSpPr>
        <xdr:spPr>
          <a:xfrm>
            <a:off x="1943100" y="50577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Arrow Connector 204">
            <a:extLst>
              <a:ext uri="{FF2B5EF4-FFF2-40B4-BE49-F238E27FC236}">
                <a16:creationId xmlns:a16="http://schemas.microsoft.com/office/drawing/2014/main" id="{468D156A-D68A-47CB-A52E-18DB9CFE5021}"/>
              </a:ext>
            </a:extLst>
          </xdr:cNvPr>
          <xdr:cNvCxnSpPr/>
        </xdr:nvCxnSpPr>
        <xdr:spPr>
          <a:xfrm>
            <a:off x="2105025" y="5143500"/>
            <a:ext cx="0" cy="4714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Arrow Connector 205">
            <a:extLst>
              <a:ext uri="{FF2B5EF4-FFF2-40B4-BE49-F238E27FC236}">
                <a16:creationId xmlns:a16="http://schemas.microsoft.com/office/drawing/2014/main" id="{073F702E-9F2C-46EA-B695-84D270BDB3FD}"/>
              </a:ext>
            </a:extLst>
          </xdr:cNvPr>
          <xdr:cNvCxnSpPr/>
        </xdr:nvCxnSpPr>
        <xdr:spPr>
          <a:xfrm>
            <a:off x="2266950" y="5243513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Arrow Connector 206">
            <a:extLst>
              <a:ext uri="{FF2B5EF4-FFF2-40B4-BE49-F238E27FC236}">
                <a16:creationId xmlns:a16="http://schemas.microsoft.com/office/drawing/2014/main" id="{C82DA386-3240-4D99-9A5D-E2E00B36312D}"/>
              </a:ext>
            </a:extLst>
          </xdr:cNvPr>
          <xdr:cNvCxnSpPr/>
        </xdr:nvCxnSpPr>
        <xdr:spPr>
          <a:xfrm>
            <a:off x="2428875" y="53340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Arrow Connector 207">
            <a:extLst>
              <a:ext uri="{FF2B5EF4-FFF2-40B4-BE49-F238E27FC236}">
                <a16:creationId xmlns:a16="http://schemas.microsoft.com/office/drawing/2014/main" id="{DC20D09C-7344-4365-9FB5-9041BFDC23B0}"/>
              </a:ext>
            </a:extLst>
          </xdr:cNvPr>
          <xdr:cNvCxnSpPr/>
        </xdr:nvCxnSpPr>
        <xdr:spPr>
          <a:xfrm>
            <a:off x="2590800" y="5434013"/>
            <a:ext cx="0" cy="180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Arrow Connector 208">
            <a:extLst>
              <a:ext uri="{FF2B5EF4-FFF2-40B4-BE49-F238E27FC236}">
                <a16:creationId xmlns:a16="http://schemas.microsoft.com/office/drawing/2014/main" id="{70AE1219-0DB5-4034-9E1A-D12EDD1F19E9}"/>
              </a:ext>
            </a:extLst>
          </xdr:cNvPr>
          <xdr:cNvCxnSpPr/>
        </xdr:nvCxnSpPr>
        <xdr:spPr>
          <a:xfrm>
            <a:off x="2752725" y="5514975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47170F9A-F32B-4410-87E6-87B4DCA3B522}"/>
              </a:ext>
            </a:extLst>
          </xdr:cNvPr>
          <xdr:cNvCxnSpPr/>
        </xdr:nvCxnSpPr>
        <xdr:spPr>
          <a:xfrm>
            <a:off x="971551" y="57911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8D2BFE52-3993-456D-94AD-E3A414955753}"/>
              </a:ext>
            </a:extLst>
          </xdr:cNvPr>
          <xdr:cNvCxnSpPr/>
        </xdr:nvCxnSpPr>
        <xdr:spPr>
          <a:xfrm>
            <a:off x="900113" y="60483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395BC2BC-6970-4706-BBD1-678CAD3DDF0D}"/>
              </a:ext>
            </a:extLst>
          </xdr:cNvPr>
          <xdr:cNvCxnSpPr/>
        </xdr:nvCxnSpPr>
        <xdr:spPr>
          <a:xfrm flipH="1">
            <a:off x="914397" y="6000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7808B14D-F27F-4A4C-9A39-47376F8B15CD}"/>
              </a:ext>
            </a:extLst>
          </xdr:cNvPr>
          <xdr:cNvCxnSpPr/>
        </xdr:nvCxnSpPr>
        <xdr:spPr>
          <a:xfrm>
            <a:off x="2914652" y="5795962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>
            <a:extLst>
              <a:ext uri="{FF2B5EF4-FFF2-40B4-BE49-F238E27FC236}">
                <a16:creationId xmlns:a16="http://schemas.microsoft.com/office/drawing/2014/main" id="{4696B322-EE56-4CEE-A4E1-89BE4D3C4D42}"/>
              </a:ext>
            </a:extLst>
          </xdr:cNvPr>
          <xdr:cNvCxnSpPr/>
        </xdr:nvCxnSpPr>
        <xdr:spPr>
          <a:xfrm flipH="1">
            <a:off x="2857501" y="60055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5" name="Arc 214">
            <a:extLst>
              <a:ext uri="{FF2B5EF4-FFF2-40B4-BE49-F238E27FC236}">
                <a16:creationId xmlns:a16="http://schemas.microsoft.com/office/drawing/2014/main" id="{51F50831-5431-4D28-A387-9B28FE1E7DFD}"/>
              </a:ext>
            </a:extLst>
          </xdr:cNvPr>
          <xdr:cNvSpPr/>
        </xdr:nvSpPr>
        <xdr:spPr>
          <a:xfrm>
            <a:off x="647700" y="53863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6" name="Arc 215">
            <a:extLst>
              <a:ext uri="{FF2B5EF4-FFF2-40B4-BE49-F238E27FC236}">
                <a16:creationId xmlns:a16="http://schemas.microsoft.com/office/drawing/2014/main" id="{88DC0F97-D7AB-4F69-8D63-29FBA0A1207C}"/>
              </a:ext>
            </a:extLst>
          </xdr:cNvPr>
          <xdr:cNvSpPr/>
        </xdr:nvSpPr>
        <xdr:spPr>
          <a:xfrm rot="10800000">
            <a:off x="2943225" y="54244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8" name="Straight Connector 217">
            <a:extLst>
              <a:ext uri="{FF2B5EF4-FFF2-40B4-BE49-F238E27FC236}">
                <a16:creationId xmlns:a16="http://schemas.microsoft.com/office/drawing/2014/main" id="{5690385F-07E8-4F47-BD9E-60C66B964A11}"/>
              </a:ext>
            </a:extLst>
          </xdr:cNvPr>
          <xdr:cNvCxnSpPr/>
        </xdr:nvCxnSpPr>
        <xdr:spPr>
          <a:xfrm>
            <a:off x="900112" y="6334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536B12D0-B02C-4558-B97F-EDB770DF4DC6}"/>
              </a:ext>
            </a:extLst>
          </xdr:cNvPr>
          <xdr:cNvCxnSpPr/>
        </xdr:nvCxnSpPr>
        <xdr:spPr>
          <a:xfrm flipH="1">
            <a:off x="914399" y="6286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2A6C7970-C328-4D5B-9163-2CF67D981CDB}"/>
              </a:ext>
            </a:extLst>
          </xdr:cNvPr>
          <xdr:cNvCxnSpPr/>
        </xdr:nvCxnSpPr>
        <xdr:spPr>
          <a:xfrm flipH="1">
            <a:off x="2857500" y="6291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Straight Connector 220">
            <a:extLst>
              <a:ext uri="{FF2B5EF4-FFF2-40B4-BE49-F238E27FC236}">
                <a16:creationId xmlns:a16="http://schemas.microsoft.com/office/drawing/2014/main" id="{C767EE3B-F4CF-4999-A1A0-CC71BFB5FC24}"/>
              </a:ext>
            </a:extLst>
          </xdr:cNvPr>
          <xdr:cNvCxnSpPr/>
        </xdr:nvCxnSpPr>
        <xdr:spPr>
          <a:xfrm>
            <a:off x="1943107" y="592455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BBF05DDD-549C-483A-A22C-95375F074C0F}"/>
              </a:ext>
            </a:extLst>
          </xdr:cNvPr>
          <xdr:cNvCxnSpPr/>
        </xdr:nvCxnSpPr>
        <xdr:spPr>
          <a:xfrm flipH="1">
            <a:off x="1885957" y="6000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5" name="Freeform: Shape 224">
            <a:extLst>
              <a:ext uri="{FF2B5EF4-FFF2-40B4-BE49-F238E27FC236}">
                <a16:creationId xmlns:a16="http://schemas.microsoft.com/office/drawing/2014/main" id="{ECE1AE15-D752-4912-ADF2-73450B0E9C3E}"/>
              </a:ext>
            </a:extLst>
          </xdr:cNvPr>
          <xdr:cNvSpPr/>
        </xdr:nvSpPr>
        <xdr:spPr>
          <a:xfrm>
            <a:off x="971550" y="5048250"/>
            <a:ext cx="1943100" cy="571500"/>
          </a:xfrm>
          <a:custGeom>
            <a:avLst/>
            <a:gdLst>
              <a:gd name="connsiteX0" fmla="*/ 0 w 1943100"/>
              <a:gd name="connsiteY0" fmla="*/ 571500 h 571500"/>
              <a:gd name="connsiteX1" fmla="*/ 971550 w 1943100"/>
              <a:gd name="connsiteY1" fmla="*/ 0 h 571500"/>
              <a:gd name="connsiteX2" fmla="*/ 1943100 w 1943100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571500">
                <a:moveTo>
                  <a:pt x="0" y="571500"/>
                </a:moveTo>
                <a:lnTo>
                  <a:pt x="971550" y="0"/>
                </a:lnTo>
                <a:lnTo>
                  <a:pt x="1943100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0</xdr:colOff>
      <xdr:row>46</xdr:row>
      <xdr:rowOff>0</xdr:rowOff>
    </xdr:from>
    <xdr:to>
      <xdr:col>20</xdr:col>
      <xdr:colOff>114301</xdr:colOff>
      <xdr:row>54</xdr:row>
      <xdr:rowOff>66675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34DE694C-78A5-41AA-9D19-12F0AE08941B}"/>
            </a:ext>
          </a:extLst>
        </xdr:cNvPr>
        <xdr:cNvGrpSpPr/>
      </xdr:nvGrpSpPr>
      <xdr:grpSpPr>
        <a:xfrm>
          <a:off x="647700" y="7200900"/>
          <a:ext cx="2705101" cy="1209675"/>
          <a:chOff x="647700" y="7200900"/>
          <a:chExt cx="2705101" cy="1209675"/>
        </a:xfrm>
      </xdr:grpSpPr>
      <xdr:grpSp>
        <xdr:nvGrpSpPr>
          <xdr:cNvPr id="237" name="Group 236">
            <a:extLst>
              <a:ext uri="{FF2B5EF4-FFF2-40B4-BE49-F238E27FC236}">
                <a16:creationId xmlns:a16="http://schemas.microsoft.com/office/drawing/2014/main" id="{5CF64A83-EB2A-4F38-9061-3D92EA6DD4C1}"/>
              </a:ext>
            </a:extLst>
          </xdr:cNvPr>
          <xdr:cNvGrpSpPr/>
        </xdr:nvGrpSpPr>
        <xdr:grpSpPr>
          <a:xfrm>
            <a:off x="809625" y="7486650"/>
            <a:ext cx="161925" cy="285751"/>
            <a:chOff x="1457325" y="571500"/>
            <a:chExt cx="161925" cy="285751"/>
          </a:xfrm>
        </xdr:grpSpPr>
        <xdr:sp macro="" textlink="">
          <xdr:nvSpPr>
            <xdr:cNvPr id="242" name="Rectangle 241">
              <a:extLst>
                <a:ext uri="{FF2B5EF4-FFF2-40B4-BE49-F238E27FC236}">
                  <a16:creationId xmlns:a16="http://schemas.microsoft.com/office/drawing/2014/main" id="{6594F717-A2ED-43EB-A964-3800F9E6ED83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43" name="Straight Connector 242">
              <a:extLst>
                <a:ext uri="{FF2B5EF4-FFF2-40B4-BE49-F238E27FC236}">
                  <a16:creationId xmlns:a16="http://schemas.microsoft.com/office/drawing/2014/main" id="{ABF6FAEE-6778-4FB6-9F44-B7B2CB82C136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8" name="Group 237">
            <a:extLst>
              <a:ext uri="{FF2B5EF4-FFF2-40B4-BE49-F238E27FC236}">
                <a16:creationId xmlns:a16="http://schemas.microsoft.com/office/drawing/2014/main" id="{0F350746-5669-4926-B79F-954AC0DC9D25}"/>
              </a:ext>
            </a:extLst>
          </xdr:cNvPr>
          <xdr:cNvGrpSpPr/>
        </xdr:nvGrpSpPr>
        <xdr:grpSpPr>
          <a:xfrm>
            <a:off x="2914650" y="7491413"/>
            <a:ext cx="166688" cy="285750"/>
            <a:chOff x="3562350" y="576263"/>
            <a:chExt cx="166688" cy="285750"/>
          </a:xfrm>
        </xdr:grpSpPr>
        <xdr:sp macro="" textlink="">
          <xdr:nvSpPr>
            <xdr:cNvPr id="240" name="Rectangle 239">
              <a:extLst>
                <a:ext uri="{FF2B5EF4-FFF2-40B4-BE49-F238E27FC236}">
                  <a16:creationId xmlns:a16="http://schemas.microsoft.com/office/drawing/2014/main" id="{54FE9D2D-2D21-45C3-88DA-0F1294CD320F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41" name="Straight Connector 240">
              <a:extLst>
                <a:ext uri="{FF2B5EF4-FFF2-40B4-BE49-F238E27FC236}">
                  <a16:creationId xmlns:a16="http://schemas.microsoft.com/office/drawing/2014/main" id="{5B54F025-0667-4F97-9865-608A265823FD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A2D217F8-46F5-4E58-B8B2-BAEE0D14A6B8}"/>
              </a:ext>
            </a:extLst>
          </xdr:cNvPr>
          <xdr:cNvCxnSpPr/>
        </xdr:nvCxnSpPr>
        <xdr:spPr>
          <a:xfrm>
            <a:off x="976313" y="76295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Arrow Connector 248">
            <a:extLst>
              <a:ext uri="{FF2B5EF4-FFF2-40B4-BE49-F238E27FC236}">
                <a16:creationId xmlns:a16="http://schemas.microsoft.com/office/drawing/2014/main" id="{8235B069-7252-4E5D-A2BF-F8A8D65B8BBB}"/>
              </a:ext>
            </a:extLst>
          </xdr:cNvPr>
          <xdr:cNvCxnSpPr/>
        </xdr:nvCxnSpPr>
        <xdr:spPr>
          <a:xfrm>
            <a:off x="1943100" y="720090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9E6BA805-CDD9-4BA4-B744-BB28ACE22B0D}"/>
              </a:ext>
            </a:extLst>
          </xdr:cNvPr>
          <xdr:cNvCxnSpPr/>
        </xdr:nvCxnSpPr>
        <xdr:spPr>
          <a:xfrm>
            <a:off x="971551" y="78009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B2379EBD-F27E-44DD-99B0-B883A2FEF9FB}"/>
              </a:ext>
            </a:extLst>
          </xdr:cNvPr>
          <xdr:cNvCxnSpPr/>
        </xdr:nvCxnSpPr>
        <xdr:spPr>
          <a:xfrm>
            <a:off x="900113" y="80581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F9CD9A7E-3282-4183-A7B0-3DCC5B78C716}"/>
              </a:ext>
            </a:extLst>
          </xdr:cNvPr>
          <xdr:cNvCxnSpPr/>
        </xdr:nvCxnSpPr>
        <xdr:spPr>
          <a:xfrm flipH="1">
            <a:off x="914397" y="80105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CB171EED-27E3-4BB1-944E-A025733A9899}"/>
              </a:ext>
            </a:extLst>
          </xdr:cNvPr>
          <xdr:cNvCxnSpPr/>
        </xdr:nvCxnSpPr>
        <xdr:spPr>
          <a:xfrm>
            <a:off x="2914652" y="780573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9FFE9C76-9967-453A-8B9A-5D676967391F}"/>
              </a:ext>
            </a:extLst>
          </xdr:cNvPr>
          <xdr:cNvCxnSpPr/>
        </xdr:nvCxnSpPr>
        <xdr:spPr>
          <a:xfrm flipH="1">
            <a:off x="2857501" y="80152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0" name="Arc 259">
            <a:extLst>
              <a:ext uri="{FF2B5EF4-FFF2-40B4-BE49-F238E27FC236}">
                <a16:creationId xmlns:a16="http://schemas.microsoft.com/office/drawing/2014/main" id="{AFA837FD-D422-4F1E-B2EE-68868EA2B695}"/>
              </a:ext>
            </a:extLst>
          </xdr:cNvPr>
          <xdr:cNvSpPr/>
        </xdr:nvSpPr>
        <xdr:spPr>
          <a:xfrm>
            <a:off x="647700" y="73961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61" name="Arc 260">
            <a:extLst>
              <a:ext uri="{FF2B5EF4-FFF2-40B4-BE49-F238E27FC236}">
                <a16:creationId xmlns:a16="http://schemas.microsoft.com/office/drawing/2014/main" id="{3126A6B8-8193-4645-8CFC-32D78C4DE465}"/>
              </a:ext>
            </a:extLst>
          </xdr:cNvPr>
          <xdr:cNvSpPr/>
        </xdr:nvSpPr>
        <xdr:spPr>
          <a:xfrm rot="10800000">
            <a:off x="2943225" y="74342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E4ED6AE5-4143-4876-90DB-D851541D4E18}"/>
              </a:ext>
            </a:extLst>
          </xdr:cNvPr>
          <xdr:cNvCxnSpPr/>
        </xdr:nvCxnSpPr>
        <xdr:spPr>
          <a:xfrm>
            <a:off x="900112" y="83439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9F05B09D-E951-439F-85B5-DD6E5C7003A7}"/>
              </a:ext>
            </a:extLst>
          </xdr:cNvPr>
          <xdr:cNvCxnSpPr/>
        </xdr:nvCxnSpPr>
        <xdr:spPr>
          <a:xfrm flipH="1">
            <a:off x="914399" y="82962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5BF16815-19C1-4D2C-8225-8455DAF95A57}"/>
              </a:ext>
            </a:extLst>
          </xdr:cNvPr>
          <xdr:cNvCxnSpPr/>
        </xdr:nvCxnSpPr>
        <xdr:spPr>
          <a:xfrm flipH="1">
            <a:off x="2857500" y="83010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1943481F-B483-4745-B611-72D8400A0CBA}"/>
              </a:ext>
            </a:extLst>
          </xdr:cNvPr>
          <xdr:cNvCxnSpPr/>
        </xdr:nvCxnSpPr>
        <xdr:spPr>
          <a:xfrm>
            <a:off x="1943107" y="79343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6BB01DBA-B40E-4E5B-80F2-AB6B46781388}"/>
              </a:ext>
            </a:extLst>
          </xdr:cNvPr>
          <xdr:cNvCxnSpPr/>
        </xdr:nvCxnSpPr>
        <xdr:spPr>
          <a:xfrm flipH="1">
            <a:off x="1885957" y="80105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60</xdr:row>
      <xdr:rowOff>0</xdr:rowOff>
    </xdr:from>
    <xdr:to>
      <xdr:col>20</xdr:col>
      <xdr:colOff>114301</xdr:colOff>
      <xdr:row>66</xdr:row>
      <xdr:rowOff>90488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AA918E96-C4A0-4C28-B0F5-2B9F0F562224}"/>
            </a:ext>
          </a:extLst>
        </xdr:cNvPr>
        <xdr:cNvGrpSpPr/>
      </xdr:nvGrpSpPr>
      <xdr:grpSpPr>
        <a:xfrm>
          <a:off x="647700" y="9210675"/>
          <a:ext cx="2705101" cy="947738"/>
          <a:chOff x="647700" y="9210675"/>
          <a:chExt cx="2705101" cy="947738"/>
        </a:xfrm>
      </xdr:grpSpPr>
      <xdr:grpSp>
        <xdr:nvGrpSpPr>
          <xdr:cNvPr id="269" name="Group 268">
            <a:extLst>
              <a:ext uri="{FF2B5EF4-FFF2-40B4-BE49-F238E27FC236}">
                <a16:creationId xmlns:a16="http://schemas.microsoft.com/office/drawing/2014/main" id="{A0826EFC-D8BC-4998-AAC9-CDD4D05C9494}"/>
              </a:ext>
            </a:extLst>
          </xdr:cNvPr>
          <xdr:cNvGrpSpPr/>
        </xdr:nvGrpSpPr>
        <xdr:grpSpPr>
          <a:xfrm>
            <a:off x="809625" y="9639300"/>
            <a:ext cx="2271713" cy="290513"/>
            <a:chOff x="1457325" y="571500"/>
            <a:chExt cx="2271713" cy="290513"/>
          </a:xfrm>
        </xdr:grpSpPr>
        <xdr:grpSp>
          <xdr:nvGrpSpPr>
            <xdr:cNvPr id="270" name="Group 269">
              <a:extLst>
                <a:ext uri="{FF2B5EF4-FFF2-40B4-BE49-F238E27FC236}">
                  <a16:creationId xmlns:a16="http://schemas.microsoft.com/office/drawing/2014/main" id="{15553FE8-532C-4490-A255-E3E61C038B9B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275" name="Rectangle 274">
                <a:extLst>
                  <a:ext uri="{FF2B5EF4-FFF2-40B4-BE49-F238E27FC236}">
                    <a16:creationId xmlns:a16="http://schemas.microsoft.com/office/drawing/2014/main" id="{FFD565BC-39BE-47C9-B646-63B29C5D6F3A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76" name="Straight Connector 275">
                <a:extLst>
                  <a:ext uri="{FF2B5EF4-FFF2-40B4-BE49-F238E27FC236}">
                    <a16:creationId xmlns:a16="http://schemas.microsoft.com/office/drawing/2014/main" id="{3205CACB-C8E0-4836-814A-795DA57B339F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71" name="Group 270">
              <a:extLst>
                <a:ext uri="{FF2B5EF4-FFF2-40B4-BE49-F238E27FC236}">
                  <a16:creationId xmlns:a16="http://schemas.microsoft.com/office/drawing/2014/main" id="{56ECDA12-471C-49BA-9BBC-BAEC4A42BDDA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273" name="Rectangle 272">
                <a:extLst>
                  <a:ext uri="{FF2B5EF4-FFF2-40B4-BE49-F238E27FC236}">
                    <a16:creationId xmlns:a16="http://schemas.microsoft.com/office/drawing/2014/main" id="{200A657D-D86B-4043-9D15-069B6246BF57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74" name="Straight Connector 273">
                <a:extLst>
                  <a:ext uri="{FF2B5EF4-FFF2-40B4-BE49-F238E27FC236}">
                    <a16:creationId xmlns:a16="http://schemas.microsoft.com/office/drawing/2014/main" id="{BAB84D2B-A7EC-4CB1-85AE-E5648BE6BDB6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72" name="Straight Connector 271">
              <a:extLst>
                <a:ext uri="{FF2B5EF4-FFF2-40B4-BE49-F238E27FC236}">
                  <a16:creationId xmlns:a16="http://schemas.microsoft.com/office/drawing/2014/main" id="{B96650EA-9A02-471E-A1D9-91353179B75B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77" name="Straight Arrow Connector 276">
            <a:extLst>
              <a:ext uri="{FF2B5EF4-FFF2-40B4-BE49-F238E27FC236}">
                <a16:creationId xmlns:a16="http://schemas.microsoft.com/office/drawing/2014/main" id="{E6DB18BF-C64E-42B2-A496-34E7C9D4401D}"/>
              </a:ext>
            </a:extLst>
          </xdr:cNvPr>
          <xdr:cNvCxnSpPr/>
        </xdr:nvCxnSpPr>
        <xdr:spPr>
          <a:xfrm>
            <a:off x="1133475" y="9234488"/>
            <a:ext cx="0" cy="5429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Arrow Connector 277">
            <a:extLst>
              <a:ext uri="{FF2B5EF4-FFF2-40B4-BE49-F238E27FC236}">
                <a16:creationId xmlns:a16="http://schemas.microsoft.com/office/drawing/2014/main" id="{C6C34FA6-3A14-47B4-9C7B-BD9CFAAC02DE}"/>
              </a:ext>
            </a:extLst>
          </xdr:cNvPr>
          <xdr:cNvCxnSpPr/>
        </xdr:nvCxnSpPr>
        <xdr:spPr>
          <a:xfrm>
            <a:off x="1295400" y="9267825"/>
            <a:ext cx="0" cy="5095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Arrow Connector 278">
            <a:extLst>
              <a:ext uri="{FF2B5EF4-FFF2-40B4-BE49-F238E27FC236}">
                <a16:creationId xmlns:a16="http://schemas.microsoft.com/office/drawing/2014/main" id="{8C09F9E8-8CBF-4AFD-BE7D-45E6713FDAF3}"/>
              </a:ext>
            </a:extLst>
          </xdr:cNvPr>
          <xdr:cNvCxnSpPr>
            <a:cxnSpLocks/>
          </xdr:cNvCxnSpPr>
        </xdr:nvCxnSpPr>
        <xdr:spPr>
          <a:xfrm>
            <a:off x="1457325" y="9282113"/>
            <a:ext cx="0" cy="495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Arrow Connector 279">
            <a:extLst>
              <a:ext uri="{FF2B5EF4-FFF2-40B4-BE49-F238E27FC236}">
                <a16:creationId xmlns:a16="http://schemas.microsoft.com/office/drawing/2014/main" id="{A2089EF5-5E2D-4782-B0F3-3EE92EC1C7F1}"/>
              </a:ext>
            </a:extLst>
          </xdr:cNvPr>
          <xdr:cNvCxnSpPr/>
        </xdr:nvCxnSpPr>
        <xdr:spPr>
          <a:xfrm>
            <a:off x="1619250" y="9305925"/>
            <a:ext cx="0" cy="4714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Arrow Connector 280">
            <a:extLst>
              <a:ext uri="{FF2B5EF4-FFF2-40B4-BE49-F238E27FC236}">
                <a16:creationId xmlns:a16="http://schemas.microsoft.com/office/drawing/2014/main" id="{98248CC4-A6A7-43CB-8C7F-6ED8F12F8E3F}"/>
              </a:ext>
            </a:extLst>
          </xdr:cNvPr>
          <xdr:cNvCxnSpPr/>
        </xdr:nvCxnSpPr>
        <xdr:spPr>
          <a:xfrm>
            <a:off x="1781175" y="9329738"/>
            <a:ext cx="0" cy="4476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Arrow Connector 281">
            <a:extLst>
              <a:ext uri="{FF2B5EF4-FFF2-40B4-BE49-F238E27FC236}">
                <a16:creationId xmlns:a16="http://schemas.microsoft.com/office/drawing/2014/main" id="{B5066E1F-FF4A-414D-B90B-C1B29B93594F}"/>
              </a:ext>
            </a:extLst>
          </xdr:cNvPr>
          <xdr:cNvCxnSpPr/>
        </xdr:nvCxnSpPr>
        <xdr:spPr>
          <a:xfrm>
            <a:off x="1943100" y="9353550"/>
            <a:ext cx="0" cy="4238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Arrow Connector 282">
            <a:extLst>
              <a:ext uri="{FF2B5EF4-FFF2-40B4-BE49-F238E27FC236}">
                <a16:creationId xmlns:a16="http://schemas.microsoft.com/office/drawing/2014/main" id="{2AE2572E-F069-4E98-B0BA-5EAD2482A95B}"/>
              </a:ext>
            </a:extLst>
          </xdr:cNvPr>
          <xdr:cNvCxnSpPr/>
        </xdr:nvCxnSpPr>
        <xdr:spPr>
          <a:xfrm>
            <a:off x="2105025" y="9377363"/>
            <a:ext cx="0" cy="4000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" name="Straight Arrow Connector 283">
            <a:extLst>
              <a:ext uri="{FF2B5EF4-FFF2-40B4-BE49-F238E27FC236}">
                <a16:creationId xmlns:a16="http://schemas.microsoft.com/office/drawing/2014/main" id="{B04DD323-9C4D-4556-9EC4-1220DBDF8F38}"/>
              </a:ext>
            </a:extLst>
          </xdr:cNvPr>
          <xdr:cNvCxnSpPr/>
        </xdr:nvCxnSpPr>
        <xdr:spPr>
          <a:xfrm>
            <a:off x="2266950" y="9405938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Arrow Connector 284">
            <a:extLst>
              <a:ext uri="{FF2B5EF4-FFF2-40B4-BE49-F238E27FC236}">
                <a16:creationId xmlns:a16="http://schemas.microsoft.com/office/drawing/2014/main" id="{ADC71EC0-2699-4220-A05E-B261F962A79C}"/>
              </a:ext>
            </a:extLst>
          </xdr:cNvPr>
          <xdr:cNvCxnSpPr/>
        </xdr:nvCxnSpPr>
        <xdr:spPr>
          <a:xfrm>
            <a:off x="2428875" y="9420225"/>
            <a:ext cx="0" cy="3571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Arrow Connector 285">
            <a:extLst>
              <a:ext uri="{FF2B5EF4-FFF2-40B4-BE49-F238E27FC236}">
                <a16:creationId xmlns:a16="http://schemas.microsoft.com/office/drawing/2014/main" id="{03114F7A-EED6-4E7D-A4FF-3DD7D1BBC72E}"/>
              </a:ext>
            </a:extLst>
          </xdr:cNvPr>
          <xdr:cNvCxnSpPr/>
        </xdr:nvCxnSpPr>
        <xdr:spPr>
          <a:xfrm>
            <a:off x="2590800" y="9458325"/>
            <a:ext cx="0" cy="3190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Arrow Connector 286">
            <a:extLst>
              <a:ext uri="{FF2B5EF4-FFF2-40B4-BE49-F238E27FC236}">
                <a16:creationId xmlns:a16="http://schemas.microsoft.com/office/drawing/2014/main" id="{28D15C8F-66D2-4A98-9E90-7016D65184B6}"/>
              </a:ext>
            </a:extLst>
          </xdr:cNvPr>
          <xdr:cNvCxnSpPr/>
        </xdr:nvCxnSpPr>
        <xdr:spPr>
          <a:xfrm>
            <a:off x="2752725" y="9477375"/>
            <a:ext cx="0" cy="3000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3E40740D-8AAD-4A3B-B359-60068AD7BBA8}"/>
              </a:ext>
            </a:extLst>
          </xdr:cNvPr>
          <xdr:cNvCxnSpPr/>
        </xdr:nvCxnSpPr>
        <xdr:spPr>
          <a:xfrm>
            <a:off x="971551" y="9953624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F9F0C238-7B3C-4848-9950-E9797A9EEEB9}"/>
              </a:ext>
            </a:extLst>
          </xdr:cNvPr>
          <xdr:cNvCxnSpPr/>
        </xdr:nvCxnSpPr>
        <xdr:spPr>
          <a:xfrm>
            <a:off x="900113" y="100679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863C7DBA-36B8-4C46-81D5-3C89AE79371A}"/>
              </a:ext>
            </a:extLst>
          </xdr:cNvPr>
          <xdr:cNvCxnSpPr/>
        </xdr:nvCxnSpPr>
        <xdr:spPr>
          <a:xfrm flipH="1">
            <a:off x="914400" y="100203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Connector 290">
            <a:extLst>
              <a:ext uri="{FF2B5EF4-FFF2-40B4-BE49-F238E27FC236}">
                <a16:creationId xmlns:a16="http://schemas.microsoft.com/office/drawing/2014/main" id="{E9D416B6-979B-4191-8B40-FB34844BA421}"/>
              </a:ext>
            </a:extLst>
          </xdr:cNvPr>
          <xdr:cNvCxnSpPr/>
        </xdr:nvCxnSpPr>
        <xdr:spPr>
          <a:xfrm>
            <a:off x="2914652" y="9958387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Connector 291">
            <a:extLst>
              <a:ext uri="{FF2B5EF4-FFF2-40B4-BE49-F238E27FC236}">
                <a16:creationId xmlns:a16="http://schemas.microsoft.com/office/drawing/2014/main" id="{F0ECE777-4D59-4E90-98BD-05D43D5C3BCB}"/>
              </a:ext>
            </a:extLst>
          </xdr:cNvPr>
          <xdr:cNvCxnSpPr/>
        </xdr:nvCxnSpPr>
        <xdr:spPr>
          <a:xfrm flipH="1">
            <a:off x="2857501" y="10025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3" name="Arc 292">
            <a:extLst>
              <a:ext uri="{FF2B5EF4-FFF2-40B4-BE49-F238E27FC236}">
                <a16:creationId xmlns:a16="http://schemas.microsoft.com/office/drawing/2014/main" id="{2CAA7276-9F74-4EC1-AB6F-EF8825F7DEE2}"/>
              </a:ext>
            </a:extLst>
          </xdr:cNvPr>
          <xdr:cNvSpPr/>
        </xdr:nvSpPr>
        <xdr:spPr>
          <a:xfrm>
            <a:off x="647700" y="954881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94" name="Arc 293">
            <a:extLst>
              <a:ext uri="{FF2B5EF4-FFF2-40B4-BE49-F238E27FC236}">
                <a16:creationId xmlns:a16="http://schemas.microsoft.com/office/drawing/2014/main" id="{809FD974-1D8B-462E-8C91-D5DB9DCE8510}"/>
              </a:ext>
            </a:extLst>
          </xdr:cNvPr>
          <xdr:cNvSpPr/>
        </xdr:nvSpPr>
        <xdr:spPr>
          <a:xfrm rot="10800000">
            <a:off x="2943225" y="958691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03" name="Freeform: Shape 302">
            <a:extLst>
              <a:ext uri="{FF2B5EF4-FFF2-40B4-BE49-F238E27FC236}">
                <a16:creationId xmlns:a16="http://schemas.microsoft.com/office/drawing/2014/main" id="{76A390D7-7165-4A07-9DB4-9D1523C9B877}"/>
              </a:ext>
            </a:extLst>
          </xdr:cNvPr>
          <xdr:cNvSpPr/>
        </xdr:nvSpPr>
        <xdr:spPr>
          <a:xfrm>
            <a:off x="971550" y="9210675"/>
            <a:ext cx="1947863" cy="566738"/>
          </a:xfrm>
          <a:custGeom>
            <a:avLst/>
            <a:gdLst>
              <a:gd name="connsiteX0" fmla="*/ 0 w 1947863"/>
              <a:gd name="connsiteY0" fmla="*/ 566738 h 566738"/>
              <a:gd name="connsiteX1" fmla="*/ 0 w 1947863"/>
              <a:gd name="connsiteY1" fmla="*/ 0 h 566738"/>
              <a:gd name="connsiteX2" fmla="*/ 1947863 w 1947863"/>
              <a:gd name="connsiteY2" fmla="*/ 290513 h 566738"/>
              <a:gd name="connsiteX3" fmla="*/ 1947863 w 1947863"/>
              <a:gd name="connsiteY3" fmla="*/ 566738 h 566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566738">
                <a:moveTo>
                  <a:pt x="0" y="566738"/>
                </a:moveTo>
                <a:lnTo>
                  <a:pt x="0" y="0"/>
                </a:lnTo>
                <a:lnTo>
                  <a:pt x="1947863" y="290513"/>
                </a:lnTo>
                <a:lnTo>
                  <a:pt x="1947863" y="566738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15" name="Straight Arrow Connector 314">
            <a:extLst>
              <a:ext uri="{FF2B5EF4-FFF2-40B4-BE49-F238E27FC236}">
                <a16:creationId xmlns:a16="http://schemas.microsoft.com/office/drawing/2014/main" id="{549D715B-236A-4B47-B9F7-2570CDEFDB10}"/>
              </a:ext>
            </a:extLst>
          </xdr:cNvPr>
          <xdr:cNvCxnSpPr/>
        </xdr:nvCxnSpPr>
        <xdr:spPr>
          <a:xfrm>
            <a:off x="2919413" y="9496425"/>
            <a:ext cx="0" cy="2905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Arrow Connector 316">
            <a:extLst>
              <a:ext uri="{FF2B5EF4-FFF2-40B4-BE49-F238E27FC236}">
                <a16:creationId xmlns:a16="http://schemas.microsoft.com/office/drawing/2014/main" id="{15EE5C90-C030-4F40-8A27-D9170277356B}"/>
              </a:ext>
            </a:extLst>
          </xdr:cNvPr>
          <xdr:cNvCxnSpPr/>
        </xdr:nvCxnSpPr>
        <xdr:spPr>
          <a:xfrm>
            <a:off x="971550" y="9224963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74</xdr:row>
      <xdr:rowOff>0</xdr:rowOff>
    </xdr:from>
    <xdr:to>
      <xdr:col>20</xdr:col>
      <xdr:colOff>114301</xdr:colOff>
      <xdr:row>80</xdr:row>
      <xdr:rowOff>90488</xdr:rowOff>
    </xdr:to>
    <xdr:grpSp>
      <xdr:nvGrpSpPr>
        <xdr:cNvPr id="103" name="Group 102">
          <a:extLst>
            <a:ext uri="{FF2B5EF4-FFF2-40B4-BE49-F238E27FC236}">
              <a16:creationId xmlns:a16="http://schemas.microsoft.com/office/drawing/2014/main" id="{7E793FA3-ED90-46F2-9C76-FAE8E7253AA5}"/>
            </a:ext>
          </a:extLst>
        </xdr:cNvPr>
        <xdr:cNvGrpSpPr/>
      </xdr:nvGrpSpPr>
      <xdr:grpSpPr>
        <a:xfrm>
          <a:off x="647700" y="11220450"/>
          <a:ext cx="2705101" cy="947738"/>
          <a:chOff x="647700" y="11220450"/>
          <a:chExt cx="2705101" cy="947738"/>
        </a:xfrm>
      </xdr:grpSpPr>
      <xdr:grpSp>
        <xdr:nvGrpSpPr>
          <xdr:cNvPr id="321" name="Group 320">
            <a:extLst>
              <a:ext uri="{FF2B5EF4-FFF2-40B4-BE49-F238E27FC236}">
                <a16:creationId xmlns:a16="http://schemas.microsoft.com/office/drawing/2014/main" id="{78F01090-1DBB-4DF0-9AFF-665746641410}"/>
              </a:ext>
            </a:extLst>
          </xdr:cNvPr>
          <xdr:cNvGrpSpPr/>
        </xdr:nvGrpSpPr>
        <xdr:grpSpPr>
          <a:xfrm>
            <a:off x="809625" y="11649075"/>
            <a:ext cx="2271713" cy="290513"/>
            <a:chOff x="1457325" y="571500"/>
            <a:chExt cx="2271713" cy="290513"/>
          </a:xfrm>
        </xdr:grpSpPr>
        <xdr:grpSp>
          <xdr:nvGrpSpPr>
            <xdr:cNvPr id="322" name="Group 321">
              <a:extLst>
                <a:ext uri="{FF2B5EF4-FFF2-40B4-BE49-F238E27FC236}">
                  <a16:creationId xmlns:a16="http://schemas.microsoft.com/office/drawing/2014/main" id="{AD36B19F-EB2A-479A-8073-5C012DE32624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327" name="Rectangle 326">
                <a:extLst>
                  <a:ext uri="{FF2B5EF4-FFF2-40B4-BE49-F238E27FC236}">
                    <a16:creationId xmlns:a16="http://schemas.microsoft.com/office/drawing/2014/main" id="{9CE0AC21-82AD-435D-9434-30C1DFE3A076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328" name="Straight Connector 327">
                <a:extLst>
                  <a:ext uri="{FF2B5EF4-FFF2-40B4-BE49-F238E27FC236}">
                    <a16:creationId xmlns:a16="http://schemas.microsoft.com/office/drawing/2014/main" id="{1C88DAC1-6145-4C3F-9682-CED1CE57CB43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23" name="Group 322">
              <a:extLst>
                <a:ext uri="{FF2B5EF4-FFF2-40B4-BE49-F238E27FC236}">
                  <a16:creationId xmlns:a16="http://schemas.microsoft.com/office/drawing/2014/main" id="{C55BFF40-4B1E-499A-A07F-218D827B5746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325" name="Rectangle 324">
                <a:extLst>
                  <a:ext uri="{FF2B5EF4-FFF2-40B4-BE49-F238E27FC236}">
                    <a16:creationId xmlns:a16="http://schemas.microsoft.com/office/drawing/2014/main" id="{3A292D69-DE4E-4684-8901-DD73B311E02F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326" name="Straight Connector 325">
                <a:extLst>
                  <a:ext uri="{FF2B5EF4-FFF2-40B4-BE49-F238E27FC236}">
                    <a16:creationId xmlns:a16="http://schemas.microsoft.com/office/drawing/2014/main" id="{A35332B6-A599-4DF5-8BD3-0DB9E0B26A77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324" name="Straight Connector 323">
              <a:extLst>
                <a:ext uri="{FF2B5EF4-FFF2-40B4-BE49-F238E27FC236}">
                  <a16:creationId xmlns:a16="http://schemas.microsoft.com/office/drawing/2014/main" id="{41025B55-DF8F-4C47-A7EE-25B03DA12FBE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29" name="Straight Arrow Connector 328">
            <a:extLst>
              <a:ext uri="{FF2B5EF4-FFF2-40B4-BE49-F238E27FC236}">
                <a16:creationId xmlns:a16="http://schemas.microsoft.com/office/drawing/2014/main" id="{7809085B-29F4-44FF-89EC-26D79D7DDD5F}"/>
              </a:ext>
            </a:extLst>
          </xdr:cNvPr>
          <xdr:cNvCxnSpPr/>
        </xdr:nvCxnSpPr>
        <xdr:spPr>
          <a:xfrm>
            <a:off x="1133475" y="11272838"/>
            <a:ext cx="0" cy="5143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Arrow Connector 329">
            <a:extLst>
              <a:ext uri="{FF2B5EF4-FFF2-40B4-BE49-F238E27FC236}">
                <a16:creationId xmlns:a16="http://schemas.microsoft.com/office/drawing/2014/main" id="{8053CD2A-AEE6-4171-8490-C941E84EDEC8}"/>
              </a:ext>
            </a:extLst>
          </xdr:cNvPr>
          <xdr:cNvCxnSpPr/>
        </xdr:nvCxnSpPr>
        <xdr:spPr>
          <a:xfrm>
            <a:off x="1295400" y="11320463"/>
            <a:ext cx="0" cy="4667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Straight Arrow Connector 330">
            <a:extLst>
              <a:ext uri="{FF2B5EF4-FFF2-40B4-BE49-F238E27FC236}">
                <a16:creationId xmlns:a16="http://schemas.microsoft.com/office/drawing/2014/main" id="{AB22C435-6C30-4442-A3F1-2951FB1B6EEE}"/>
              </a:ext>
            </a:extLst>
          </xdr:cNvPr>
          <xdr:cNvCxnSpPr>
            <a:cxnSpLocks/>
          </xdr:cNvCxnSpPr>
        </xdr:nvCxnSpPr>
        <xdr:spPr>
          <a:xfrm>
            <a:off x="1457325" y="11363325"/>
            <a:ext cx="0" cy="4238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Straight Arrow Connector 331">
            <a:extLst>
              <a:ext uri="{FF2B5EF4-FFF2-40B4-BE49-F238E27FC236}">
                <a16:creationId xmlns:a16="http://schemas.microsoft.com/office/drawing/2014/main" id="{96708219-E3AA-4FD7-B29E-69BC72A1D88A}"/>
              </a:ext>
            </a:extLst>
          </xdr:cNvPr>
          <xdr:cNvCxnSpPr/>
        </xdr:nvCxnSpPr>
        <xdr:spPr>
          <a:xfrm>
            <a:off x="1619250" y="114109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Arrow Connector 332">
            <a:extLst>
              <a:ext uri="{FF2B5EF4-FFF2-40B4-BE49-F238E27FC236}">
                <a16:creationId xmlns:a16="http://schemas.microsoft.com/office/drawing/2014/main" id="{FB0CCA40-268F-47FC-A437-B9739358029F}"/>
              </a:ext>
            </a:extLst>
          </xdr:cNvPr>
          <xdr:cNvCxnSpPr/>
        </xdr:nvCxnSpPr>
        <xdr:spPr>
          <a:xfrm>
            <a:off x="1781175" y="11458575"/>
            <a:ext cx="0" cy="3286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Arrow Connector 333">
            <a:extLst>
              <a:ext uri="{FF2B5EF4-FFF2-40B4-BE49-F238E27FC236}">
                <a16:creationId xmlns:a16="http://schemas.microsoft.com/office/drawing/2014/main" id="{C9C916B5-CF15-4A34-8984-1F2C1FAEF629}"/>
              </a:ext>
            </a:extLst>
          </xdr:cNvPr>
          <xdr:cNvCxnSpPr/>
        </xdr:nvCxnSpPr>
        <xdr:spPr>
          <a:xfrm>
            <a:off x="1943100" y="115062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Arrow Connector 334">
            <a:extLst>
              <a:ext uri="{FF2B5EF4-FFF2-40B4-BE49-F238E27FC236}">
                <a16:creationId xmlns:a16="http://schemas.microsoft.com/office/drawing/2014/main" id="{2C343739-08C2-457E-9ABF-0003C033F33C}"/>
              </a:ext>
            </a:extLst>
          </xdr:cNvPr>
          <xdr:cNvCxnSpPr/>
        </xdr:nvCxnSpPr>
        <xdr:spPr>
          <a:xfrm>
            <a:off x="2105025" y="115538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Arrow Connector 335">
            <a:extLst>
              <a:ext uri="{FF2B5EF4-FFF2-40B4-BE49-F238E27FC236}">
                <a16:creationId xmlns:a16="http://schemas.microsoft.com/office/drawing/2014/main" id="{8B80DA57-3B36-4DCB-B25E-8446F97A20B7}"/>
              </a:ext>
            </a:extLst>
          </xdr:cNvPr>
          <xdr:cNvCxnSpPr/>
        </xdr:nvCxnSpPr>
        <xdr:spPr>
          <a:xfrm>
            <a:off x="2266950" y="11606213"/>
            <a:ext cx="0" cy="1809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Arrow Connector 336">
            <a:extLst>
              <a:ext uri="{FF2B5EF4-FFF2-40B4-BE49-F238E27FC236}">
                <a16:creationId xmlns:a16="http://schemas.microsoft.com/office/drawing/2014/main" id="{846EF5DB-EF87-4AAF-8DB2-49D659AD5E91}"/>
              </a:ext>
            </a:extLst>
          </xdr:cNvPr>
          <xdr:cNvCxnSpPr/>
        </xdr:nvCxnSpPr>
        <xdr:spPr>
          <a:xfrm>
            <a:off x="2428875" y="11639550"/>
            <a:ext cx="0" cy="1476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Arrow Connector 337">
            <a:extLst>
              <a:ext uri="{FF2B5EF4-FFF2-40B4-BE49-F238E27FC236}">
                <a16:creationId xmlns:a16="http://schemas.microsoft.com/office/drawing/2014/main" id="{BCF94B3B-FB90-4FC8-BCAC-107D3C6A4408}"/>
              </a:ext>
            </a:extLst>
          </xdr:cNvPr>
          <xdr:cNvCxnSpPr/>
        </xdr:nvCxnSpPr>
        <xdr:spPr>
          <a:xfrm>
            <a:off x="2590800" y="1169193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Connector 339">
            <a:extLst>
              <a:ext uri="{FF2B5EF4-FFF2-40B4-BE49-F238E27FC236}">
                <a16:creationId xmlns:a16="http://schemas.microsoft.com/office/drawing/2014/main" id="{0585D92A-3CFE-49D5-8934-7CE9A7D86BA8}"/>
              </a:ext>
            </a:extLst>
          </xdr:cNvPr>
          <xdr:cNvCxnSpPr/>
        </xdr:nvCxnSpPr>
        <xdr:spPr>
          <a:xfrm>
            <a:off x="971551" y="119633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Connector 340">
            <a:extLst>
              <a:ext uri="{FF2B5EF4-FFF2-40B4-BE49-F238E27FC236}">
                <a16:creationId xmlns:a16="http://schemas.microsoft.com/office/drawing/2014/main" id="{C7093D78-F819-47A7-B45F-EB613ED9E4EB}"/>
              </a:ext>
            </a:extLst>
          </xdr:cNvPr>
          <xdr:cNvCxnSpPr/>
        </xdr:nvCxnSpPr>
        <xdr:spPr>
          <a:xfrm>
            <a:off x="900113" y="12077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Connector 341">
            <a:extLst>
              <a:ext uri="{FF2B5EF4-FFF2-40B4-BE49-F238E27FC236}">
                <a16:creationId xmlns:a16="http://schemas.microsoft.com/office/drawing/2014/main" id="{1660A7DD-F6D5-48C7-B1C4-28D26A00AD33}"/>
              </a:ext>
            </a:extLst>
          </xdr:cNvPr>
          <xdr:cNvCxnSpPr/>
        </xdr:nvCxnSpPr>
        <xdr:spPr>
          <a:xfrm flipH="1">
            <a:off x="914400" y="12030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Connector 342">
            <a:extLst>
              <a:ext uri="{FF2B5EF4-FFF2-40B4-BE49-F238E27FC236}">
                <a16:creationId xmlns:a16="http://schemas.microsoft.com/office/drawing/2014/main" id="{F3F7C610-7321-4647-8395-A44C94332BD0}"/>
              </a:ext>
            </a:extLst>
          </xdr:cNvPr>
          <xdr:cNvCxnSpPr/>
        </xdr:nvCxnSpPr>
        <xdr:spPr>
          <a:xfrm>
            <a:off x="2914652" y="119681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7643F3BC-803C-4EFC-B084-2301194E0E69}"/>
              </a:ext>
            </a:extLst>
          </xdr:cNvPr>
          <xdr:cNvCxnSpPr/>
        </xdr:nvCxnSpPr>
        <xdr:spPr>
          <a:xfrm flipH="1">
            <a:off x="2857501" y="120348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5" name="Arc 344">
            <a:extLst>
              <a:ext uri="{FF2B5EF4-FFF2-40B4-BE49-F238E27FC236}">
                <a16:creationId xmlns:a16="http://schemas.microsoft.com/office/drawing/2014/main" id="{2F2CE270-B425-4C51-BA0E-18F26743D922}"/>
              </a:ext>
            </a:extLst>
          </xdr:cNvPr>
          <xdr:cNvSpPr/>
        </xdr:nvSpPr>
        <xdr:spPr>
          <a:xfrm>
            <a:off x="647700" y="115585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46" name="Arc 345">
            <a:extLst>
              <a:ext uri="{FF2B5EF4-FFF2-40B4-BE49-F238E27FC236}">
                <a16:creationId xmlns:a16="http://schemas.microsoft.com/office/drawing/2014/main" id="{30B5EA48-BB80-4C10-B007-EB74920098B9}"/>
              </a:ext>
            </a:extLst>
          </xdr:cNvPr>
          <xdr:cNvSpPr/>
        </xdr:nvSpPr>
        <xdr:spPr>
          <a:xfrm rot="10800000">
            <a:off x="2943225" y="115966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48" name="Straight Arrow Connector 347">
            <a:extLst>
              <a:ext uri="{FF2B5EF4-FFF2-40B4-BE49-F238E27FC236}">
                <a16:creationId xmlns:a16="http://schemas.microsoft.com/office/drawing/2014/main" id="{1E0D8BDA-A6F9-4180-8109-099B08A43554}"/>
              </a:ext>
            </a:extLst>
          </xdr:cNvPr>
          <xdr:cNvCxnSpPr/>
        </xdr:nvCxnSpPr>
        <xdr:spPr>
          <a:xfrm>
            <a:off x="2752717" y="11720513"/>
            <a:ext cx="0" cy="761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Arrow Connector 348">
            <a:extLst>
              <a:ext uri="{FF2B5EF4-FFF2-40B4-BE49-F238E27FC236}">
                <a16:creationId xmlns:a16="http://schemas.microsoft.com/office/drawing/2014/main" id="{1EF5A3E5-7BFB-4EBC-9EA4-23A6F888AE49}"/>
              </a:ext>
            </a:extLst>
          </xdr:cNvPr>
          <xdr:cNvCxnSpPr/>
        </xdr:nvCxnSpPr>
        <xdr:spPr>
          <a:xfrm>
            <a:off x="971550" y="11234738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0" name="Freeform: Shape 349">
            <a:extLst>
              <a:ext uri="{FF2B5EF4-FFF2-40B4-BE49-F238E27FC236}">
                <a16:creationId xmlns:a16="http://schemas.microsoft.com/office/drawing/2014/main" id="{556BDF00-69C1-4358-9D1C-3EBA485023B7}"/>
              </a:ext>
            </a:extLst>
          </xdr:cNvPr>
          <xdr:cNvSpPr/>
        </xdr:nvSpPr>
        <xdr:spPr>
          <a:xfrm>
            <a:off x="971550" y="11220450"/>
            <a:ext cx="1947863" cy="571500"/>
          </a:xfrm>
          <a:custGeom>
            <a:avLst/>
            <a:gdLst>
              <a:gd name="connsiteX0" fmla="*/ 0 w 1947863"/>
              <a:gd name="connsiteY0" fmla="*/ 571500 h 571500"/>
              <a:gd name="connsiteX1" fmla="*/ 0 w 1947863"/>
              <a:gd name="connsiteY1" fmla="*/ 0 h 571500"/>
              <a:gd name="connsiteX2" fmla="*/ 1947863 w 1947863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3" h="571500">
                <a:moveTo>
                  <a:pt x="0" y="571500"/>
                </a:moveTo>
                <a:lnTo>
                  <a:pt x="0" y="0"/>
                </a:lnTo>
                <a:lnTo>
                  <a:pt x="1947863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0</xdr:colOff>
      <xdr:row>87</xdr:row>
      <xdr:rowOff>4763</xdr:rowOff>
    </xdr:from>
    <xdr:to>
      <xdr:col>20</xdr:col>
      <xdr:colOff>114301</xdr:colOff>
      <xdr:row>93</xdr:row>
      <xdr:rowOff>90488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50AB8E2F-E4BC-4BCF-BBD2-0EF041151201}"/>
            </a:ext>
          </a:extLst>
        </xdr:cNvPr>
        <xdr:cNvGrpSpPr/>
      </xdr:nvGrpSpPr>
      <xdr:grpSpPr>
        <a:xfrm>
          <a:off x="647700" y="13092113"/>
          <a:ext cx="2705101" cy="942975"/>
          <a:chOff x="647700" y="13092113"/>
          <a:chExt cx="2705101" cy="942975"/>
        </a:xfrm>
      </xdr:grpSpPr>
      <xdr:grpSp>
        <xdr:nvGrpSpPr>
          <xdr:cNvPr id="362" name="Group 361">
            <a:extLst>
              <a:ext uri="{FF2B5EF4-FFF2-40B4-BE49-F238E27FC236}">
                <a16:creationId xmlns:a16="http://schemas.microsoft.com/office/drawing/2014/main" id="{7BA830C4-BCBC-45F0-A5C4-C3EA0285A8DF}"/>
              </a:ext>
            </a:extLst>
          </xdr:cNvPr>
          <xdr:cNvGrpSpPr/>
        </xdr:nvGrpSpPr>
        <xdr:grpSpPr>
          <a:xfrm>
            <a:off x="809625" y="13515975"/>
            <a:ext cx="2271713" cy="290513"/>
            <a:chOff x="1457325" y="571500"/>
            <a:chExt cx="2271713" cy="290513"/>
          </a:xfrm>
        </xdr:grpSpPr>
        <xdr:grpSp>
          <xdr:nvGrpSpPr>
            <xdr:cNvPr id="363" name="Group 362">
              <a:extLst>
                <a:ext uri="{FF2B5EF4-FFF2-40B4-BE49-F238E27FC236}">
                  <a16:creationId xmlns:a16="http://schemas.microsoft.com/office/drawing/2014/main" id="{B0832700-557E-4DAA-9D57-FAA142AA3EBB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368" name="Rectangle 367">
                <a:extLst>
                  <a:ext uri="{FF2B5EF4-FFF2-40B4-BE49-F238E27FC236}">
                    <a16:creationId xmlns:a16="http://schemas.microsoft.com/office/drawing/2014/main" id="{7A0F6DEB-B701-446F-B4ED-241F531AC729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369" name="Straight Connector 368">
                <a:extLst>
                  <a:ext uri="{FF2B5EF4-FFF2-40B4-BE49-F238E27FC236}">
                    <a16:creationId xmlns:a16="http://schemas.microsoft.com/office/drawing/2014/main" id="{CF766EFE-0870-4794-9A1B-B8C568397801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64" name="Group 363">
              <a:extLst>
                <a:ext uri="{FF2B5EF4-FFF2-40B4-BE49-F238E27FC236}">
                  <a16:creationId xmlns:a16="http://schemas.microsoft.com/office/drawing/2014/main" id="{942DE1AE-EA30-4254-91DA-114B5C9E5AD5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366" name="Rectangle 365">
                <a:extLst>
                  <a:ext uri="{FF2B5EF4-FFF2-40B4-BE49-F238E27FC236}">
                    <a16:creationId xmlns:a16="http://schemas.microsoft.com/office/drawing/2014/main" id="{993BD330-5B0E-4456-A423-661B85606649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367" name="Straight Connector 366">
                <a:extLst>
                  <a:ext uri="{FF2B5EF4-FFF2-40B4-BE49-F238E27FC236}">
                    <a16:creationId xmlns:a16="http://schemas.microsoft.com/office/drawing/2014/main" id="{2DE6C696-4775-4D6D-847D-FA0B91D6767A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365" name="Straight Connector 364">
              <a:extLst>
                <a:ext uri="{FF2B5EF4-FFF2-40B4-BE49-F238E27FC236}">
                  <a16:creationId xmlns:a16="http://schemas.microsoft.com/office/drawing/2014/main" id="{C97369E4-93C4-4A21-B8BF-5BE6EB2D822C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70" name="Straight Arrow Connector 369">
            <a:extLst>
              <a:ext uri="{FF2B5EF4-FFF2-40B4-BE49-F238E27FC236}">
                <a16:creationId xmlns:a16="http://schemas.microsoft.com/office/drawing/2014/main" id="{C8DC7955-529A-40C1-A13D-075E03ACF5F1}"/>
              </a:ext>
            </a:extLst>
          </xdr:cNvPr>
          <xdr:cNvCxnSpPr/>
        </xdr:nvCxnSpPr>
        <xdr:spPr>
          <a:xfrm>
            <a:off x="1133475" y="13582650"/>
            <a:ext cx="0" cy="714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" name="Straight Arrow Connector 370">
            <a:extLst>
              <a:ext uri="{FF2B5EF4-FFF2-40B4-BE49-F238E27FC236}">
                <a16:creationId xmlns:a16="http://schemas.microsoft.com/office/drawing/2014/main" id="{533C4B01-A10A-46B5-BE7D-50241158A6C2}"/>
              </a:ext>
            </a:extLst>
          </xdr:cNvPr>
          <xdr:cNvCxnSpPr/>
        </xdr:nvCxnSpPr>
        <xdr:spPr>
          <a:xfrm>
            <a:off x="1295400" y="13568363"/>
            <a:ext cx="0" cy="857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2" name="Straight Arrow Connector 371">
            <a:extLst>
              <a:ext uri="{FF2B5EF4-FFF2-40B4-BE49-F238E27FC236}">
                <a16:creationId xmlns:a16="http://schemas.microsoft.com/office/drawing/2014/main" id="{43B05600-0E06-4C68-A115-F37A0AF44BC7}"/>
              </a:ext>
            </a:extLst>
          </xdr:cNvPr>
          <xdr:cNvCxnSpPr>
            <a:cxnSpLocks/>
          </xdr:cNvCxnSpPr>
        </xdr:nvCxnSpPr>
        <xdr:spPr>
          <a:xfrm>
            <a:off x="1457325" y="13511213"/>
            <a:ext cx="0" cy="1428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Arrow Connector 372">
            <a:extLst>
              <a:ext uri="{FF2B5EF4-FFF2-40B4-BE49-F238E27FC236}">
                <a16:creationId xmlns:a16="http://schemas.microsoft.com/office/drawing/2014/main" id="{F417C27F-FC09-4C93-B38B-84B599B6DB98}"/>
              </a:ext>
            </a:extLst>
          </xdr:cNvPr>
          <xdr:cNvCxnSpPr/>
        </xdr:nvCxnSpPr>
        <xdr:spPr>
          <a:xfrm>
            <a:off x="1619250" y="1346835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Arrow Connector 373">
            <a:extLst>
              <a:ext uri="{FF2B5EF4-FFF2-40B4-BE49-F238E27FC236}">
                <a16:creationId xmlns:a16="http://schemas.microsoft.com/office/drawing/2014/main" id="{EA38AF6F-F500-49FB-80A6-7801A25C4E36}"/>
              </a:ext>
            </a:extLst>
          </xdr:cNvPr>
          <xdr:cNvCxnSpPr/>
        </xdr:nvCxnSpPr>
        <xdr:spPr>
          <a:xfrm>
            <a:off x="1781175" y="13425488"/>
            <a:ext cx="0" cy="2285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Arrow Connector 374">
            <a:extLst>
              <a:ext uri="{FF2B5EF4-FFF2-40B4-BE49-F238E27FC236}">
                <a16:creationId xmlns:a16="http://schemas.microsoft.com/office/drawing/2014/main" id="{05797C99-82C9-4DB4-AB76-7F7DEEF9FA5E}"/>
              </a:ext>
            </a:extLst>
          </xdr:cNvPr>
          <xdr:cNvCxnSpPr/>
        </xdr:nvCxnSpPr>
        <xdr:spPr>
          <a:xfrm>
            <a:off x="1943100" y="133731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Arrow Connector 375">
            <a:extLst>
              <a:ext uri="{FF2B5EF4-FFF2-40B4-BE49-F238E27FC236}">
                <a16:creationId xmlns:a16="http://schemas.microsoft.com/office/drawing/2014/main" id="{5BA83F5B-8D85-4574-9013-6EA398C9A13F}"/>
              </a:ext>
            </a:extLst>
          </xdr:cNvPr>
          <xdr:cNvCxnSpPr/>
        </xdr:nvCxnSpPr>
        <xdr:spPr>
          <a:xfrm>
            <a:off x="2105025" y="13325475"/>
            <a:ext cx="0" cy="3286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Arrow Connector 376">
            <a:extLst>
              <a:ext uri="{FF2B5EF4-FFF2-40B4-BE49-F238E27FC236}">
                <a16:creationId xmlns:a16="http://schemas.microsoft.com/office/drawing/2014/main" id="{EB7BE21E-86D4-4B27-A156-E455F1D7E4C6}"/>
              </a:ext>
            </a:extLst>
          </xdr:cNvPr>
          <xdr:cNvCxnSpPr/>
        </xdr:nvCxnSpPr>
        <xdr:spPr>
          <a:xfrm>
            <a:off x="2266950" y="13282613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Arrow Connector 377">
            <a:extLst>
              <a:ext uri="{FF2B5EF4-FFF2-40B4-BE49-F238E27FC236}">
                <a16:creationId xmlns:a16="http://schemas.microsoft.com/office/drawing/2014/main" id="{DD1EA77F-6575-48C4-A96D-FFDF85746B74}"/>
              </a:ext>
            </a:extLst>
          </xdr:cNvPr>
          <xdr:cNvCxnSpPr/>
        </xdr:nvCxnSpPr>
        <xdr:spPr>
          <a:xfrm>
            <a:off x="2428875" y="13239750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Arrow Connector 378">
            <a:extLst>
              <a:ext uri="{FF2B5EF4-FFF2-40B4-BE49-F238E27FC236}">
                <a16:creationId xmlns:a16="http://schemas.microsoft.com/office/drawing/2014/main" id="{A09592DD-4881-47FF-9862-338061568165}"/>
              </a:ext>
            </a:extLst>
          </xdr:cNvPr>
          <xdr:cNvCxnSpPr/>
        </xdr:nvCxnSpPr>
        <xdr:spPr>
          <a:xfrm>
            <a:off x="2590800" y="13187363"/>
            <a:ext cx="0" cy="4667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D591FBD5-82CC-4C59-A8B6-D5A5DCE73DD6}"/>
              </a:ext>
            </a:extLst>
          </xdr:cNvPr>
          <xdr:cNvCxnSpPr/>
        </xdr:nvCxnSpPr>
        <xdr:spPr>
          <a:xfrm>
            <a:off x="971551" y="138302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Connector 380">
            <a:extLst>
              <a:ext uri="{FF2B5EF4-FFF2-40B4-BE49-F238E27FC236}">
                <a16:creationId xmlns:a16="http://schemas.microsoft.com/office/drawing/2014/main" id="{2A345869-1800-4AC5-848F-A57D39F3313C}"/>
              </a:ext>
            </a:extLst>
          </xdr:cNvPr>
          <xdr:cNvCxnSpPr/>
        </xdr:nvCxnSpPr>
        <xdr:spPr>
          <a:xfrm>
            <a:off x="900113" y="139446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BFC90C2E-C117-488A-8758-E276BA3EC8DA}"/>
              </a:ext>
            </a:extLst>
          </xdr:cNvPr>
          <xdr:cNvCxnSpPr/>
        </xdr:nvCxnSpPr>
        <xdr:spPr>
          <a:xfrm flipH="1">
            <a:off x="914400" y="138969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4A1005F1-C9D4-4A65-ADBF-C49E2A12B980}"/>
              </a:ext>
            </a:extLst>
          </xdr:cNvPr>
          <xdr:cNvCxnSpPr/>
        </xdr:nvCxnSpPr>
        <xdr:spPr>
          <a:xfrm>
            <a:off x="2914652" y="138350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BC633884-B545-486C-8AB4-77DFF57C9951}"/>
              </a:ext>
            </a:extLst>
          </xdr:cNvPr>
          <xdr:cNvCxnSpPr/>
        </xdr:nvCxnSpPr>
        <xdr:spPr>
          <a:xfrm flipH="1">
            <a:off x="2857501" y="13901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5" name="Arc 384">
            <a:extLst>
              <a:ext uri="{FF2B5EF4-FFF2-40B4-BE49-F238E27FC236}">
                <a16:creationId xmlns:a16="http://schemas.microsoft.com/office/drawing/2014/main" id="{CDB1B0A5-1518-47BA-B69B-9288FFB2C5CE}"/>
              </a:ext>
            </a:extLst>
          </xdr:cNvPr>
          <xdr:cNvSpPr/>
        </xdr:nvSpPr>
        <xdr:spPr>
          <a:xfrm>
            <a:off x="647700" y="134254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86" name="Arc 385">
            <a:extLst>
              <a:ext uri="{FF2B5EF4-FFF2-40B4-BE49-F238E27FC236}">
                <a16:creationId xmlns:a16="http://schemas.microsoft.com/office/drawing/2014/main" id="{F63631BA-D141-40C1-BED6-57F6E8A9E80C}"/>
              </a:ext>
            </a:extLst>
          </xdr:cNvPr>
          <xdr:cNvSpPr/>
        </xdr:nvSpPr>
        <xdr:spPr>
          <a:xfrm rot="10800000">
            <a:off x="2943225" y="134635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87" name="Straight Arrow Connector 386">
            <a:extLst>
              <a:ext uri="{FF2B5EF4-FFF2-40B4-BE49-F238E27FC236}">
                <a16:creationId xmlns:a16="http://schemas.microsoft.com/office/drawing/2014/main" id="{02BAAFDB-2940-49FD-9FED-1E3572695E80}"/>
              </a:ext>
            </a:extLst>
          </xdr:cNvPr>
          <xdr:cNvCxnSpPr/>
        </xdr:nvCxnSpPr>
        <xdr:spPr>
          <a:xfrm>
            <a:off x="2752717" y="13139738"/>
            <a:ext cx="0" cy="5238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Arrow Connector 387">
            <a:extLst>
              <a:ext uri="{FF2B5EF4-FFF2-40B4-BE49-F238E27FC236}">
                <a16:creationId xmlns:a16="http://schemas.microsoft.com/office/drawing/2014/main" id="{3716067D-E4AA-4EFD-A2A3-69598A536379}"/>
              </a:ext>
            </a:extLst>
          </xdr:cNvPr>
          <xdr:cNvCxnSpPr/>
        </xdr:nvCxnSpPr>
        <xdr:spPr>
          <a:xfrm>
            <a:off x="2914650" y="13096875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0" name="Freeform: Shape 389">
            <a:extLst>
              <a:ext uri="{FF2B5EF4-FFF2-40B4-BE49-F238E27FC236}">
                <a16:creationId xmlns:a16="http://schemas.microsoft.com/office/drawing/2014/main" id="{633DE66D-BCD8-407E-BB03-2C082E59B611}"/>
              </a:ext>
            </a:extLst>
          </xdr:cNvPr>
          <xdr:cNvSpPr/>
        </xdr:nvSpPr>
        <xdr:spPr>
          <a:xfrm>
            <a:off x="976313" y="13092113"/>
            <a:ext cx="1938337" cy="566737"/>
          </a:xfrm>
          <a:custGeom>
            <a:avLst/>
            <a:gdLst>
              <a:gd name="connsiteX0" fmla="*/ 0 w 1938337"/>
              <a:gd name="connsiteY0" fmla="*/ 566737 h 566737"/>
              <a:gd name="connsiteX1" fmla="*/ 1938337 w 1938337"/>
              <a:gd name="connsiteY1" fmla="*/ 0 h 566737"/>
              <a:gd name="connsiteX2" fmla="*/ 1938337 w 1938337"/>
              <a:gd name="connsiteY2" fmla="*/ 5572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566737">
                <a:moveTo>
                  <a:pt x="0" y="566737"/>
                </a:moveTo>
                <a:lnTo>
                  <a:pt x="1938337" y="0"/>
                </a:lnTo>
                <a:lnTo>
                  <a:pt x="1938337" y="557212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0</xdr:colOff>
      <xdr:row>99</xdr:row>
      <xdr:rowOff>138113</xdr:rowOff>
    </xdr:from>
    <xdr:to>
      <xdr:col>20</xdr:col>
      <xdr:colOff>114301</xdr:colOff>
      <xdr:row>115</xdr:row>
      <xdr:rowOff>85725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BCEA4A0A-076D-4589-A89E-60C230282729}"/>
            </a:ext>
          </a:extLst>
        </xdr:cNvPr>
        <xdr:cNvGrpSpPr/>
      </xdr:nvGrpSpPr>
      <xdr:grpSpPr>
        <a:xfrm>
          <a:off x="647700" y="14949488"/>
          <a:ext cx="2705101" cy="2243137"/>
          <a:chOff x="647700" y="14949488"/>
          <a:chExt cx="2705101" cy="2243137"/>
        </a:xfrm>
      </xdr:grpSpPr>
      <xdr:grpSp>
        <xdr:nvGrpSpPr>
          <xdr:cNvPr id="401" name="Group 400">
            <a:extLst>
              <a:ext uri="{FF2B5EF4-FFF2-40B4-BE49-F238E27FC236}">
                <a16:creationId xmlns:a16="http://schemas.microsoft.com/office/drawing/2014/main" id="{907B9D47-61AE-4BEF-9F49-DFA1DE70EAE1}"/>
              </a:ext>
            </a:extLst>
          </xdr:cNvPr>
          <xdr:cNvGrpSpPr/>
        </xdr:nvGrpSpPr>
        <xdr:grpSpPr>
          <a:xfrm>
            <a:off x="809625" y="15382875"/>
            <a:ext cx="2271713" cy="290513"/>
            <a:chOff x="1457325" y="571500"/>
            <a:chExt cx="2271713" cy="290513"/>
          </a:xfrm>
        </xdr:grpSpPr>
        <xdr:grpSp>
          <xdr:nvGrpSpPr>
            <xdr:cNvPr id="402" name="Group 401">
              <a:extLst>
                <a:ext uri="{FF2B5EF4-FFF2-40B4-BE49-F238E27FC236}">
                  <a16:creationId xmlns:a16="http://schemas.microsoft.com/office/drawing/2014/main" id="{AA829C1B-9F08-49CF-AB8B-DDE3579E795C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407" name="Rectangle 406">
                <a:extLst>
                  <a:ext uri="{FF2B5EF4-FFF2-40B4-BE49-F238E27FC236}">
                    <a16:creationId xmlns:a16="http://schemas.microsoft.com/office/drawing/2014/main" id="{A7C1F16A-D9E4-418C-974F-FC0861C56296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408" name="Straight Connector 407">
                <a:extLst>
                  <a:ext uri="{FF2B5EF4-FFF2-40B4-BE49-F238E27FC236}">
                    <a16:creationId xmlns:a16="http://schemas.microsoft.com/office/drawing/2014/main" id="{74DAC87B-09A0-43C9-ADCB-BD6BEDB71A66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03" name="Group 402">
              <a:extLst>
                <a:ext uri="{FF2B5EF4-FFF2-40B4-BE49-F238E27FC236}">
                  <a16:creationId xmlns:a16="http://schemas.microsoft.com/office/drawing/2014/main" id="{35195DF9-9092-49E6-BECE-1562D6C08028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405" name="Rectangle 404">
                <a:extLst>
                  <a:ext uri="{FF2B5EF4-FFF2-40B4-BE49-F238E27FC236}">
                    <a16:creationId xmlns:a16="http://schemas.microsoft.com/office/drawing/2014/main" id="{8905B99C-B38C-4FBF-AD3C-0D051B3F6C37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406" name="Straight Connector 405">
                <a:extLst>
                  <a:ext uri="{FF2B5EF4-FFF2-40B4-BE49-F238E27FC236}">
                    <a16:creationId xmlns:a16="http://schemas.microsoft.com/office/drawing/2014/main" id="{9D44E0D7-EB5B-46CE-8068-DFE2E48F8EC2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04" name="Straight Connector 403">
              <a:extLst>
                <a:ext uri="{FF2B5EF4-FFF2-40B4-BE49-F238E27FC236}">
                  <a16:creationId xmlns:a16="http://schemas.microsoft.com/office/drawing/2014/main" id="{1C9143A2-3A10-403C-B553-A906A357D82F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09" name="Straight Arrow Connector 408">
            <a:extLst>
              <a:ext uri="{FF2B5EF4-FFF2-40B4-BE49-F238E27FC236}">
                <a16:creationId xmlns:a16="http://schemas.microsoft.com/office/drawing/2014/main" id="{3A9F0D17-066A-49E9-87D9-A3F267B633E2}"/>
              </a:ext>
            </a:extLst>
          </xdr:cNvPr>
          <xdr:cNvCxnSpPr/>
        </xdr:nvCxnSpPr>
        <xdr:spPr>
          <a:xfrm>
            <a:off x="1133475" y="15306675"/>
            <a:ext cx="0" cy="2143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0" name="Straight Arrow Connector 409">
            <a:extLst>
              <a:ext uri="{FF2B5EF4-FFF2-40B4-BE49-F238E27FC236}">
                <a16:creationId xmlns:a16="http://schemas.microsoft.com/office/drawing/2014/main" id="{7AE71F4B-115C-4968-BBDF-5524545011E2}"/>
              </a:ext>
            </a:extLst>
          </xdr:cNvPr>
          <xdr:cNvCxnSpPr/>
        </xdr:nvCxnSpPr>
        <xdr:spPr>
          <a:xfrm>
            <a:off x="1295400" y="15168563"/>
            <a:ext cx="0" cy="3524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Straight Arrow Connector 410">
            <a:extLst>
              <a:ext uri="{FF2B5EF4-FFF2-40B4-BE49-F238E27FC236}">
                <a16:creationId xmlns:a16="http://schemas.microsoft.com/office/drawing/2014/main" id="{2148081E-9C7A-4FEB-81DF-6EAE9F6DEA2B}"/>
              </a:ext>
            </a:extLst>
          </xdr:cNvPr>
          <xdr:cNvCxnSpPr>
            <a:cxnSpLocks/>
          </xdr:cNvCxnSpPr>
        </xdr:nvCxnSpPr>
        <xdr:spPr>
          <a:xfrm>
            <a:off x="1457325" y="15073313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Arrow Connector 411">
            <a:extLst>
              <a:ext uri="{FF2B5EF4-FFF2-40B4-BE49-F238E27FC236}">
                <a16:creationId xmlns:a16="http://schemas.microsoft.com/office/drawing/2014/main" id="{BA52BC1A-E882-49E3-B835-93BAC4F8EE31}"/>
              </a:ext>
            </a:extLst>
          </xdr:cNvPr>
          <xdr:cNvCxnSpPr/>
        </xdr:nvCxnSpPr>
        <xdr:spPr>
          <a:xfrm>
            <a:off x="1619250" y="15006638"/>
            <a:ext cx="0" cy="5143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Straight Arrow Connector 412">
            <a:extLst>
              <a:ext uri="{FF2B5EF4-FFF2-40B4-BE49-F238E27FC236}">
                <a16:creationId xmlns:a16="http://schemas.microsoft.com/office/drawing/2014/main" id="{23930664-FEC3-4310-9757-7E7ECEFDBBC2}"/>
              </a:ext>
            </a:extLst>
          </xdr:cNvPr>
          <xdr:cNvCxnSpPr/>
        </xdr:nvCxnSpPr>
        <xdr:spPr>
          <a:xfrm>
            <a:off x="1781175" y="14968538"/>
            <a:ext cx="0" cy="5524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Arrow Connector 413">
            <a:extLst>
              <a:ext uri="{FF2B5EF4-FFF2-40B4-BE49-F238E27FC236}">
                <a16:creationId xmlns:a16="http://schemas.microsoft.com/office/drawing/2014/main" id="{FAE26CE6-5FA7-4952-A068-4A1572A1B509}"/>
              </a:ext>
            </a:extLst>
          </xdr:cNvPr>
          <xdr:cNvCxnSpPr/>
        </xdr:nvCxnSpPr>
        <xdr:spPr>
          <a:xfrm>
            <a:off x="1943100" y="14949488"/>
            <a:ext cx="0" cy="571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Straight Arrow Connector 414">
            <a:extLst>
              <a:ext uri="{FF2B5EF4-FFF2-40B4-BE49-F238E27FC236}">
                <a16:creationId xmlns:a16="http://schemas.microsoft.com/office/drawing/2014/main" id="{4EAC1C0F-9833-4A46-8346-3DE96F146BBE}"/>
              </a:ext>
            </a:extLst>
          </xdr:cNvPr>
          <xdr:cNvCxnSpPr/>
        </xdr:nvCxnSpPr>
        <xdr:spPr>
          <a:xfrm>
            <a:off x="2105025" y="149637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Arrow Connector 415">
            <a:extLst>
              <a:ext uri="{FF2B5EF4-FFF2-40B4-BE49-F238E27FC236}">
                <a16:creationId xmlns:a16="http://schemas.microsoft.com/office/drawing/2014/main" id="{D60E9D13-8263-4570-8000-8D6CCF77A0B0}"/>
              </a:ext>
            </a:extLst>
          </xdr:cNvPr>
          <xdr:cNvCxnSpPr/>
        </xdr:nvCxnSpPr>
        <xdr:spPr>
          <a:xfrm>
            <a:off x="2266950" y="15006638"/>
            <a:ext cx="0" cy="514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Straight Arrow Connector 416">
            <a:extLst>
              <a:ext uri="{FF2B5EF4-FFF2-40B4-BE49-F238E27FC236}">
                <a16:creationId xmlns:a16="http://schemas.microsoft.com/office/drawing/2014/main" id="{98AA7C7A-64AA-45B6-AF4A-2727645B59E0}"/>
              </a:ext>
            </a:extLst>
          </xdr:cNvPr>
          <xdr:cNvCxnSpPr/>
        </xdr:nvCxnSpPr>
        <xdr:spPr>
          <a:xfrm>
            <a:off x="2428875" y="15059025"/>
            <a:ext cx="0" cy="4619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Arrow Connector 417">
            <a:extLst>
              <a:ext uri="{FF2B5EF4-FFF2-40B4-BE49-F238E27FC236}">
                <a16:creationId xmlns:a16="http://schemas.microsoft.com/office/drawing/2014/main" id="{9F87A9D4-927A-4F44-89B5-9A3621721ADB}"/>
              </a:ext>
            </a:extLst>
          </xdr:cNvPr>
          <xdr:cNvCxnSpPr/>
        </xdr:nvCxnSpPr>
        <xdr:spPr>
          <a:xfrm>
            <a:off x="2590800" y="15159038"/>
            <a:ext cx="0" cy="3619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5752F311-F542-40C8-85F4-7EF38BEF9C86}"/>
              </a:ext>
            </a:extLst>
          </xdr:cNvPr>
          <xdr:cNvCxnSpPr/>
        </xdr:nvCxnSpPr>
        <xdr:spPr>
          <a:xfrm>
            <a:off x="971551" y="156971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871BB22F-5E36-4F9B-B66D-D99897433F1E}"/>
              </a:ext>
            </a:extLst>
          </xdr:cNvPr>
          <xdr:cNvCxnSpPr/>
        </xdr:nvCxnSpPr>
        <xdr:spPr>
          <a:xfrm>
            <a:off x="900113" y="158115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>
            <a:extLst>
              <a:ext uri="{FF2B5EF4-FFF2-40B4-BE49-F238E27FC236}">
                <a16:creationId xmlns:a16="http://schemas.microsoft.com/office/drawing/2014/main" id="{A86F4610-A2F1-4E48-B483-A7F64D626FE8}"/>
              </a:ext>
            </a:extLst>
          </xdr:cNvPr>
          <xdr:cNvCxnSpPr/>
        </xdr:nvCxnSpPr>
        <xdr:spPr>
          <a:xfrm flipH="1">
            <a:off x="914400" y="157638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9398827C-26F9-4642-A174-5C2B9C4369B8}"/>
              </a:ext>
            </a:extLst>
          </xdr:cNvPr>
          <xdr:cNvCxnSpPr/>
        </xdr:nvCxnSpPr>
        <xdr:spPr>
          <a:xfrm>
            <a:off x="2914652" y="157019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id="{5F2FF798-C87F-4D34-BE70-A424A25CF8F8}"/>
              </a:ext>
            </a:extLst>
          </xdr:cNvPr>
          <xdr:cNvCxnSpPr/>
        </xdr:nvCxnSpPr>
        <xdr:spPr>
          <a:xfrm flipH="1">
            <a:off x="2857501" y="157686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4" name="Arc 423">
            <a:extLst>
              <a:ext uri="{FF2B5EF4-FFF2-40B4-BE49-F238E27FC236}">
                <a16:creationId xmlns:a16="http://schemas.microsoft.com/office/drawing/2014/main" id="{D085CB5C-766B-467B-BE11-8AF34788889D}"/>
              </a:ext>
            </a:extLst>
          </xdr:cNvPr>
          <xdr:cNvSpPr/>
        </xdr:nvSpPr>
        <xdr:spPr>
          <a:xfrm>
            <a:off x="647700" y="152923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25" name="Arc 424">
            <a:extLst>
              <a:ext uri="{FF2B5EF4-FFF2-40B4-BE49-F238E27FC236}">
                <a16:creationId xmlns:a16="http://schemas.microsoft.com/office/drawing/2014/main" id="{08EE5ADF-CB9A-42B7-A9F5-82A41E464F4A}"/>
              </a:ext>
            </a:extLst>
          </xdr:cNvPr>
          <xdr:cNvSpPr/>
        </xdr:nvSpPr>
        <xdr:spPr>
          <a:xfrm rot="10800000">
            <a:off x="2943225" y="153304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26" name="Straight Arrow Connector 425">
            <a:extLst>
              <a:ext uri="{FF2B5EF4-FFF2-40B4-BE49-F238E27FC236}">
                <a16:creationId xmlns:a16="http://schemas.microsoft.com/office/drawing/2014/main" id="{29A96E78-D752-4B85-A163-55D8016EECFB}"/>
              </a:ext>
            </a:extLst>
          </xdr:cNvPr>
          <xdr:cNvCxnSpPr/>
        </xdr:nvCxnSpPr>
        <xdr:spPr>
          <a:xfrm>
            <a:off x="2752717" y="1530667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9" name="Arc 428">
            <a:extLst>
              <a:ext uri="{FF2B5EF4-FFF2-40B4-BE49-F238E27FC236}">
                <a16:creationId xmlns:a16="http://schemas.microsoft.com/office/drawing/2014/main" id="{C2B2DFFB-E409-4A2B-B600-12F9E229D333}"/>
              </a:ext>
            </a:extLst>
          </xdr:cNvPr>
          <xdr:cNvSpPr/>
        </xdr:nvSpPr>
        <xdr:spPr>
          <a:xfrm>
            <a:off x="828681" y="14963794"/>
            <a:ext cx="2238364" cy="2228831"/>
          </a:xfrm>
          <a:prstGeom prst="arc">
            <a:avLst>
              <a:gd name="adj1" fmla="val 12560663"/>
              <a:gd name="adj2" fmla="val 19836943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0</xdr:colOff>
      <xdr:row>112</xdr:row>
      <xdr:rowOff>42863</xdr:rowOff>
    </xdr:from>
    <xdr:to>
      <xdr:col>20</xdr:col>
      <xdr:colOff>114301</xdr:colOff>
      <xdr:row>119</xdr:row>
      <xdr:rowOff>66675</xdr:rowOff>
    </xdr:to>
    <xdr:grpSp>
      <xdr:nvGrpSpPr>
        <xdr:cNvPr id="115" name="Group 114">
          <a:extLst>
            <a:ext uri="{FF2B5EF4-FFF2-40B4-BE49-F238E27FC236}">
              <a16:creationId xmlns:a16="http://schemas.microsoft.com/office/drawing/2014/main" id="{05A449E3-094D-44D2-9218-3F8ED4C62D5D}"/>
            </a:ext>
          </a:extLst>
        </xdr:cNvPr>
        <xdr:cNvGrpSpPr/>
      </xdr:nvGrpSpPr>
      <xdr:grpSpPr>
        <a:xfrm>
          <a:off x="647700" y="16721138"/>
          <a:ext cx="2705101" cy="1023937"/>
          <a:chOff x="647700" y="16721138"/>
          <a:chExt cx="2705101" cy="1023937"/>
        </a:xfrm>
      </xdr:grpSpPr>
      <xdr:grpSp>
        <xdr:nvGrpSpPr>
          <xdr:cNvPr id="482" name="Group 481">
            <a:extLst>
              <a:ext uri="{FF2B5EF4-FFF2-40B4-BE49-F238E27FC236}">
                <a16:creationId xmlns:a16="http://schemas.microsoft.com/office/drawing/2014/main" id="{F772569F-F31D-4AEF-8300-9EE3D701B689}"/>
              </a:ext>
            </a:extLst>
          </xdr:cNvPr>
          <xdr:cNvGrpSpPr/>
        </xdr:nvGrpSpPr>
        <xdr:grpSpPr>
          <a:xfrm>
            <a:off x="809625" y="16821150"/>
            <a:ext cx="161925" cy="285751"/>
            <a:chOff x="1457325" y="571500"/>
            <a:chExt cx="161925" cy="285751"/>
          </a:xfrm>
        </xdr:grpSpPr>
        <xdr:sp macro="" textlink="">
          <xdr:nvSpPr>
            <xdr:cNvPr id="487" name="Rectangle 486">
              <a:extLst>
                <a:ext uri="{FF2B5EF4-FFF2-40B4-BE49-F238E27FC236}">
                  <a16:creationId xmlns:a16="http://schemas.microsoft.com/office/drawing/2014/main" id="{2998DEEF-AA24-42C6-B350-E3D8336850D4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88" name="Straight Connector 487">
              <a:extLst>
                <a:ext uri="{FF2B5EF4-FFF2-40B4-BE49-F238E27FC236}">
                  <a16:creationId xmlns:a16="http://schemas.microsoft.com/office/drawing/2014/main" id="{3593FF8F-E6E1-41AD-ABCF-584962E7E2BA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3" name="Group 482">
            <a:extLst>
              <a:ext uri="{FF2B5EF4-FFF2-40B4-BE49-F238E27FC236}">
                <a16:creationId xmlns:a16="http://schemas.microsoft.com/office/drawing/2014/main" id="{5FBD5FB1-24BE-429F-A252-68D40F478296}"/>
              </a:ext>
            </a:extLst>
          </xdr:cNvPr>
          <xdr:cNvGrpSpPr/>
        </xdr:nvGrpSpPr>
        <xdr:grpSpPr>
          <a:xfrm>
            <a:off x="2914650" y="16825913"/>
            <a:ext cx="166688" cy="285750"/>
            <a:chOff x="3562350" y="576263"/>
            <a:chExt cx="166688" cy="285750"/>
          </a:xfrm>
        </xdr:grpSpPr>
        <xdr:sp macro="" textlink="">
          <xdr:nvSpPr>
            <xdr:cNvPr id="485" name="Rectangle 484">
              <a:extLst>
                <a:ext uri="{FF2B5EF4-FFF2-40B4-BE49-F238E27FC236}">
                  <a16:creationId xmlns:a16="http://schemas.microsoft.com/office/drawing/2014/main" id="{320C0CC9-C5AA-4FC2-A715-D796E4869E7E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86" name="Straight Connector 485">
              <a:extLst>
                <a:ext uri="{FF2B5EF4-FFF2-40B4-BE49-F238E27FC236}">
                  <a16:creationId xmlns:a16="http://schemas.microsoft.com/office/drawing/2014/main" id="{F6DC8C61-CA82-4D5C-BE68-D9C3E55E196A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84" name="Straight Connector 483">
            <a:extLst>
              <a:ext uri="{FF2B5EF4-FFF2-40B4-BE49-F238E27FC236}">
                <a16:creationId xmlns:a16="http://schemas.microsoft.com/office/drawing/2014/main" id="{432386C3-C9A5-42AC-830C-2FFB3026D3B4}"/>
              </a:ext>
            </a:extLst>
          </xdr:cNvPr>
          <xdr:cNvCxnSpPr/>
        </xdr:nvCxnSpPr>
        <xdr:spPr>
          <a:xfrm>
            <a:off x="976313" y="169640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" name="Straight Arrow Connector 488">
            <a:extLst>
              <a:ext uri="{FF2B5EF4-FFF2-40B4-BE49-F238E27FC236}">
                <a16:creationId xmlns:a16="http://schemas.microsoft.com/office/drawing/2014/main" id="{119AD095-3A41-48D5-BB92-35D80751BBC4}"/>
              </a:ext>
            </a:extLst>
          </xdr:cNvPr>
          <xdr:cNvCxnSpPr/>
        </xdr:nvCxnSpPr>
        <xdr:spPr>
          <a:xfrm>
            <a:off x="1133475" y="167306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Straight Arrow Connector 489">
            <a:extLst>
              <a:ext uri="{FF2B5EF4-FFF2-40B4-BE49-F238E27FC236}">
                <a16:creationId xmlns:a16="http://schemas.microsoft.com/office/drawing/2014/main" id="{6F615FDB-51FE-4AA7-83C9-B5FB4276E701}"/>
              </a:ext>
            </a:extLst>
          </xdr:cNvPr>
          <xdr:cNvCxnSpPr/>
        </xdr:nvCxnSpPr>
        <xdr:spPr>
          <a:xfrm>
            <a:off x="1295400" y="16721138"/>
            <a:ext cx="0" cy="2381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Straight Arrow Connector 490">
            <a:extLst>
              <a:ext uri="{FF2B5EF4-FFF2-40B4-BE49-F238E27FC236}">
                <a16:creationId xmlns:a16="http://schemas.microsoft.com/office/drawing/2014/main" id="{0F9A6FE7-58B8-4C3B-9237-148B760EFABF}"/>
              </a:ext>
            </a:extLst>
          </xdr:cNvPr>
          <xdr:cNvCxnSpPr>
            <a:cxnSpLocks/>
          </xdr:cNvCxnSpPr>
        </xdr:nvCxnSpPr>
        <xdr:spPr>
          <a:xfrm>
            <a:off x="1457325" y="1672590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7" name="Straight Arrow Connector 496">
            <a:extLst>
              <a:ext uri="{FF2B5EF4-FFF2-40B4-BE49-F238E27FC236}">
                <a16:creationId xmlns:a16="http://schemas.microsoft.com/office/drawing/2014/main" id="{7C3D6FCE-9D52-4C67-8CA4-FFA0795103C7}"/>
              </a:ext>
            </a:extLst>
          </xdr:cNvPr>
          <xdr:cNvCxnSpPr/>
        </xdr:nvCxnSpPr>
        <xdr:spPr>
          <a:xfrm>
            <a:off x="2428875" y="167306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Arrow Connector 497">
            <a:extLst>
              <a:ext uri="{FF2B5EF4-FFF2-40B4-BE49-F238E27FC236}">
                <a16:creationId xmlns:a16="http://schemas.microsoft.com/office/drawing/2014/main" id="{BE36D848-089F-41A6-B8B0-460AF0FE7B4D}"/>
              </a:ext>
            </a:extLst>
          </xdr:cNvPr>
          <xdr:cNvCxnSpPr/>
        </xdr:nvCxnSpPr>
        <xdr:spPr>
          <a:xfrm>
            <a:off x="2590800" y="1672590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9" name="Straight Arrow Connector 498">
            <a:extLst>
              <a:ext uri="{FF2B5EF4-FFF2-40B4-BE49-F238E27FC236}">
                <a16:creationId xmlns:a16="http://schemas.microsoft.com/office/drawing/2014/main" id="{6CCE3F0D-9617-4073-A55F-E1FAB8DB8644}"/>
              </a:ext>
            </a:extLst>
          </xdr:cNvPr>
          <xdr:cNvCxnSpPr/>
        </xdr:nvCxnSpPr>
        <xdr:spPr>
          <a:xfrm>
            <a:off x="2752725" y="1672590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Straight Connector 499">
            <a:extLst>
              <a:ext uri="{FF2B5EF4-FFF2-40B4-BE49-F238E27FC236}">
                <a16:creationId xmlns:a16="http://schemas.microsoft.com/office/drawing/2014/main" id="{79B9C923-87B8-4331-82BE-1386DC200514}"/>
              </a:ext>
            </a:extLst>
          </xdr:cNvPr>
          <xdr:cNvCxnSpPr/>
        </xdr:nvCxnSpPr>
        <xdr:spPr>
          <a:xfrm>
            <a:off x="971551" y="17135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Straight Connector 500">
            <a:extLst>
              <a:ext uri="{FF2B5EF4-FFF2-40B4-BE49-F238E27FC236}">
                <a16:creationId xmlns:a16="http://schemas.microsoft.com/office/drawing/2014/main" id="{AAE35B58-EAB5-48BD-8356-DCF984852971}"/>
              </a:ext>
            </a:extLst>
          </xdr:cNvPr>
          <xdr:cNvCxnSpPr/>
        </xdr:nvCxnSpPr>
        <xdr:spPr>
          <a:xfrm>
            <a:off x="900113" y="17392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Straight Connector 501">
            <a:extLst>
              <a:ext uri="{FF2B5EF4-FFF2-40B4-BE49-F238E27FC236}">
                <a16:creationId xmlns:a16="http://schemas.microsoft.com/office/drawing/2014/main" id="{3A838789-99EA-4F28-A1FD-D68BD079CA0C}"/>
              </a:ext>
            </a:extLst>
          </xdr:cNvPr>
          <xdr:cNvCxnSpPr/>
        </xdr:nvCxnSpPr>
        <xdr:spPr>
          <a:xfrm flipH="1">
            <a:off x="914400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" name="Straight Connector 502">
            <a:extLst>
              <a:ext uri="{FF2B5EF4-FFF2-40B4-BE49-F238E27FC236}">
                <a16:creationId xmlns:a16="http://schemas.microsoft.com/office/drawing/2014/main" id="{D95C3BB7-2657-4EEA-BB1C-89F6CB288F5F}"/>
              </a:ext>
            </a:extLst>
          </xdr:cNvPr>
          <xdr:cNvCxnSpPr/>
        </xdr:nvCxnSpPr>
        <xdr:spPr>
          <a:xfrm>
            <a:off x="2914652" y="1714023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EF2F6A39-EA99-4B1B-8B4D-F43339ABE19C}"/>
              </a:ext>
            </a:extLst>
          </xdr:cNvPr>
          <xdr:cNvCxnSpPr/>
        </xdr:nvCxnSpPr>
        <xdr:spPr>
          <a:xfrm flipH="1">
            <a:off x="2857501" y="17340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5" name="Arc 504">
            <a:extLst>
              <a:ext uri="{FF2B5EF4-FFF2-40B4-BE49-F238E27FC236}">
                <a16:creationId xmlns:a16="http://schemas.microsoft.com/office/drawing/2014/main" id="{1E85C506-C40D-472F-A15D-A159E9ADF1BE}"/>
              </a:ext>
            </a:extLst>
          </xdr:cNvPr>
          <xdr:cNvSpPr/>
        </xdr:nvSpPr>
        <xdr:spPr>
          <a:xfrm>
            <a:off x="647700" y="167306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06" name="Arc 505">
            <a:extLst>
              <a:ext uri="{FF2B5EF4-FFF2-40B4-BE49-F238E27FC236}">
                <a16:creationId xmlns:a16="http://schemas.microsoft.com/office/drawing/2014/main" id="{3094547B-D028-4D11-BACD-54C5ED8E2D03}"/>
              </a:ext>
            </a:extLst>
          </xdr:cNvPr>
          <xdr:cNvSpPr/>
        </xdr:nvSpPr>
        <xdr:spPr>
          <a:xfrm rot="10800000">
            <a:off x="2943225" y="167687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074C5ED7-4C51-488E-88CD-BEF209196A67}"/>
              </a:ext>
            </a:extLst>
          </xdr:cNvPr>
          <xdr:cNvCxnSpPr/>
        </xdr:nvCxnSpPr>
        <xdr:spPr>
          <a:xfrm>
            <a:off x="900112" y="17678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" name="Straight Connector 508">
            <a:extLst>
              <a:ext uri="{FF2B5EF4-FFF2-40B4-BE49-F238E27FC236}">
                <a16:creationId xmlns:a16="http://schemas.microsoft.com/office/drawing/2014/main" id="{10A55C0E-D031-48EF-89FC-9E81F49F4661}"/>
              </a:ext>
            </a:extLst>
          </xdr:cNvPr>
          <xdr:cNvCxnSpPr/>
        </xdr:nvCxnSpPr>
        <xdr:spPr>
          <a:xfrm flipH="1">
            <a:off x="914399" y="17630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Connector 509">
            <a:extLst>
              <a:ext uri="{FF2B5EF4-FFF2-40B4-BE49-F238E27FC236}">
                <a16:creationId xmlns:a16="http://schemas.microsoft.com/office/drawing/2014/main" id="{AA1F151C-9E09-4C42-B70C-EBFF12B6B765}"/>
              </a:ext>
            </a:extLst>
          </xdr:cNvPr>
          <xdr:cNvCxnSpPr/>
        </xdr:nvCxnSpPr>
        <xdr:spPr>
          <a:xfrm flipH="1">
            <a:off x="2857500" y="176260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Straight Connector 510">
            <a:extLst>
              <a:ext uri="{FF2B5EF4-FFF2-40B4-BE49-F238E27FC236}">
                <a16:creationId xmlns:a16="http://schemas.microsoft.com/office/drawing/2014/main" id="{92D75BCD-15A4-4F08-875F-A643A8D6737B}"/>
              </a:ext>
            </a:extLst>
          </xdr:cNvPr>
          <xdr:cNvCxnSpPr/>
        </xdr:nvCxnSpPr>
        <xdr:spPr>
          <a:xfrm>
            <a:off x="1457325" y="17268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Connector 511">
            <a:extLst>
              <a:ext uri="{FF2B5EF4-FFF2-40B4-BE49-F238E27FC236}">
                <a16:creationId xmlns:a16="http://schemas.microsoft.com/office/drawing/2014/main" id="{8951F349-78CF-4B5E-A9B0-C805F85E6D56}"/>
              </a:ext>
            </a:extLst>
          </xdr:cNvPr>
          <xdr:cNvCxnSpPr/>
        </xdr:nvCxnSpPr>
        <xdr:spPr>
          <a:xfrm flipH="1">
            <a:off x="1400175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" name="Straight Connector 512">
            <a:extLst>
              <a:ext uri="{FF2B5EF4-FFF2-40B4-BE49-F238E27FC236}">
                <a16:creationId xmlns:a16="http://schemas.microsoft.com/office/drawing/2014/main" id="{FAE11795-C509-477A-AE15-08A3F22CF033}"/>
              </a:ext>
            </a:extLst>
          </xdr:cNvPr>
          <xdr:cNvCxnSpPr/>
        </xdr:nvCxnSpPr>
        <xdr:spPr>
          <a:xfrm>
            <a:off x="2428875" y="17268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Straight Connector 513">
            <a:extLst>
              <a:ext uri="{FF2B5EF4-FFF2-40B4-BE49-F238E27FC236}">
                <a16:creationId xmlns:a16="http://schemas.microsoft.com/office/drawing/2014/main" id="{4E3958F0-A4EC-47AE-AE80-0EDD737F6787}"/>
              </a:ext>
            </a:extLst>
          </xdr:cNvPr>
          <xdr:cNvCxnSpPr/>
        </xdr:nvCxnSpPr>
        <xdr:spPr>
          <a:xfrm flipH="1">
            <a:off x="2371725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759D7D77-8E01-4D2E-97F8-F581A74946CF}"/>
              </a:ext>
            </a:extLst>
          </xdr:cNvPr>
          <xdr:cNvCxnSpPr/>
        </xdr:nvCxnSpPr>
        <xdr:spPr>
          <a:xfrm flipH="1">
            <a:off x="971551" y="16725905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8" name="Straight Arrow Connector 517">
            <a:extLst>
              <a:ext uri="{FF2B5EF4-FFF2-40B4-BE49-F238E27FC236}">
                <a16:creationId xmlns:a16="http://schemas.microsoft.com/office/drawing/2014/main" id="{C6B24B7A-8F4E-4C59-9EB8-DB8042FF3235}"/>
              </a:ext>
            </a:extLst>
          </xdr:cNvPr>
          <xdr:cNvCxnSpPr/>
        </xdr:nvCxnSpPr>
        <xdr:spPr>
          <a:xfrm>
            <a:off x="971550" y="16725900"/>
            <a:ext cx="0" cy="238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Connector 524">
            <a:extLst>
              <a:ext uri="{FF2B5EF4-FFF2-40B4-BE49-F238E27FC236}">
                <a16:creationId xmlns:a16="http://schemas.microsoft.com/office/drawing/2014/main" id="{852C154B-FB2D-4613-8739-F1D55C5CE236}"/>
              </a:ext>
            </a:extLst>
          </xdr:cNvPr>
          <xdr:cNvCxnSpPr/>
        </xdr:nvCxnSpPr>
        <xdr:spPr>
          <a:xfrm flipH="1">
            <a:off x="2424113" y="1672590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Straight Arrow Connector 530">
            <a:extLst>
              <a:ext uri="{FF2B5EF4-FFF2-40B4-BE49-F238E27FC236}">
                <a16:creationId xmlns:a16="http://schemas.microsoft.com/office/drawing/2014/main" id="{95D4D79A-C4B8-498E-BCFE-4879E60D0DF5}"/>
              </a:ext>
            </a:extLst>
          </xdr:cNvPr>
          <xdr:cNvCxnSpPr/>
        </xdr:nvCxnSpPr>
        <xdr:spPr>
          <a:xfrm>
            <a:off x="2914652" y="1672590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128</xdr:row>
      <xdr:rowOff>42863</xdr:rowOff>
    </xdr:from>
    <xdr:to>
      <xdr:col>20</xdr:col>
      <xdr:colOff>114301</xdr:colOff>
      <xdr:row>135</xdr:row>
      <xdr:rowOff>66675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FF9BAB85-7A0A-464C-BC29-718A0F5E9EEB}"/>
            </a:ext>
          </a:extLst>
        </xdr:cNvPr>
        <xdr:cNvGrpSpPr/>
      </xdr:nvGrpSpPr>
      <xdr:grpSpPr>
        <a:xfrm>
          <a:off x="647700" y="19016663"/>
          <a:ext cx="2705101" cy="1023937"/>
          <a:chOff x="647700" y="19016663"/>
          <a:chExt cx="2705101" cy="1023937"/>
        </a:xfrm>
      </xdr:grpSpPr>
      <xdr:grpSp>
        <xdr:nvGrpSpPr>
          <xdr:cNvPr id="533" name="Group 532">
            <a:extLst>
              <a:ext uri="{FF2B5EF4-FFF2-40B4-BE49-F238E27FC236}">
                <a16:creationId xmlns:a16="http://schemas.microsoft.com/office/drawing/2014/main" id="{15E97677-819C-4D07-A880-BCFE9ACF66B4}"/>
              </a:ext>
            </a:extLst>
          </xdr:cNvPr>
          <xdr:cNvGrpSpPr/>
        </xdr:nvGrpSpPr>
        <xdr:grpSpPr>
          <a:xfrm>
            <a:off x="809625" y="19116675"/>
            <a:ext cx="161925" cy="285751"/>
            <a:chOff x="1457325" y="571500"/>
            <a:chExt cx="161925" cy="285751"/>
          </a:xfrm>
        </xdr:grpSpPr>
        <xdr:sp macro="" textlink="">
          <xdr:nvSpPr>
            <xdr:cNvPr id="538" name="Rectangle 537">
              <a:extLst>
                <a:ext uri="{FF2B5EF4-FFF2-40B4-BE49-F238E27FC236}">
                  <a16:creationId xmlns:a16="http://schemas.microsoft.com/office/drawing/2014/main" id="{0A19B7CC-942F-4E74-9C6E-413256B02DE2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39" name="Straight Connector 538">
              <a:extLst>
                <a:ext uri="{FF2B5EF4-FFF2-40B4-BE49-F238E27FC236}">
                  <a16:creationId xmlns:a16="http://schemas.microsoft.com/office/drawing/2014/main" id="{2601769D-897D-4D64-A98D-1E36F40CD964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34" name="Group 533">
            <a:extLst>
              <a:ext uri="{FF2B5EF4-FFF2-40B4-BE49-F238E27FC236}">
                <a16:creationId xmlns:a16="http://schemas.microsoft.com/office/drawing/2014/main" id="{88AE40AF-0331-48A5-A48D-4A3C6FBCF637}"/>
              </a:ext>
            </a:extLst>
          </xdr:cNvPr>
          <xdr:cNvGrpSpPr/>
        </xdr:nvGrpSpPr>
        <xdr:grpSpPr>
          <a:xfrm>
            <a:off x="2914650" y="19121438"/>
            <a:ext cx="166688" cy="285750"/>
            <a:chOff x="3562350" y="576263"/>
            <a:chExt cx="166688" cy="285750"/>
          </a:xfrm>
        </xdr:grpSpPr>
        <xdr:sp macro="" textlink="">
          <xdr:nvSpPr>
            <xdr:cNvPr id="536" name="Rectangle 535">
              <a:extLst>
                <a:ext uri="{FF2B5EF4-FFF2-40B4-BE49-F238E27FC236}">
                  <a16:creationId xmlns:a16="http://schemas.microsoft.com/office/drawing/2014/main" id="{423F230F-BB0B-4F90-B0AD-E19C00C89B85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37" name="Straight Connector 536">
              <a:extLst>
                <a:ext uri="{FF2B5EF4-FFF2-40B4-BE49-F238E27FC236}">
                  <a16:creationId xmlns:a16="http://schemas.microsoft.com/office/drawing/2014/main" id="{8DF8757E-ECB6-476B-822B-E10660ECF307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47BB9BBF-8B1E-443F-A573-C58C3F67077F}"/>
              </a:ext>
            </a:extLst>
          </xdr:cNvPr>
          <xdr:cNvCxnSpPr/>
        </xdr:nvCxnSpPr>
        <xdr:spPr>
          <a:xfrm>
            <a:off x="976313" y="192595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Arrow Connector 539">
            <a:extLst>
              <a:ext uri="{FF2B5EF4-FFF2-40B4-BE49-F238E27FC236}">
                <a16:creationId xmlns:a16="http://schemas.microsoft.com/office/drawing/2014/main" id="{57AA95BA-C322-4B02-BE0B-78594291F83F}"/>
              </a:ext>
            </a:extLst>
          </xdr:cNvPr>
          <xdr:cNvCxnSpPr/>
        </xdr:nvCxnSpPr>
        <xdr:spPr>
          <a:xfrm>
            <a:off x="1133475" y="190261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Arrow Connector 540">
            <a:extLst>
              <a:ext uri="{FF2B5EF4-FFF2-40B4-BE49-F238E27FC236}">
                <a16:creationId xmlns:a16="http://schemas.microsoft.com/office/drawing/2014/main" id="{43ECBF94-CBCC-4FCA-B9B9-26D03C6B0F0D}"/>
              </a:ext>
            </a:extLst>
          </xdr:cNvPr>
          <xdr:cNvCxnSpPr/>
        </xdr:nvCxnSpPr>
        <xdr:spPr>
          <a:xfrm>
            <a:off x="1295400" y="19016663"/>
            <a:ext cx="0" cy="2381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Straight Arrow Connector 541">
            <a:extLst>
              <a:ext uri="{FF2B5EF4-FFF2-40B4-BE49-F238E27FC236}">
                <a16:creationId xmlns:a16="http://schemas.microsoft.com/office/drawing/2014/main" id="{BCB2F2C4-A286-4C82-AAD8-AB927A23DB05}"/>
              </a:ext>
            </a:extLst>
          </xdr:cNvPr>
          <xdr:cNvCxnSpPr>
            <a:cxnSpLocks/>
          </xdr:cNvCxnSpPr>
        </xdr:nvCxnSpPr>
        <xdr:spPr>
          <a:xfrm>
            <a:off x="1457325" y="190214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Connector 545">
            <a:extLst>
              <a:ext uri="{FF2B5EF4-FFF2-40B4-BE49-F238E27FC236}">
                <a16:creationId xmlns:a16="http://schemas.microsoft.com/office/drawing/2014/main" id="{AC5CCA49-A36A-4327-8405-0D63E2B00818}"/>
              </a:ext>
            </a:extLst>
          </xdr:cNvPr>
          <xdr:cNvCxnSpPr/>
        </xdr:nvCxnSpPr>
        <xdr:spPr>
          <a:xfrm>
            <a:off x="971551" y="194309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Connector 546">
            <a:extLst>
              <a:ext uri="{FF2B5EF4-FFF2-40B4-BE49-F238E27FC236}">
                <a16:creationId xmlns:a16="http://schemas.microsoft.com/office/drawing/2014/main" id="{722F7458-E064-4903-A521-4984146D8D4C}"/>
              </a:ext>
            </a:extLst>
          </xdr:cNvPr>
          <xdr:cNvCxnSpPr/>
        </xdr:nvCxnSpPr>
        <xdr:spPr>
          <a:xfrm>
            <a:off x="900113" y="196881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8" name="Straight Connector 547">
            <a:extLst>
              <a:ext uri="{FF2B5EF4-FFF2-40B4-BE49-F238E27FC236}">
                <a16:creationId xmlns:a16="http://schemas.microsoft.com/office/drawing/2014/main" id="{B4B210F3-6F2C-440A-94CE-7420E88A0A7D}"/>
              </a:ext>
            </a:extLst>
          </xdr:cNvPr>
          <xdr:cNvCxnSpPr/>
        </xdr:nvCxnSpPr>
        <xdr:spPr>
          <a:xfrm flipH="1">
            <a:off x="914400" y="196405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Connector 548">
            <a:extLst>
              <a:ext uri="{FF2B5EF4-FFF2-40B4-BE49-F238E27FC236}">
                <a16:creationId xmlns:a16="http://schemas.microsoft.com/office/drawing/2014/main" id="{2E5E5DEF-7FBF-4F28-A379-8C9C7F5F01E9}"/>
              </a:ext>
            </a:extLst>
          </xdr:cNvPr>
          <xdr:cNvCxnSpPr/>
        </xdr:nvCxnSpPr>
        <xdr:spPr>
          <a:xfrm>
            <a:off x="2914652" y="19435762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Straight Connector 549">
            <a:extLst>
              <a:ext uri="{FF2B5EF4-FFF2-40B4-BE49-F238E27FC236}">
                <a16:creationId xmlns:a16="http://schemas.microsoft.com/office/drawing/2014/main" id="{3A7070BE-A1CE-4C08-991B-4F12474C479F}"/>
              </a:ext>
            </a:extLst>
          </xdr:cNvPr>
          <xdr:cNvCxnSpPr/>
        </xdr:nvCxnSpPr>
        <xdr:spPr>
          <a:xfrm flipH="1">
            <a:off x="2857501" y="196357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1" name="Arc 550">
            <a:extLst>
              <a:ext uri="{FF2B5EF4-FFF2-40B4-BE49-F238E27FC236}">
                <a16:creationId xmlns:a16="http://schemas.microsoft.com/office/drawing/2014/main" id="{7D145871-64A5-493B-8ABB-032892644989}"/>
              </a:ext>
            </a:extLst>
          </xdr:cNvPr>
          <xdr:cNvSpPr/>
        </xdr:nvSpPr>
        <xdr:spPr>
          <a:xfrm>
            <a:off x="647700" y="190261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52" name="Arc 551">
            <a:extLst>
              <a:ext uri="{FF2B5EF4-FFF2-40B4-BE49-F238E27FC236}">
                <a16:creationId xmlns:a16="http://schemas.microsoft.com/office/drawing/2014/main" id="{09D4F528-7FBB-49CB-B1EA-5D6CF18C746C}"/>
              </a:ext>
            </a:extLst>
          </xdr:cNvPr>
          <xdr:cNvSpPr/>
        </xdr:nvSpPr>
        <xdr:spPr>
          <a:xfrm rot="10800000">
            <a:off x="2943225" y="190642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53" name="Straight Connector 552">
            <a:extLst>
              <a:ext uri="{FF2B5EF4-FFF2-40B4-BE49-F238E27FC236}">
                <a16:creationId xmlns:a16="http://schemas.microsoft.com/office/drawing/2014/main" id="{CBF6B766-D636-433C-9074-2DFE6272CE80}"/>
              </a:ext>
            </a:extLst>
          </xdr:cNvPr>
          <xdr:cNvCxnSpPr/>
        </xdr:nvCxnSpPr>
        <xdr:spPr>
          <a:xfrm>
            <a:off x="900112" y="199739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Straight Connector 553">
            <a:extLst>
              <a:ext uri="{FF2B5EF4-FFF2-40B4-BE49-F238E27FC236}">
                <a16:creationId xmlns:a16="http://schemas.microsoft.com/office/drawing/2014/main" id="{7027B8CC-F3C1-4652-8719-C936B6CFBC3C}"/>
              </a:ext>
            </a:extLst>
          </xdr:cNvPr>
          <xdr:cNvCxnSpPr/>
        </xdr:nvCxnSpPr>
        <xdr:spPr>
          <a:xfrm flipH="1">
            <a:off x="914399" y="199263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Connector 554">
            <a:extLst>
              <a:ext uri="{FF2B5EF4-FFF2-40B4-BE49-F238E27FC236}">
                <a16:creationId xmlns:a16="http://schemas.microsoft.com/office/drawing/2014/main" id="{D4ABB497-D275-4AB3-AF0B-F0FA73345A81}"/>
              </a:ext>
            </a:extLst>
          </xdr:cNvPr>
          <xdr:cNvCxnSpPr/>
        </xdr:nvCxnSpPr>
        <xdr:spPr>
          <a:xfrm flipH="1">
            <a:off x="2857500" y="199215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Connector 555">
            <a:extLst>
              <a:ext uri="{FF2B5EF4-FFF2-40B4-BE49-F238E27FC236}">
                <a16:creationId xmlns:a16="http://schemas.microsoft.com/office/drawing/2014/main" id="{131D3AAD-65CC-4B97-AC89-8AC6D83AA422}"/>
              </a:ext>
            </a:extLst>
          </xdr:cNvPr>
          <xdr:cNvCxnSpPr/>
        </xdr:nvCxnSpPr>
        <xdr:spPr>
          <a:xfrm>
            <a:off x="1457325" y="1956435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Connector 556">
            <a:extLst>
              <a:ext uri="{FF2B5EF4-FFF2-40B4-BE49-F238E27FC236}">
                <a16:creationId xmlns:a16="http://schemas.microsoft.com/office/drawing/2014/main" id="{59973A9A-D524-4743-B201-BC764095743B}"/>
              </a:ext>
            </a:extLst>
          </xdr:cNvPr>
          <xdr:cNvCxnSpPr/>
        </xdr:nvCxnSpPr>
        <xdr:spPr>
          <a:xfrm flipH="1">
            <a:off x="1400175" y="196405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0" name="Straight Connector 559">
            <a:extLst>
              <a:ext uri="{FF2B5EF4-FFF2-40B4-BE49-F238E27FC236}">
                <a16:creationId xmlns:a16="http://schemas.microsoft.com/office/drawing/2014/main" id="{47CC9257-7C2D-44C0-9904-352D61D044BF}"/>
              </a:ext>
            </a:extLst>
          </xdr:cNvPr>
          <xdr:cNvCxnSpPr/>
        </xdr:nvCxnSpPr>
        <xdr:spPr>
          <a:xfrm flipH="1">
            <a:off x="971551" y="1902143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" name="Straight Arrow Connector 560">
            <a:extLst>
              <a:ext uri="{FF2B5EF4-FFF2-40B4-BE49-F238E27FC236}">
                <a16:creationId xmlns:a16="http://schemas.microsoft.com/office/drawing/2014/main" id="{E0003FEB-4140-448C-830D-2ADC003A5E8F}"/>
              </a:ext>
            </a:extLst>
          </xdr:cNvPr>
          <xdr:cNvCxnSpPr/>
        </xdr:nvCxnSpPr>
        <xdr:spPr>
          <a:xfrm>
            <a:off x="971550" y="19021425"/>
            <a:ext cx="0" cy="238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144</xdr:row>
      <xdr:rowOff>47625</xdr:rowOff>
    </xdr:from>
    <xdr:to>
      <xdr:col>21</xdr:col>
      <xdr:colOff>114301</xdr:colOff>
      <xdr:row>151</xdr:row>
      <xdr:rowOff>66675</xdr:rowOff>
    </xdr:to>
    <xdr:grpSp>
      <xdr:nvGrpSpPr>
        <xdr:cNvPr id="123" name="Group 122">
          <a:extLst>
            <a:ext uri="{FF2B5EF4-FFF2-40B4-BE49-F238E27FC236}">
              <a16:creationId xmlns:a16="http://schemas.microsoft.com/office/drawing/2014/main" id="{A448919D-5389-4E45-9199-3C170007D692}"/>
            </a:ext>
          </a:extLst>
        </xdr:cNvPr>
        <xdr:cNvGrpSpPr/>
      </xdr:nvGrpSpPr>
      <xdr:grpSpPr>
        <a:xfrm>
          <a:off x="809625" y="21316950"/>
          <a:ext cx="2705101" cy="1019175"/>
          <a:chOff x="809625" y="21316950"/>
          <a:chExt cx="2705101" cy="1019175"/>
        </a:xfrm>
      </xdr:grpSpPr>
      <xdr:grpSp>
        <xdr:nvGrpSpPr>
          <xdr:cNvPr id="565" name="Group 564">
            <a:extLst>
              <a:ext uri="{FF2B5EF4-FFF2-40B4-BE49-F238E27FC236}">
                <a16:creationId xmlns:a16="http://schemas.microsoft.com/office/drawing/2014/main" id="{22F1A53B-9F9C-49ED-B220-47A403AA24C0}"/>
              </a:ext>
            </a:extLst>
          </xdr:cNvPr>
          <xdr:cNvGrpSpPr/>
        </xdr:nvGrpSpPr>
        <xdr:grpSpPr>
          <a:xfrm>
            <a:off x="971550" y="21412200"/>
            <a:ext cx="161925" cy="285751"/>
            <a:chOff x="1457325" y="571500"/>
            <a:chExt cx="161925" cy="285751"/>
          </a:xfrm>
        </xdr:grpSpPr>
        <xdr:sp macro="" textlink="">
          <xdr:nvSpPr>
            <xdr:cNvPr id="570" name="Rectangle 569">
              <a:extLst>
                <a:ext uri="{FF2B5EF4-FFF2-40B4-BE49-F238E27FC236}">
                  <a16:creationId xmlns:a16="http://schemas.microsoft.com/office/drawing/2014/main" id="{D5169D39-B012-43DE-922A-FAC77974D031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71" name="Straight Connector 570">
              <a:extLst>
                <a:ext uri="{FF2B5EF4-FFF2-40B4-BE49-F238E27FC236}">
                  <a16:creationId xmlns:a16="http://schemas.microsoft.com/office/drawing/2014/main" id="{747CE85B-0F0E-40B6-A9C1-8474E0939B16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66" name="Group 565">
            <a:extLst>
              <a:ext uri="{FF2B5EF4-FFF2-40B4-BE49-F238E27FC236}">
                <a16:creationId xmlns:a16="http://schemas.microsoft.com/office/drawing/2014/main" id="{0EE4CEF4-2740-4F92-88BA-DCE50780D728}"/>
              </a:ext>
            </a:extLst>
          </xdr:cNvPr>
          <xdr:cNvGrpSpPr/>
        </xdr:nvGrpSpPr>
        <xdr:grpSpPr>
          <a:xfrm>
            <a:off x="3076575" y="21416963"/>
            <a:ext cx="166688" cy="285750"/>
            <a:chOff x="3562350" y="576263"/>
            <a:chExt cx="166688" cy="285750"/>
          </a:xfrm>
        </xdr:grpSpPr>
        <xdr:sp macro="" textlink="">
          <xdr:nvSpPr>
            <xdr:cNvPr id="568" name="Rectangle 567">
              <a:extLst>
                <a:ext uri="{FF2B5EF4-FFF2-40B4-BE49-F238E27FC236}">
                  <a16:creationId xmlns:a16="http://schemas.microsoft.com/office/drawing/2014/main" id="{2720AB67-8C09-4D84-8064-8F9129FE8199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69" name="Straight Connector 568">
              <a:extLst>
                <a:ext uri="{FF2B5EF4-FFF2-40B4-BE49-F238E27FC236}">
                  <a16:creationId xmlns:a16="http://schemas.microsoft.com/office/drawing/2014/main" id="{DDDB07D5-EF18-4FB3-8F9A-CE715A708521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67" name="Straight Connector 566">
            <a:extLst>
              <a:ext uri="{FF2B5EF4-FFF2-40B4-BE49-F238E27FC236}">
                <a16:creationId xmlns:a16="http://schemas.microsoft.com/office/drawing/2014/main" id="{3A80D013-7B59-43D9-93AF-9E4AA414C2C0}"/>
              </a:ext>
            </a:extLst>
          </xdr:cNvPr>
          <xdr:cNvCxnSpPr/>
        </xdr:nvCxnSpPr>
        <xdr:spPr>
          <a:xfrm>
            <a:off x="1138238" y="215550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Arrow Connector 574">
            <a:extLst>
              <a:ext uri="{FF2B5EF4-FFF2-40B4-BE49-F238E27FC236}">
                <a16:creationId xmlns:a16="http://schemas.microsoft.com/office/drawing/2014/main" id="{08AAF619-151C-4154-AEA7-D838A871DE41}"/>
              </a:ext>
            </a:extLst>
          </xdr:cNvPr>
          <xdr:cNvCxnSpPr/>
        </xdr:nvCxnSpPr>
        <xdr:spPr>
          <a:xfrm>
            <a:off x="2590800" y="2132171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Arrow Connector 575">
            <a:extLst>
              <a:ext uri="{FF2B5EF4-FFF2-40B4-BE49-F238E27FC236}">
                <a16:creationId xmlns:a16="http://schemas.microsoft.com/office/drawing/2014/main" id="{1C6C8AD4-2AA6-492E-B8F5-2CE4188CB29B}"/>
              </a:ext>
            </a:extLst>
          </xdr:cNvPr>
          <xdr:cNvCxnSpPr/>
        </xdr:nvCxnSpPr>
        <xdr:spPr>
          <a:xfrm>
            <a:off x="2752725" y="2131695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Arrow Connector 576">
            <a:extLst>
              <a:ext uri="{FF2B5EF4-FFF2-40B4-BE49-F238E27FC236}">
                <a16:creationId xmlns:a16="http://schemas.microsoft.com/office/drawing/2014/main" id="{C97A400C-2E8A-4634-AECE-B3B11AD1D47F}"/>
              </a:ext>
            </a:extLst>
          </xdr:cNvPr>
          <xdr:cNvCxnSpPr/>
        </xdr:nvCxnSpPr>
        <xdr:spPr>
          <a:xfrm>
            <a:off x="2914650" y="2131695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800C9858-7FFC-4FBA-B11D-68C65D115D10}"/>
              </a:ext>
            </a:extLst>
          </xdr:cNvPr>
          <xdr:cNvCxnSpPr/>
        </xdr:nvCxnSpPr>
        <xdr:spPr>
          <a:xfrm>
            <a:off x="1133476" y="2172652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Connector 578">
            <a:extLst>
              <a:ext uri="{FF2B5EF4-FFF2-40B4-BE49-F238E27FC236}">
                <a16:creationId xmlns:a16="http://schemas.microsoft.com/office/drawing/2014/main" id="{59D609F1-7FA7-4E17-B8B8-EE227258575A}"/>
              </a:ext>
            </a:extLst>
          </xdr:cNvPr>
          <xdr:cNvCxnSpPr/>
        </xdr:nvCxnSpPr>
        <xdr:spPr>
          <a:xfrm>
            <a:off x="1062038" y="21983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Connector 579">
            <a:extLst>
              <a:ext uri="{FF2B5EF4-FFF2-40B4-BE49-F238E27FC236}">
                <a16:creationId xmlns:a16="http://schemas.microsoft.com/office/drawing/2014/main" id="{D69FE62E-8367-4B8E-913C-A0E2E29FB38F}"/>
              </a:ext>
            </a:extLst>
          </xdr:cNvPr>
          <xdr:cNvCxnSpPr/>
        </xdr:nvCxnSpPr>
        <xdr:spPr>
          <a:xfrm flipH="1">
            <a:off x="1076325" y="21936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Connector 580">
            <a:extLst>
              <a:ext uri="{FF2B5EF4-FFF2-40B4-BE49-F238E27FC236}">
                <a16:creationId xmlns:a16="http://schemas.microsoft.com/office/drawing/2014/main" id="{857575FB-AEAD-4893-8BA0-1F9BA7DBFC89}"/>
              </a:ext>
            </a:extLst>
          </xdr:cNvPr>
          <xdr:cNvCxnSpPr/>
        </xdr:nvCxnSpPr>
        <xdr:spPr>
          <a:xfrm>
            <a:off x="3076577" y="2173128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Connector 581">
            <a:extLst>
              <a:ext uri="{FF2B5EF4-FFF2-40B4-BE49-F238E27FC236}">
                <a16:creationId xmlns:a16="http://schemas.microsoft.com/office/drawing/2014/main" id="{DDFF7699-589B-40D5-A9C5-C10650C1FAE1}"/>
              </a:ext>
            </a:extLst>
          </xdr:cNvPr>
          <xdr:cNvCxnSpPr/>
        </xdr:nvCxnSpPr>
        <xdr:spPr>
          <a:xfrm flipH="1">
            <a:off x="3019426" y="219313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3" name="Arc 582">
            <a:extLst>
              <a:ext uri="{FF2B5EF4-FFF2-40B4-BE49-F238E27FC236}">
                <a16:creationId xmlns:a16="http://schemas.microsoft.com/office/drawing/2014/main" id="{E41096BF-AC6D-4C3B-A5C4-1CCE17E14ADD}"/>
              </a:ext>
            </a:extLst>
          </xdr:cNvPr>
          <xdr:cNvSpPr/>
        </xdr:nvSpPr>
        <xdr:spPr>
          <a:xfrm>
            <a:off x="809625" y="2132171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84" name="Arc 583">
            <a:extLst>
              <a:ext uri="{FF2B5EF4-FFF2-40B4-BE49-F238E27FC236}">
                <a16:creationId xmlns:a16="http://schemas.microsoft.com/office/drawing/2014/main" id="{784ABBEE-C937-4980-9937-BCCF73F87F17}"/>
              </a:ext>
            </a:extLst>
          </xdr:cNvPr>
          <xdr:cNvSpPr/>
        </xdr:nvSpPr>
        <xdr:spPr>
          <a:xfrm rot="10800000">
            <a:off x="3105150" y="2135981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5" name="Straight Connector 584">
            <a:extLst>
              <a:ext uri="{FF2B5EF4-FFF2-40B4-BE49-F238E27FC236}">
                <a16:creationId xmlns:a16="http://schemas.microsoft.com/office/drawing/2014/main" id="{0BE8FD30-D31D-484C-83DC-B203349653FF}"/>
              </a:ext>
            </a:extLst>
          </xdr:cNvPr>
          <xdr:cNvCxnSpPr/>
        </xdr:nvCxnSpPr>
        <xdr:spPr>
          <a:xfrm>
            <a:off x="1062037" y="22269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Connector 585">
            <a:extLst>
              <a:ext uri="{FF2B5EF4-FFF2-40B4-BE49-F238E27FC236}">
                <a16:creationId xmlns:a16="http://schemas.microsoft.com/office/drawing/2014/main" id="{5BAEB3B9-A276-4E3E-B65F-717B53D10E12}"/>
              </a:ext>
            </a:extLst>
          </xdr:cNvPr>
          <xdr:cNvCxnSpPr/>
        </xdr:nvCxnSpPr>
        <xdr:spPr>
          <a:xfrm flipH="1">
            <a:off x="1076324" y="22221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" name="Straight Connector 586">
            <a:extLst>
              <a:ext uri="{FF2B5EF4-FFF2-40B4-BE49-F238E27FC236}">
                <a16:creationId xmlns:a16="http://schemas.microsoft.com/office/drawing/2014/main" id="{D2C9E195-BF8C-4D0F-AB22-565F83E9EA73}"/>
              </a:ext>
            </a:extLst>
          </xdr:cNvPr>
          <xdr:cNvCxnSpPr/>
        </xdr:nvCxnSpPr>
        <xdr:spPr>
          <a:xfrm flipH="1">
            <a:off x="3019425" y="22217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Connector 589">
            <a:extLst>
              <a:ext uri="{FF2B5EF4-FFF2-40B4-BE49-F238E27FC236}">
                <a16:creationId xmlns:a16="http://schemas.microsoft.com/office/drawing/2014/main" id="{8EEA962B-A82A-49F3-93C4-5032002513E7}"/>
              </a:ext>
            </a:extLst>
          </xdr:cNvPr>
          <xdr:cNvCxnSpPr/>
        </xdr:nvCxnSpPr>
        <xdr:spPr>
          <a:xfrm>
            <a:off x="2590800" y="218598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" name="Straight Connector 590">
            <a:extLst>
              <a:ext uri="{FF2B5EF4-FFF2-40B4-BE49-F238E27FC236}">
                <a16:creationId xmlns:a16="http://schemas.microsoft.com/office/drawing/2014/main" id="{A8DA8B19-5E8A-41BF-AF07-3745273FA199}"/>
              </a:ext>
            </a:extLst>
          </xdr:cNvPr>
          <xdr:cNvCxnSpPr/>
        </xdr:nvCxnSpPr>
        <xdr:spPr>
          <a:xfrm flipH="1">
            <a:off x="2533650" y="21936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Connector 593">
            <a:extLst>
              <a:ext uri="{FF2B5EF4-FFF2-40B4-BE49-F238E27FC236}">
                <a16:creationId xmlns:a16="http://schemas.microsoft.com/office/drawing/2014/main" id="{F0DE0C3C-257A-464D-B7F1-B2A2E04E059B}"/>
              </a:ext>
            </a:extLst>
          </xdr:cNvPr>
          <xdr:cNvCxnSpPr/>
        </xdr:nvCxnSpPr>
        <xdr:spPr>
          <a:xfrm flipH="1">
            <a:off x="2586038" y="2131695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Straight Arrow Connector 594">
            <a:extLst>
              <a:ext uri="{FF2B5EF4-FFF2-40B4-BE49-F238E27FC236}">
                <a16:creationId xmlns:a16="http://schemas.microsoft.com/office/drawing/2014/main" id="{6DDA5052-716E-481D-809D-7B7B50593351}"/>
              </a:ext>
            </a:extLst>
          </xdr:cNvPr>
          <xdr:cNvCxnSpPr/>
        </xdr:nvCxnSpPr>
        <xdr:spPr>
          <a:xfrm>
            <a:off x="3076577" y="2131695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159</xdr:row>
      <xdr:rowOff>71437</xdr:rowOff>
    </xdr:from>
    <xdr:to>
      <xdr:col>20</xdr:col>
      <xdr:colOff>114301</xdr:colOff>
      <xdr:row>168</xdr:row>
      <xdr:rowOff>95250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CDCBEA7C-44A5-4BD5-B33F-10A01A4E8892}"/>
            </a:ext>
          </a:extLst>
        </xdr:cNvPr>
        <xdr:cNvGrpSpPr/>
      </xdr:nvGrpSpPr>
      <xdr:grpSpPr>
        <a:xfrm>
          <a:off x="647700" y="23493412"/>
          <a:ext cx="2705101" cy="1309688"/>
          <a:chOff x="647700" y="23493412"/>
          <a:chExt cx="2705101" cy="1309688"/>
        </a:xfrm>
      </xdr:grpSpPr>
      <xdr:grpSp>
        <xdr:nvGrpSpPr>
          <xdr:cNvPr id="597" name="Group 596">
            <a:extLst>
              <a:ext uri="{FF2B5EF4-FFF2-40B4-BE49-F238E27FC236}">
                <a16:creationId xmlns:a16="http://schemas.microsoft.com/office/drawing/2014/main" id="{2066471F-9E3D-43F7-A604-249ECBB98FE3}"/>
              </a:ext>
            </a:extLst>
          </xdr:cNvPr>
          <xdr:cNvGrpSpPr/>
        </xdr:nvGrpSpPr>
        <xdr:grpSpPr>
          <a:xfrm>
            <a:off x="809625" y="23993475"/>
            <a:ext cx="161925" cy="285751"/>
            <a:chOff x="1457325" y="571500"/>
            <a:chExt cx="161925" cy="285751"/>
          </a:xfrm>
        </xdr:grpSpPr>
        <xdr:sp macro="" textlink="">
          <xdr:nvSpPr>
            <xdr:cNvPr id="602" name="Rectangle 601">
              <a:extLst>
                <a:ext uri="{FF2B5EF4-FFF2-40B4-BE49-F238E27FC236}">
                  <a16:creationId xmlns:a16="http://schemas.microsoft.com/office/drawing/2014/main" id="{31E72AB5-EC14-45D8-99B5-F293669DEAEE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03" name="Straight Connector 602">
              <a:extLst>
                <a:ext uri="{FF2B5EF4-FFF2-40B4-BE49-F238E27FC236}">
                  <a16:creationId xmlns:a16="http://schemas.microsoft.com/office/drawing/2014/main" id="{E2CA5924-8D6B-4227-8F79-19A4FAF66952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98" name="Group 597">
            <a:extLst>
              <a:ext uri="{FF2B5EF4-FFF2-40B4-BE49-F238E27FC236}">
                <a16:creationId xmlns:a16="http://schemas.microsoft.com/office/drawing/2014/main" id="{1B9A141B-1FFF-40AA-91AE-B7A950F9F23A}"/>
              </a:ext>
            </a:extLst>
          </xdr:cNvPr>
          <xdr:cNvGrpSpPr/>
        </xdr:nvGrpSpPr>
        <xdr:grpSpPr>
          <a:xfrm>
            <a:off x="2914650" y="23998238"/>
            <a:ext cx="166688" cy="285750"/>
            <a:chOff x="3562350" y="576263"/>
            <a:chExt cx="166688" cy="285750"/>
          </a:xfrm>
        </xdr:grpSpPr>
        <xdr:sp macro="" textlink="">
          <xdr:nvSpPr>
            <xdr:cNvPr id="600" name="Rectangle 599">
              <a:extLst>
                <a:ext uri="{FF2B5EF4-FFF2-40B4-BE49-F238E27FC236}">
                  <a16:creationId xmlns:a16="http://schemas.microsoft.com/office/drawing/2014/main" id="{B974A49D-4DCA-422E-B7E0-5FCC1C7A679F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01" name="Straight Connector 600">
              <a:extLst>
                <a:ext uri="{FF2B5EF4-FFF2-40B4-BE49-F238E27FC236}">
                  <a16:creationId xmlns:a16="http://schemas.microsoft.com/office/drawing/2014/main" id="{3DA0F9B3-DDB7-46F4-BE99-4D26CF94C0DA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99" name="Straight Connector 598">
            <a:extLst>
              <a:ext uri="{FF2B5EF4-FFF2-40B4-BE49-F238E27FC236}">
                <a16:creationId xmlns:a16="http://schemas.microsoft.com/office/drawing/2014/main" id="{A055FF57-1979-4CF2-B7FF-BB7704247432}"/>
              </a:ext>
            </a:extLst>
          </xdr:cNvPr>
          <xdr:cNvCxnSpPr/>
        </xdr:nvCxnSpPr>
        <xdr:spPr>
          <a:xfrm>
            <a:off x="976313" y="241363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Arrow Connector 606">
            <a:extLst>
              <a:ext uri="{FF2B5EF4-FFF2-40B4-BE49-F238E27FC236}">
                <a16:creationId xmlns:a16="http://schemas.microsoft.com/office/drawing/2014/main" id="{E8302E08-140C-403C-98D0-A70360B44A9F}"/>
              </a:ext>
            </a:extLst>
          </xdr:cNvPr>
          <xdr:cNvCxnSpPr/>
        </xdr:nvCxnSpPr>
        <xdr:spPr>
          <a:xfrm>
            <a:off x="145732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Straight Arrow Connector 607">
            <a:extLst>
              <a:ext uri="{FF2B5EF4-FFF2-40B4-BE49-F238E27FC236}">
                <a16:creationId xmlns:a16="http://schemas.microsoft.com/office/drawing/2014/main" id="{3A4DC058-B9EB-4186-85A2-8849F7F7F8E3}"/>
              </a:ext>
            </a:extLst>
          </xdr:cNvPr>
          <xdr:cNvCxnSpPr/>
        </xdr:nvCxnSpPr>
        <xdr:spPr>
          <a:xfrm>
            <a:off x="161925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Straight Arrow Connector 608">
            <a:extLst>
              <a:ext uri="{FF2B5EF4-FFF2-40B4-BE49-F238E27FC236}">
                <a16:creationId xmlns:a16="http://schemas.microsoft.com/office/drawing/2014/main" id="{C9FAAF7F-8A19-4B20-934B-B8109AC5097D}"/>
              </a:ext>
            </a:extLst>
          </xdr:cNvPr>
          <xdr:cNvCxnSpPr/>
        </xdr:nvCxnSpPr>
        <xdr:spPr>
          <a:xfrm>
            <a:off x="1781175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Straight Arrow Connector 609">
            <a:extLst>
              <a:ext uri="{FF2B5EF4-FFF2-40B4-BE49-F238E27FC236}">
                <a16:creationId xmlns:a16="http://schemas.microsoft.com/office/drawing/2014/main" id="{5BCE5E68-262E-40BC-A17C-E65EF2DED8AA}"/>
              </a:ext>
            </a:extLst>
          </xdr:cNvPr>
          <xdr:cNvCxnSpPr/>
        </xdr:nvCxnSpPr>
        <xdr:spPr>
          <a:xfrm>
            <a:off x="194310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Arrow Connector 610">
            <a:extLst>
              <a:ext uri="{FF2B5EF4-FFF2-40B4-BE49-F238E27FC236}">
                <a16:creationId xmlns:a16="http://schemas.microsoft.com/office/drawing/2014/main" id="{61765586-ADA0-4263-9E74-6D5C904C897F}"/>
              </a:ext>
            </a:extLst>
          </xdr:cNvPr>
          <xdr:cNvCxnSpPr/>
        </xdr:nvCxnSpPr>
        <xdr:spPr>
          <a:xfrm>
            <a:off x="210502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Straight Arrow Connector 611">
            <a:extLst>
              <a:ext uri="{FF2B5EF4-FFF2-40B4-BE49-F238E27FC236}">
                <a16:creationId xmlns:a16="http://schemas.microsoft.com/office/drawing/2014/main" id="{7A057D6A-FD51-4D2F-A334-F8341580429C}"/>
              </a:ext>
            </a:extLst>
          </xdr:cNvPr>
          <xdr:cNvCxnSpPr/>
        </xdr:nvCxnSpPr>
        <xdr:spPr>
          <a:xfrm>
            <a:off x="2266950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Straight Arrow Connector 612">
            <a:extLst>
              <a:ext uri="{FF2B5EF4-FFF2-40B4-BE49-F238E27FC236}">
                <a16:creationId xmlns:a16="http://schemas.microsoft.com/office/drawing/2014/main" id="{1D3F81F6-6872-4597-8085-EF2635FBB368}"/>
              </a:ext>
            </a:extLst>
          </xdr:cNvPr>
          <xdr:cNvCxnSpPr/>
        </xdr:nvCxnSpPr>
        <xdr:spPr>
          <a:xfrm>
            <a:off x="242887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" name="Straight Arrow Connector 613">
            <a:extLst>
              <a:ext uri="{FF2B5EF4-FFF2-40B4-BE49-F238E27FC236}">
                <a16:creationId xmlns:a16="http://schemas.microsoft.com/office/drawing/2014/main" id="{346ADD43-0B1B-42B7-9AAA-8E43C78C5357}"/>
              </a:ext>
            </a:extLst>
          </xdr:cNvPr>
          <xdr:cNvCxnSpPr/>
        </xdr:nvCxnSpPr>
        <xdr:spPr>
          <a:xfrm>
            <a:off x="259080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Connector 616">
            <a:extLst>
              <a:ext uri="{FF2B5EF4-FFF2-40B4-BE49-F238E27FC236}">
                <a16:creationId xmlns:a16="http://schemas.microsoft.com/office/drawing/2014/main" id="{84B192CF-3EF2-427B-979D-2339A54ACB22}"/>
              </a:ext>
            </a:extLst>
          </xdr:cNvPr>
          <xdr:cNvCxnSpPr/>
        </xdr:nvCxnSpPr>
        <xdr:spPr>
          <a:xfrm>
            <a:off x="1295400" y="23898226"/>
            <a:ext cx="12954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Straight Connector 617">
            <a:extLst>
              <a:ext uri="{FF2B5EF4-FFF2-40B4-BE49-F238E27FC236}">
                <a16:creationId xmlns:a16="http://schemas.microsoft.com/office/drawing/2014/main" id="{383CD972-B18C-4E5E-8920-53F5186A0079}"/>
              </a:ext>
            </a:extLst>
          </xdr:cNvPr>
          <xdr:cNvCxnSpPr/>
        </xdr:nvCxnSpPr>
        <xdr:spPr>
          <a:xfrm>
            <a:off x="971551" y="24307799"/>
            <a:ext cx="0" cy="4905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Connector 618">
            <a:extLst>
              <a:ext uri="{FF2B5EF4-FFF2-40B4-BE49-F238E27FC236}">
                <a16:creationId xmlns:a16="http://schemas.microsoft.com/office/drawing/2014/main" id="{FDB203C3-6E98-497F-A354-34B0767969DC}"/>
              </a:ext>
            </a:extLst>
          </xdr:cNvPr>
          <xdr:cNvCxnSpPr/>
        </xdr:nvCxnSpPr>
        <xdr:spPr>
          <a:xfrm>
            <a:off x="900113" y="244221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Straight Connector 619">
            <a:extLst>
              <a:ext uri="{FF2B5EF4-FFF2-40B4-BE49-F238E27FC236}">
                <a16:creationId xmlns:a16="http://schemas.microsoft.com/office/drawing/2014/main" id="{D339E43F-E5A4-4B3B-8833-7A52B3D229AC}"/>
              </a:ext>
            </a:extLst>
          </xdr:cNvPr>
          <xdr:cNvCxnSpPr/>
        </xdr:nvCxnSpPr>
        <xdr:spPr>
          <a:xfrm flipH="1">
            <a:off x="914400" y="24374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Connector 620">
            <a:extLst>
              <a:ext uri="{FF2B5EF4-FFF2-40B4-BE49-F238E27FC236}">
                <a16:creationId xmlns:a16="http://schemas.microsoft.com/office/drawing/2014/main" id="{C81FBDEE-E3D0-4658-930C-BF5DD9AD3B43}"/>
              </a:ext>
            </a:extLst>
          </xdr:cNvPr>
          <xdr:cNvCxnSpPr/>
        </xdr:nvCxnSpPr>
        <xdr:spPr>
          <a:xfrm>
            <a:off x="2914652" y="24312562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Connector 621">
            <a:extLst>
              <a:ext uri="{FF2B5EF4-FFF2-40B4-BE49-F238E27FC236}">
                <a16:creationId xmlns:a16="http://schemas.microsoft.com/office/drawing/2014/main" id="{6A9BCDA2-D1A3-4859-B0EE-3EF8D8925E23}"/>
              </a:ext>
            </a:extLst>
          </xdr:cNvPr>
          <xdr:cNvCxnSpPr/>
        </xdr:nvCxnSpPr>
        <xdr:spPr>
          <a:xfrm flipH="1">
            <a:off x="2857501" y="243792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23" name="Arc 622">
            <a:extLst>
              <a:ext uri="{FF2B5EF4-FFF2-40B4-BE49-F238E27FC236}">
                <a16:creationId xmlns:a16="http://schemas.microsoft.com/office/drawing/2014/main" id="{5DCC249A-6FAB-4425-A50B-3CEDD4AE0D94}"/>
              </a:ext>
            </a:extLst>
          </xdr:cNvPr>
          <xdr:cNvSpPr/>
        </xdr:nvSpPr>
        <xdr:spPr>
          <a:xfrm>
            <a:off x="647700" y="239029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24" name="Arc 623">
            <a:extLst>
              <a:ext uri="{FF2B5EF4-FFF2-40B4-BE49-F238E27FC236}">
                <a16:creationId xmlns:a16="http://schemas.microsoft.com/office/drawing/2014/main" id="{36F73295-736A-4DED-BA06-07A3A3A3618A}"/>
              </a:ext>
            </a:extLst>
          </xdr:cNvPr>
          <xdr:cNvSpPr/>
        </xdr:nvSpPr>
        <xdr:spPr>
          <a:xfrm rot="10800000">
            <a:off x="2943225" y="239410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31" name="Straight Connector 630">
            <a:extLst>
              <a:ext uri="{FF2B5EF4-FFF2-40B4-BE49-F238E27FC236}">
                <a16:creationId xmlns:a16="http://schemas.microsoft.com/office/drawing/2014/main" id="{82174861-95AE-45DC-A23B-9EEFE5F46836}"/>
              </a:ext>
            </a:extLst>
          </xdr:cNvPr>
          <xdr:cNvCxnSpPr/>
        </xdr:nvCxnSpPr>
        <xdr:spPr>
          <a:xfrm>
            <a:off x="900112" y="24707851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Connector 631">
            <a:extLst>
              <a:ext uri="{FF2B5EF4-FFF2-40B4-BE49-F238E27FC236}">
                <a16:creationId xmlns:a16="http://schemas.microsoft.com/office/drawing/2014/main" id="{0C6C56E2-FA62-424C-A67E-51C97DD0E155}"/>
              </a:ext>
            </a:extLst>
          </xdr:cNvPr>
          <xdr:cNvCxnSpPr/>
        </xdr:nvCxnSpPr>
        <xdr:spPr>
          <a:xfrm flipH="1">
            <a:off x="914399" y="2466022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Connector 632">
            <a:extLst>
              <a:ext uri="{FF2B5EF4-FFF2-40B4-BE49-F238E27FC236}">
                <a16:creationId xmlns:a16="http://schemas.microsoft.com/office/drawing/2014/main" id="{1DF61BBA-EF45-4F87-BC0C-64E3D254C3A9}"/>
              </a:ext>
            </a:extLst>
          </xdr:cNvPr>
          <xdr:cNvCxnSpPr/>
        </xdr:nvCxnSpPr>
        <xdr:spPr>
          <a:xfrm flipH="1">
            <a:off x="2857500" y="2466498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Arrow Connector 633">
            <a:extLst>
              <a:ext uri="{FF2B5EF4-FFF2-40B4-BE49-F238E27FC236}">
                <a16:creationId xmlns:a16="http://schemas.microsoft.com/office/drawing/2014/main" id="{8DA1FF72-1067-495B-A9D3-291D0B3D4396}"/>
              </a:ext>
            </a:extLst>
          </xdr:cNvPr>
          <xdr:cNvCxnSpPr/>
        </xdr:nvCxnSpPr>
        <xdr:spPr>
          <a:xfrm>
            <a:off x="1295400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Connector 636">
            <a:extLst>
              <a:ext uri="{FF2B5EF4-FFF2-40B4-BE49-F238E27FC236}">
                <a16:creationId xmlns:a16="http://schemas.microsoft.com/office/drawing/2014/main" id="{2C664931-1CB8-4FC6-9E78-504E7E20925D}"/>
              </a:ext>
            </a:extLst>
          </xdr:cNvPr>
          <xdr:cNvCxnSpPr/>
        </xdr:nvCxnSpPr>
        <xdr:spPr>
          <a:xfrm flipV="1">
            <a:off x="1943101" y="2349341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Connector 638">
            <a:extLst>
              <a:ext uri="{FF2B5EF4-FFF2-40B4-BE49-F238E27FC236}">
                <a16:creationId xmlns:a16="http://schemas.microsoft.com/office/drawing/2014/main" id="{7C08F65A-A652-4D51-86FD-1FB72D115189}"/>
              </a:ext>
            </a:extLst>
          </xdr:cNvPr>
          <xdr:cNvCxnSpPr/>
        </xdr:nvCxnSpPr>
        <xdr:spPr>
          <a:xfrm>
            <a:off x="1243013" y="23564850"/>
            <a:ext cx="14287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Connector 640">
            <a:extLst>
              <a:ext uri="{FF2B5EF4-FFF2-40B4-BE49-F238E27FC236}">
                <a16:creationId xmlns:a16="http://schemas.microsoft.com/office/drawing/2014/main" id="{FDDC16FE-520F-4E50-955B-57B4ABCEA04A}"/>
              </a:ext>
            </a:extLst>
          </xdr:cNvPr>
          <xdr:cNvCxnSpPr/>
        </xdr:nvCxnSpPr>
        <xdr:spPr>
          <a:xfrm>
            <a:off x="1295400" y="234981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Straight Connector 642">
            <a:extLst>
              <a:ext uri="{FF2B5EF4-FFF2-40B4-BE49-F238E27FC236}">
                <a16:creationId xmlns:a16="http://schemas.microsoft.com/office/drawing/2014/main" id="{51863380-29B3-4018-BAC5-F191CEE5FD14}"/>
              </a:ext>
            </a:extLst>
          </xdr:cNvPr>
          <xdr:cNvCxnSpPr/>
        </xdr:nvCxnSpPr>
        <xdr:spPr>
          <a:xfrm flipH="1">
            <a:off x="1252537" y="235267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Connector 643">
            <a:extLst>
              <a:ext uri="{FF2B5EF4-FFF2-40B4-BE49-F238E27FC236}">
                <a16:creationId xmlns:a16="http://schemas.microsoft.com/office/drawing/2014/main" id="{4CB6212E-826B-459D-83C2-B76BF6133A7A}"/>
              </a:ext>
            </a:extLst>
          </xdr:cNvPr>
          <xdr:cNvCxnSpPr/>
        </xdr:nvCxnSpPr>
        <xdr:spPr>
          <a:xfrm>
            <a:off x="2590800" y="23498175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Straight Connector 644">
            <a:extLst>
              <a:ext uri="{FF2B5EF4-FFF2-40B4-BE49-F238E27FC236}">
                <a16:creationId xmlns:a16="http://schemas.microsoft.com/office/drawing/2014/main" id="{27F07078-E147-40AD-A5CB-14D3126E0B25}"/>
              </a:ext>
            </a:extLst>
          </xdr:cNvPr>
          <xdr:cNvCxnSpPr/>
        </xdr:nvCxnSpPr>
        <xdr:spPr>
          <a:xfrm flipH="1">
            <a:off x="2547937" y="235267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Straight Connector 645">
            <a:extLst>
              <a:ext uri="{FF2B5EF4-FFF2-40B4-BE49-F238E27FC236}">
                <a16:creationId xmlns:a16="http://schemas.microsoft.com/office/drawing/2014/main" id="{D55D4BE5-7AE4-4D17-929E-D146DBDEE6D1}"/>
              </a:ext>
            </a:extLst>
          </xdr:cNvPr>
          <xdr:cNvCxnSpPr/>
        </xdr:nvCxnSpPr>
        <xdr:spPr>
          <a:xfrm flipH="1">
            <a:off x="1900237" y="23521987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Connector 646">
            <a:extLst>
              <a:ext uri="{FF2B5EF4-FFF2-40B4-BE49-F238E27FC236}">
                <a16:creationId xmlns:a16="http://schemas.microsoft.com/office/drawing/2014/main" id="{09AAD6E5-4723-4414-A7CD-9BA5C836A408}"/>
              </a:ext>
            </a:extLst>
          </xdr:cNvPr>
          <xdr:cNvCxnSpPr/>
        </xdr:nvCxnSpPr>
        <xdr:spPr>
          <a:xfrm flipV="1">
            <a:off x="1943102" y="24203025"/>
            <a:ext cx="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Connector 647">
            <a:extLst>
              <a:ext uri="{FF2B5EF4-FFF2-40B4-BE49-F238E27FC236}">
                <a16:creationId xmlns:a16="http://schemas.microsoft.com/office/drawing/2014/main" id="{4E9D628D-7EE3-4A4F-9E31-2CD84D198918}"/>
              </a:ext>
            </a:extLst>
          </xdr:cNvPr>
          <xdr:cNvCxnSpPr/>
        </xdr:nvCxnSpPr>
        <xdr:spPr>
          <a:xfrm flipH="1">
            <a:off x="1900238" y="2438400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176</xdr:row>
      <xdr:rowOff>71438</xdr:rowOff>
    </xdr:from>
    <xdr:to>
      <xdr:col>20</xdr:col>
      <xdr:colOff>114301</xdr:colOff>
      <xdr:row>186</xdr:row>
      <xdr:rowOff>85725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0B45D501-B56A-4942-AA31-DC06614BFEF6}"/>
            </a:ext>
          </a:extLst>
        </xdr:cNvPr>
        <xdr:cNvGrpSpPr/>
      </xdr:nvGrpSpPr>
      <xdr:grpSpPr>
        <a:xfrm>
          <a:off x="647700" y="25931813"/>
          <a:ext cx="2705101" cy="1443037"/>
          <a:chOff x="647700" y="25931813"/>
          <a:chExt cx="2705101" cy="1443037"/>
        </a:xfrm>
      </xdr:grpSpPr>
      <xdr:grpSp>
        <xdr:nvGrpSpPr>
          <xdr:cNvPr id="651" name="Group 650">
            <a:extLst>
              <a:ext uri="{FF2B5EF4-FFF2-40B4-BE49-F238E27FC236}">
                <a16:creationId xmlns:a16="http://schemas.microsoft.com/office/drawing/2014/main" id="{756EABE4-51C2-4978-B36F-F0F180263BA0}"/>
              </a:ext>
            </a:extLst>
          </xdr:cNvPr>
          <xdr:cNvGrpSpPr/>
        </xdr:nvGrpSpPr>
        <xdr:grpSpPr>
          <a:xfrm>
            <a:off x="809625" y="26431875"/>
            <a:ext cx="2271713" cy="290513"/>
            <a:chOff x="1457325" y="571500"/>
            <a:chExt cx="2271713" cy="290513"/>
          </a:xfrm>
        </xdr:grpSpPr>
        <xdr:grpSp>
          <xdr:nvGrpSpPr>
            <xdr:cNvPr id="652" name="Group 651">
              <a:extLst>
                <a:ext uri="{FF2B5EF4-FFF2-40B4-BE49-F238E27FC236}">
                  <a16:creationId xmlns:a16="http://schemas.microsoft.com/office/drawing/2014/main" id="{A82916B1-18C2-4E7E-976D-4178985932B0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657" name="Rectangle 656">
                <a:extLst>
                  <a:ext uri="{FF2B5EF4-FFF2-40B4-BE49-F238E27FC236}">
                    <a16:creationId xmlns:a16="http://schemas.microsoft.com/office/drawing/2014/main" id="{48CC4587-BD4B-4681-9617-553217C8B452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658" name="Straight Connector 657">
                <a:extLst>
                  <a:ext uri="{FF2B5EF4-FFF2-40B4-BE49-F238E27FC236}">
                    <a16:creationId xmlns:a16="http://schemas.microsoft.com/office/drawing/2014/main" id="{67496443-6222-4697-8C33-41D16FF4A4D5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653" name="Group 652">
              <a:extLst>
                <a:ext uri="{FF2B5EF4-FFF2-40B4-BE49-F238E27FC236}">
                  <a16:creationId xmlns:a16="http://schemas.microsoft.com/office/drawing/2014/main" id="{0EEDF056-78D9-4FD6-8440-379752465775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655" name="Rectangle 654">
                <a:extLst>
                  <a:ext uri="{FF2B5EF4-FFF2-40B4-BE49-F238E27FC236}">
                    <a16:creationId xmlns:a16="http://schemas.microsoft.com/office/drawing/2014/main" id="{A0B27DC4-2112-46AE-A476-82BA0EB10E96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656" name="Straight Connector 655">
                <a:extLst>
                  <a:ext uri="{FF2B5EF4-FFF2-40B4-BE49-F238E27FC236}">
                    <a16:creationId xmlns:a16="http://schemas.microsoft.com/office/drawing/2014/main" id="{8D350228-5325-4F4E-9999-3F12885D958B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654" name="Straight Connector 653">
              <a:extLst>
                <a:ext uri="{FF2B5EF4-FFF2-40B4-BE49-F238E27FC236}">
                  <a16:creationId xmlns:a16="http://schemas.microsoft.com/office/drawing/2014/main" id="{EFC5B2CF-8524-4330-A08E-58DDCB9E7BFB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60" name="Straight Arrow Connector 659">
            <a:extLst>
              <a:ext uri="{FF2B5EF4-FFF2-40B4-BE49-F238E27FC236}">
                <a16:creationId xmlns:a16="http://schemas.microsoft.com/office/drawing/2014/main" id="{3DC175E8-D91B-4374-8FC3-9B4E0D33A595}"/>
              </a:ext>
            </a:extLst>
          </xdr:cNvPr>
          <xdr:cNvCxnSpPr/>
        </xdr:nvCxnSpPr>
        <xdr:spPr>
          <a:xfrm>
            <a:off x="11334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Straight Arrow Connector 660">
            <a:extLst>
              <a:ext uri="{FF2B5EF4-FFF2-40B4-BE49-F238E27FC236}">
                <a16:creationId xmlns:a16="http://schemas.microsoft.com/office/drawing/2014/main" id="{2D29DCC0-5B3D-45D0-908E-33B72E295EC7}"/>
              </a:ext>
            </a:extLst>
          </xdr:cNvPr>
          <xdr:cNvCxnSpPr/>
        </xdr:nvCxnSpPr>
        <xdr:spPr>
          <a:xfrm>
            <a:off x="1295400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" name="Straight Arrow Connector 661">
            <a:extLst>
              <a:ext uri="{FF2B5EF4-FFF2-40B4-BE49-F238E27FC236}">
                <a16:creationId xmlns:a16="http://schemas.microsoft.com/office/drawing/2014/main" id="{0C183491-40DC-4B9F-81B2-94A9D58FA60D}"/>
              </a:ext>
            </a:extLst>
          </xdr:cNvPr>
          <xdr:cNvCxnSpPr/>
        </xdr:nvCxnSpPr>
        <xdr:spPr>
          <a:xfrm>
            <a:off x="145732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" name="Straight Arrow Connector 662">
            <a:extLst>
              <a:ext uri="{FF2B5EF4-FFF2-40B4-BE49-F238E27FC236}">
                <a16:creationId xmlns:a16="http://schemas.microsoft.com/office/drawing/2014/main" id="{185A06AA-66BC-4411-960F-BF168284B1D5}"/>
              </a:ext>
            </a:extLst>
          </xdr:cNvPr>
          <xdr:cNvCxnSpPr/>
        </xdr:nvCxnSpPr>
        <xdr:spPr>
          <a:xfrm>
            <a:off x="1619250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Straight Arrow Connector 666">
            <a:extLst>
              <a:ext uri="{FF2B5EF4-FFF2-40B4-BE49-F238E27FC236}">
                <a16:creationId xmlns:a16="http://schemas.microsoft.com/office/drawing/2014/main" id="{F4E06A40-A2E7-4611-B048-35B354E2EAC8}"/>
              </a:ext>
            </a:extLst>
          </xdr:cNvPr>
          <xdr:cNvCxnSpPr/>
        </xdr:nvCxnSpPr>
        <xdr:spPr>
          <a:xfrm>
            <a:off x="2266950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" name="Straight Arrow Connector 667">
            <a:extLst>
              <a:ext uri="{FF2B5EF4-FFF2-40B4-BE49-F238E27FC236}">
                <a16:creationId xmlns:a16="http://schemas.microsoft.com/office/drawing/2014/main" id="{8ABFFD0A-35A9-4360-A29C-F062F2D30223}"/>
              </a:ext>
            </a:extLst>
          </xdr:cNvPr>
          <xdr:cNvCxnSpPr/>
        </xdr:nvCxnSpPr>
        <xdr:spPr>
          <a:xfrm>
            <a:off x="24288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" name="Straight Arrow Connector 668">
            <a:extLst>
              <a:ext uri="{FF2B5EF4-FFF2-40B4-BE49-F238E27FC236}">
                <a16:creationId xmlns:a16="http://schemas.microsoft.com/office/drawing/2014/main" id="{7B94BED4-16E0-46F3-8EF6-80C72082EF25}"/>
              </a:ext>
            </a:extLst>
          </xdr:cNvPr>
          <xdr:cNvCxnSpPr/>
        </xdr:nvCxnSpPr>
        <xdr:spPr>
          <a:xfrm>
            <a:off x="2590800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Straight Arrow Connector 669">
            <a:extLst>
              <a:ext uri="{FF2B5EF4-FFF2-40B4-BE49-F238E27FC236}">
                <a16:creationId xmlns:a16="http://schemas.microsoft.com/office/drawing/2014/main" id="{39D5B2AA-C5A5-4A26-B416-8CB71463E3F0}"/>
              </a:ext>
            </a:extLst>
          </xdr:cNvPr>
          <xdr:cNvCxnSpPr/>
        </xdr:nvCxnSpPr>
        <xdr:spPr>
          <a:xfrm>
            <a:off x="2752725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" name="Straight Connector 671">
            <a:extLst>
              <a:ext uri="{FF2B5EF4-FFF2-40B4-BE49-F238E27FC236}">
                <a16:creationId xmlns:a16="http://schemas.microsoft.com/office/drawing/2014/main" id="{2729E2AF-3BD2-4E07-ACCF-18F73AA7227E}"/>
              </a:ext>
            </a:extLst>
          </xdr:cNvPr>
          <xdr:cNvCxnSpPr/>
        </xdr:nvCxnSpPr>
        <xdr:spPr>
          <a:xfrm>
            <a:off x="1123950" y="26336626"/>
            <a:ext cx="6619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Straight Connector 672">
            <a:extLst>
              <a:ext uri="{FF2B5EF4-FFF2-40B4-BE49-F238E27FC236}">
                <a16:creationId xmlns:a16="http://schemas.microsoft.com/office/drawing/2014/main" id="{3D1FB670-B093-4F6F-A6FB-2D0BBA78883B}"/>
              </a:ext>
            </a:extLst>
          </xdr:cNvPr>
          <xdr:cNvCxnSpPr/>
        </xdr:nvCxnSpPr>
        <xdr:spPr>
          <a:xfrm>
            <a:off x="971551" y="26746199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" name="Straight Connector 673">
            <a:extLst>
              <a:ext uri="{FF2B5EF4-FFF2-40B4-BE49-F238E27FC236}">
                <a16:creationId xmlns:a16="http://schemas.microsoft.com/office/drawing/2014/main" id="{00DC5853-4F5C-46B3-AF04-3CF32A8688E1}"/>
              </a:ext>
            </a:extLst>
          </xdr:cNvPr>
          <xdr:cNvCxnSpPr/>
        </xdr:nvCxnSpPr>
        <xdr:spPr>
          <a:xfrm>
            <a:off x="900113" y="270033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" name="Straight Connector 674">
            <a:extLst>
              <a:ext uri="{FF2B5EF4-FFF2-40B4-BE49-F238E27FC236}">
                <a16:creationId xmlns:a16="http://schemas.microsoft.com/office/drawing/2014/main" id="{99525509-DF8A-413E-BAAA-B3E8B42E1DBC}"/>
              </a:ext>
            </a:extLst>
          </xdr:cNvPr>
          <xdr:cNvCxnSpPr/>
        </xdr:nvCxnSpPr>
        <xdr:spPr>
          <a:xfrm flipH="1">
            <a:off x="914400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Straight Connector 675">
            <a:extLst>
              <a:ext uri="{FF2B5EF4-FFF2-40B4-BE49-F238E27FC236}">
                <a16:creationId xmlns:a16="http://schemas.microsoft.com/office/drawing/2014/main" id="{D0BDAE8A-A540-4B14-B80C-B8C6A5B991AA}"/>
              </a:ext>
            </a:extLst>
          </xdr:cNvPr>
          <xdr:cNvCxnSpPr/>
        </xdr:nvCxnSpPr>
        <xdr:spPr>
          <a:xfrm>
            <a:off x="2914652" y="26750962"/>
            <a:ext cx="0" cy="6238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" name="Straight Connector 676">
            <a:extLst>
              <a:ext uri="{FF2B5EF4-FFF2-40B4-BE49-F238E27FC236}">
                <a16:creationId xmlns:a16="http://schemas.microsoft.com/office/drawing/2014/main" id="{B20A778C-489F-4213-85EE-518578B1C92B}"/>
              </a:ext>
            </a:extLst>
          </xdr:cNvPr>
          <xdr:cNvCxnSpPr/>
        </xdr:nvCxnSpPr>
        <xdr:spPr>
          <a:xfrm flipH="1">
            <a:off x="2857501" y="269509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8" name="Arc 677">
            <a:extLst>
              <a:ext uri="{FF2B5EF4-FFF2-40B4-BE49-F238E27FC236}">
                <a16:creationId xmlns:a16="http://schemas.microsoft.com/office/drawing/2014/main" id="{AF3A62EC-24B9-467C-84DD-9821C34FD39C}"/>
              </a:ext>
            </a:extLst>
          </xdr:cNvPr>
          <xdr:cNvSpPr/>
        </xdr:nvSpPr>
        <xdr:spPr>
          <a:xfrm>
            <a:off x="647700" y="263413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79" name="Arc 678">
            <a:extLst>
              <a:ext uri="{FF2B5EF4-FFF2-40B4-BE49-F238E27FC236}">
                <a16:creationId xmlns:a16="http://schemas.microsoft.com/office/drawing/2014/main" id="{893516A2-E4E5-4630-AF2C-3B66FC5070B9}"/>
              </a:ext>
            </a:extLst>
          </xdr:cNvPr>
          <xdr:cNvSpPr/>
        </xdr:nvSpPr>
        <xdr:spPr>
          <a:xfrm rot="10800000">
            <a:off x="2943225" y="263794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id="{2F79A067-B890-4F6F-8C4D-316BFBE826B5}"/>
              </a:ext>
            </a:extLst>
          </xdr:cNvPr>
          <xdr:cNvCxnSpPr/>
        </xdr:nvCxnSpPr>
        <xdr:spPr>
          <a:xfrm>
            <a:off x="2105025" y="26341389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Arrow Connector 684">
            <a:extLst>
              <a:ext uri="{FF2B5EF4-FFF2-40B4-BE49-F238E27FC236}">
                <a16:creationId xmlns:a16="http://schemas.microsoft.com/office/drawing/2014/main" id="{3E6CDE7D-021D-46E5-9B18-5932AA3CC9CD}"/>
              </a:ext>
            </a:extLst>
          </xdr:cNvPr>
          <xdr:cNvCxnSpPr/>
        </xdr:nvCxnSpPr>
        <xdr:spPr>
          <a:xfrm>
            <a:off x="17811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Arrow Connector 685">
            <a:extLst>
              <a:ext uri="{FF2B5EF4-FFF2-40B4-BE49-F238E27FC236}">
                <a16:creationId xmlns:a16="http://schemas.microsoft.com/office/drawing/2014/main" id="{6E0265DC-3C19-4088-9B70-E391C688E6DC}"/>
              </a:ext>
            </a:extLst>
          </xdr:cNvPr>
          <xdr:cNvCxnSpPr/>
        </xdr:nvCxnSpPr>
        <xdr:spPr>
          <a:xfrm>
            <a:off x="210502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Straight Connector 693">
            <a:extLst>
              <a:ext uri="{FF2B5EF4-FFF2-40B4-BE49-F238E27FC236}">
                <a16:creationId xmlns:a16="http://schemas.microsoft.com/office/drawing/2014/main" id="{B8A2DADE-9842-43E2-A9C7-1F48058C3D84}"/>
              </a:ext>
            </a:extLst>
          </xdr:cNvPr>
          <xdr:cNvCxnSpPr/>
        </xdr:nvCxnSpPr>
        <xdr:spPr>
          <a:xfrm>
            <a:off x="900113" y="27289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" name="Straight Connector 694">
            <a:extLst>
              <a:ext uri="{FF2B5EF4-FFF2-40B4-BE49-F238E27FC236}">
                <a16:creationId xmlns:a16="http://schemas.microsoft.com/office/drawing/2014/main" id="{152FDC16-A295-4302-B64A-7A646D290C4B}"/>
              </a:ext>
            </a:extLst>
          </xdr:cNvPr>
          <xdr:cNvCxnSpPr/>
        </xdr:nvCxnSpPr>
        <xdr:spPr>
          <a:xfrm flipH="1">
            <a:off x="914400" y="27241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Connector 695">
            <a:extLst>
              <a:ext uri="{FF2B5EF4-FFF2-40B4-BE49-F238E27FC236}">
                <a16:creationId xmlns:a16="http://schemas.microsoft.com/office/drawing/2014/main" id="{A69D7856-9085-4323-AA60-040B0E1C942A}"/>
              </a:ext>
            </a:extLst>
          </xdr:cNvPr>
          <xdr:cNvCxnSpPr/>
        </xdr:nvCxnSpPr>
        <xdr:spPr>
          <a:xfrm flipH="1">
            <a:off x="2857501" y="27236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Straight Connector 697">
            <a:extLst>
              <a:ext uri="{FF2B5EF4-FFF2-40B4-BE49-F238E27FC236}">
                <a16:creationId xmlns:a16="http://schemas.microsoft.com/office/drawing/2014/main" id="{6BB87335-2926-4CFA-ABD6-C5373EBAA4A9}"/>
              </a:ext>
            </a:extLst>
          </xdr:cNvPr>
          <xdr:cNvCxnSpPr/>
        </xdr:nvCxnSpPr>
        <xdr:spPr>
          <a:xfrm>
            <a:off x="1457325" y="26841450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Straight Connector 699">
            <a:extLst>
              <a:ext uri="{FF2B5EF4-FFF2-40B4-BE49-F238E27FC236}">
                <a16:creationId xmlns:a16="http://schemas.microsoft.com/office/drawing/2014/main" id="{6DE36EA6-FEF0-4922-AC8A-98ABF527A0B0}"/>
              </a:ext>
            </a:extLst>
          </xdr:cNvPr>
          <xdr:cNvCxnSpPr/>
        </xdr:nvCxnSpPr>
        <xdr:spPr>
          <a:xfrm flipH="1">
            <a:off x="1400175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Straight Connector 700">
            <a:extLst>
              <a:ext uri="{FF2B5EF4-FFF2-40B4-BE49-F238E27FC236}">
                <a16:creationId xmlns:a16="http://schemas.microsoft.com/office/drawing/2014/main" id="{2EFBC163-643C-40CD-854D-E19354029360}"/>
              </a:ext>
            </a:extLst>
          </xdr:cNvPr>
          <xdr:cNvCxnSpPr/>
        </xdr:nvCxnSpPr>
        <xdr:spPr>
          <a:xfrm>
            <a:off x="2428875" y="26841450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" name="Straight Connector 701">
            <a:extLst>
              <a:ext uri="{FF2B5EF4-FFF2-40B4-BE49-F238E27FC236}">
                <a16:creationId xmlns:a16="http://schemas.microsoft.com/office/drawing/2014/main" id="{0281F70D-0553-4A1C-BE0F-B43E9870FD88}"/>
              </a:ext>
            </a:extLst>
          </xdr:cNvPr>
          <xdr:cNvCxnSpPr/>
        </xdr:nvCxnSpPr>
        <xdr:spPr>
          <a:xfrm flipH="1">
            <a:off x="2371725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" name="Straight Connector 703">
            <a:extLst>
              <a:ext uri="{FF2B5EF4-FFF2-40B4-BE49-F238E27FC236}">
                <a16:creationId xmlns:a16="http://schemas.microsoft.com/office/drawing/2014/main" id="{6CCB1ADE-C43E-4202-92CC-610ABC4FDCE5}"/>
              </a:ext>
            </a:extLst>
          </xdr:cNvPr>
          <xdr:cNvCxnSpPr/>
        </xdr:nvCxnSpPr>
        <xdr:spPr>
          <a:xfrm flipV="1">
            <a:off x="1133475" y="259365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Straight Connector 705">
            <a:extLst>
              <a:ext uri="{FF2B5EF4-FFF2-40B4-BE49-F238E27FC236}">
                <a16:creationId xmlns:a16="http://schemas.microsoft.com/office/drawing/2014/main" id="{07122303-3A02-4BB4-B8BC-3D0295A7AF4B}"/>
              </a:ext>
            </a:extLst>
          </xdr:cNvPr>
          <xdr:cNvCxnSpPr/>
        </xdr:nvCxnSpPr>
        <xdr:spPr>
          <a:xfrm>
            <a:off x="1062038" y="26003250"/>
            <a:ext cx="78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Straight Connector 707">
            <a:extLst>
              <a:ext uri="{FF2B5EF4-FFF2-40B4-BE49-F238E27FC236}">
                <a16:creationId xmlns:a16="http://schemas.microsoft.com/office/drawing/2014/main" id="{CB1D6DCD-2C21-4AC6-9C20-A02647A130C7}"/>
              </a:ext>
            </a:extLst>
          </xdr:cNvPr>
          <xdr:cNvCxnSpPr/>
        </xdr:nvCxnSpPr>
        <xdr:spPr>
          <a:xfrm flipH="1">
            <a:off x="1085850" y="25955625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Straight Connector 708">
            <a:extLst>
              <a:ext uri="{FF2B5EF4-FFF2-40B4-BE49-F238E27FC236}">
                <a16:creationId xmlns:a16="http://schemas.microsoft.com/office/drawing/2014/main" id="{B6AF4AC3-5F45-4AAB-A095-AA394648C399}"/>
              </a:ext>
            </a:extLst>
          </xdr:cNvPr>
          <xdr:cNvCxnSpPr/>
        </xdr:nvCxnSpPr>
        <xdr:spPr>
          <a:xfrm flipV="1">
            <a:off x="1781175" y="259318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Connector 709">
            <a:extLst>
              <a:ext uri="{FF2B5EF4-FFF2-40B4-BE49-F238E27FC236}">
                <a16:creationId xmlns:a16="http://schemas.microsoft.com/office/drawing/2014/main" id="{05BFE4CC-C3D2-4D0C-BB48-F1E7E6196FD9}"/>
              </a:ext>
            </a:extLst>
          </xdr:cNvPr>
          <xdr:cNvCxnSpPr/>
        </xdr:nvCxnSpPr>
        <xdr:spPr>
          <a:xfrm flipH="1">
            <a:off x="1733550" y="25950863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Connector 711">
            <a:extLst>
              <a:ext uri="{FF2B5EF4-FFF2-40B4-BE49-F238E27FC236}">
                <a16:creationId xmlns:a16="http://schemas.microsoft.com/office/drawing/2014/main" id="{5CC58F82-2E66-45E1-9B75-BECFCCDECCD5}"/>
              </a:ext>
            </a:extLst>
          </xdr:cNvPr>
          <xdr:cNvCxnSpPr/>
        </xdr:nvCxnSpPr>
        <xdr:spPr>
          <a:xfrm flipV="1">
            <a:off x="2105025" y="259365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" name="Straight Connector 712">
            <a:extLst>
              <a:ext uri="{FF2B5EF4-FFF2-40B4-BE49-F238E27FC236}">
                <a16:creationId xmlns:a16="http://schemas.microsoft.com/office/drawing/2014/main" id="{6EC4F746-3E4D-4A2D-B504-82895EDBC756}"/>
              </a:ext>
            </a:extLst>
          </xdr:cNvPr>
          <xdr:cNvCxnSpPr/>
        </xdr:nvCxnSpPr>
        <xdr:spPr>
          <a:xfrm flipH="1">
            <a:off x="2057400" y="25955625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" name="Straight Connector 713">
            <a:extLst>
              <a:ext uri="{FF2B5EF4-FFF2-40B4-BE49-F238E27FC236}">
                <a16:creationId xmlns:a16="http://schemas.microsoft.com/office/drawing/2014/main" id="{F6E57ABC-535F-40D3-A979-CF404853A848}"/>
              </a:ext>
            </a:extLst>
          </xdr:cNvPr>
          <xdr:cNvCxnSpPr/>
        </xdr:nvCxnSpPr>
        <xdr:spPr>
          <a:xfrm flipV="1">
            <a:off x="2752725" y="259318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Straight Connector 714">
            <a:extLst>
              <a:ext uri="{FF2B5EF4-FFF2-40B4-BE49-F238E27FC236}">
                <a16:creationId xmlns:a16="http://schemas.microsoft.com/office/drawing/2014/main" id="{653F8158-9212-4586-9D89-1E88C92A37A8}"/>
              </a:ext>
            </a:extLst>
          </xdr:cNvPr>
          <xdr:cNvCxnSpPr/>
        </xdr:nvCxnSpPr>
        <xdr:spPr>
          <a:xfrm flipH="1">
            <a:off x="2705100" y="25950863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" name="Straight Connector 716">
            <a:extLst>
              <a:ext uri="{FF2B5EF4-FFF2-40B4-BE49-F238E27FC236}">
                <a16:creationId xmlns:a16="http://schemas.microsoft.com/office/drawing/2014/main" id="{45B2D152-0A4F-4157-AB65-0551AFDC4F59}"/>
              </a:ext>
            </a:extLst>
          </xdr:cNvPr>
          <xdr:cNvCxnSpPr/>
        </xdr:nvCxnSpPr>
        <xdr:spPr>
          <a:xfrm>
            <a:off x="2047876" y="26003250"/>
            <a:ext cx="78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195</xdr:row>
      <xdr:rowOff>0</xdr:rowOff>
    </xdr:from>
    <xdr:to>
      <xdr:col>20</xdr:col>
      <xdr:colOff>114301</xdr:colOff>
      <xdr:row>204</xdr:row>
      <xdr:rowOff>80963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2C8F8835-B608-45A7-989C-1126E25956BC}"/>
            </a:ext>
          </a:extLst>
        </xdr:cNvPr>
        <xdr:cNvGrpSpPr/>
      </xdr:nvGrpSpPr>
      <xdr:grpSpPr>
        <a:xfrm>
          <a:off x="647700" y="28584525"/>
          <a:ext cx="2705101" cy="1366838"/>
          <a:chOff x="647700" y="28584525"/>
          <a:chExt cx="2705101" cy="1366838"/>
        </a:xfrm>
      </xdr:grpSpPr>
      <xdr:grpSp>
        <xdr:nvGrpSpPr>
          <xdr:cNvPr id="718" name="Group 717">
            <a:extLst>
              <a:ext uri="{FF2B5EF4-FFF2-40B4-BE49-F238E27FC236}">
                <a16:creationId xmlns:a16="http://schemas.microsoft.com/office/drawing/2014/main" id="{3417A26D-D624-472E-8058-D95C73F60884}"/>
              </a:ext>
            </a:extLst>
          </xdr:cNvPr>
          <xdr:cNvGrpSpPr/>
        </xdr:nvGrpSpPr>
        <xdr:grpSpPr>
          <a:xfrm>
            <a:off x="809625" y="29013150"/>
            <a:ext cx="2271713" cy="290513"/>
            <a:chOff x="1457325" y="571500"/>
            <a:chExt cx="2271713" cy="290513"/>
          </a:xfrm>
        </xdr:grpSpPr>
        <xdr:grpSp>
          <xdr:nvGrpSpPr>
            <xdr:cNvPr id="719" name="Group 718">
              <a:extLst>
                <a:ext uri="{FF2B5EF4-FFF2-40B4-BE49-F238E27FC236}">
                  <a16:creationId xmlns:a16="http://schemas.microsoft.com/office/drawing/2014/main" id="{9CAF10F0-3F5E-4727-A587-B51271F3DD74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724" name="Rectangle 723">
                <a:extLst>
                  <a:ext uri="{FF2B5EF4-FFF2-40B4-BE49-F238E27FC236}">
                    <a16:creationId xmlns:a16="http://schemas.microsoft.com/office/drawing/2014/main" id="{448DA0C1-210A-44A0-80BF-18BDFB26923A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25" name="Straight Connector 724">
                <a:extLst>
                  <a:ext uri="{FF2B5EF4-FFF2-40B4-BE49-F238E27FC236}">
                    <a16:creationId xmlns:a16="http://schemas.microsoft.com/office/drawing/2014/main" id="{335DF4D0-D45E-4E88-9F81-F77D0173F35F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20" name="Group 719">
              <a:extLst>
                <a:ext uri="{FF2B5EF4-FFF2-40B4-BE49-F238E27FC236}">
                  <a16:creationId xmlns:a16="http://schemas.microsoft.com/office/drawing/2014/main" id="{B3B820DC-8E31-49EC-A743-F15A313B41DB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722" name="Rectangle 721">
                <a:extLst>
                  <a:ext uri="{FF2B5EF4-FFF2-40B4-BE49-F238E27FC236}">
                    <a16:creationId xmlns:a16="http://schemas.microsoft.com/office/drawing/2014/main" id="{B9F60B31-82A4-4741-946E-3B307B4F1EDE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23" name="Straight Connector 722">
                <a:extLst>
                  <a:ext uri="{FF2B5EF4-FFF2-40B4-BE49-F238E27FC236}">
                    <a16:creationId xmlns:a16="http://schemas.microsoft.com/office/drawing/2014/main" id="{82ABEACD-62AD-49DA-9C1F-75B3700300B8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721" name="Straight Connector 720">
              <a:extLst>
                <a:ext uri="{FF2B5EF4-FFF2-40B4-BE49-F238E27FC236}">
                  <a16:creationId xmlns:a16="http://schemas.microsoft.com/office/drawing/2014/main" id="{896988F9-4AD8-4763-823F-449A882457A1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26" name="Straight Arrow Connector 725">
            <a:extLst>
              <a:ext uri="{FF2B5EF4-FFF2-40B4-BE49-F238E27FC236}">
                <a16:creationId xmlns:a16="http://schemas.microsoft.com/office/drawing/2014/main" id="{DF9C3861-A39F-4F69-B33B-EE3FEFCF1F1B}"/>
              </a:ext>
            </a:extLst>
          </xdr:cNvPr>
          <xdr:cNvCxnSpPr/>
        </xdr:nvCxnSpPr>
        <xdr:spPr>
          <a:xfrm>
            <a:off x="1133475" y="29056013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" name="Straight Arrow Connector 726">
            <a:extLst>
              <a:ext uri="{FF2B5EF4-FFF2-40B4-BE49-F238E27FC236}">
                <a16:creationId xmlns:a16="http://schemas.microsoft.com/office/drawing/2014/main" id="{CFFBA6F7-AD54-4424-86C2-27FE04BDD74D}"/>
              </a:ext>
            </a:extLst>
          </xdr:cNvPr>
          <xdr:cNvCxnSpPr/>
        </xdr:nvCxnSpPr>
        <xdr:spPr>
          <a:xfrm>
            <a:off x="1295400" y="29017913"/>
            <a:ext cx="0" cy="133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" name="Straight Arrow Connector 727">
            <a:extLst>
              <a:ext uri="{FF2B5EF4-FFF2-40B4-BE49-F238E27FC236}">
                <a16:creationId xmlns:a16="http://schemas.microsoft.com/office/drawing/2014/main" id="{628C8F7D-6154-4215-ABA2-3F8C1D1006C5}"/>
              </a:ext>
            </a:extLst>
          </xdr:cNvPr>
          <xdr:cNvCxnSpPr>
            <a:cxnSpLocks/>
          </xdr:cNvCxnSpPr>
        </xdr:nvCxnSpPr>
        <xdr:spPr>
          <a:xfrm>
            <a:off x="1457325" y="2896552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" name="Straight Arrow Connector 728">
            <a:extLst>
              <a:ext uri="{FF2B5EF4-FFF2-40B4-BE49-F238E27FC236}">
                <a16:creationId xmlns:a16="http://schemas.microsoft.com/office/drawing/2014/main" id="{4531CB0E-18B3-4F06-8B0D-D6824C898F98}"/>
              </a:ext>
            </a:extLst>
          </xdr:cNvPr>
          <xdr:cNvCxnSpPr/>
        </xdr:nvCxnSpPr>
        <xdr:spPr>
          <a:xfrm>
            <a:off x="1619250" y="28903613"/>
            <a:ext cx="0" cy="2476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Straight Arrow Connector 729">
            <a:extLst>
              <a:ext uri="{FF2B5EF4-FFF2-40B4-BE49-F238E27FC236}">
                <a16:creationId xmlns:a16="http://schemas.microsoft.com/office/drawing/2014/main" id="{75EB3486-B97D-4F04-BDE1-F6EB3F5CE85E}"/>
              </a:ext>
            </a:extLst>
          </xdr:cNvPr>
          <xdr:cNvCxnSpPr/>
        </xdr:nvCxnSpPr>
        <xdr:spPr>
          <a:xfrm>
            <a:off x="1781175" y="28841700"/>
            <a:ext cx="0" cy="3095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" name="Straight Arrow Connector 730">
            <a:extLst>
              <a:ext uri="{FF2B5EF4-FFF2-40B4-BE49-F238E27FC236}">
                <a16:creationId xmlns:a16="http://schemas.microsoft.com/office/drawing/2014/main" id="{1A007FA6-0158-4CA9-A41C-90E1EFE4A106}"/>
              </a:ext>
            </a:extLst>
          </xdr:cNvPr>
          <xdr:cNvCxnSpPr/>
        </xdr:nvCxnSpPr>
        <xdr:spPr>
          <a:xfrm>
            <a:off x="1943100" y="28779788"/>
            <a:ext cx="0" cy="3714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Straight Arrow Connector 731">
            <a:extLst>
              <a:ext uri="{FF2B5EF4-FFF2-40B4-BE49-F238E27FC236}">
                <a16:creationId xmlns:a16="http://schemas.microsoft.com/office/drawing/2014/main" id="{1B373288-A499-44F2-970D-B6BDC4CCB674}"/>
              </a:ext>
            </a:extLst>
          </xdr:cNvPr>
          <xdr:cNvCxnSpPr/>
        </xdr:nvCxnSpPr>
        <xdr:spPr>
          <a:xfrm>
            <a:off x="2105025" y="28703588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Straight Arrow Connector 732">
            <a:extLst>
              <a:ext uri="{FF2B5EF4-FFF2-40B4-BE49-F238E27FC236}">
                <a16:creationId xmlns:a16="http://schemas.microsoft.com/office/drawing/2014/main" id="{DBEA6289-2037-48A1-AF89-C2CFB17ED60A}"/>
              </a:ext>
            </a:extLst>
          </xdr:cNvPr>
          <xdr:cNvCxnSpPr/>
        </xdr:nvCxnSpPr>
        <xdr:spPr>
          <a:xfrm>
            <a:off x="2266950" y="28651200"/>
            <a:ext cx="0" cy="5000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Arrow Connector 733">
            <a:extLst>
              <a:ext uri="{FF2B5EF4-FFF2-40B4-BE49-F238E27FC236}">
                <a16:creationId xmlns:a16="http://schemas.microsoft.com/office/drawing/2014/main" id="{D3FFE948-81C3-4034-AA54-4A413CAC8523}"/>
              </a:ext>
            </a:extLst>
          </xdr:cNvPr>
          <xdr:cNvCxnSpPr/>
        </xdr:nvCxnSpPr>
        <xdr:spPr>
          <a:xfrm>
            <a:off x="2428875" y="28589288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Arrow Connector 734">
            <a:extLst>
              <a:ext uri="{FF2B5EF4-FFF2-40B4-BE49-F238E27FC236}">
                <a16:creationId xmlns:a16="http://schemas.microsoft.com/office/drawing/2014/main" id="{AD32FEBE-3F58-4BE9-B40D-4493F8FD24A5}"/>
              </a:ext>
            </a:extLst>
          </xdr:cNvPr>
          <xdr:cNvCxnSpPr/>
        </xdr:nvCxnSpPr>
        <xdr:spPr>
          <a:xfrm>
            <a:off x="2590800" y="28775025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Arrow Connector 735">
            <a:extLst>
              <a:ext uri="{FF2B5EF4-FFF2-40B4-BE49-F238E27FC236}">
                <a16:creationId xmlns:a16="http://schemas.microsoft.com/office/drawing/2014/main" id="{095F4060-6805-4B31-AB83-0D4641EB8DB2}"/>
              </a:ext>
            </a:extLst>
          </xdr:cNvPr>
          <xdr:cNvCxnSpPr/>
        </xdr:nvCxnSpPr>
        <xdr:spPr>
          <a:xfrm>
            <a:off x="2752725" y="28975050"/>
            <a:ext cx="0" cy="176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Connector 736">
            <a:extLst>
              <a:ext uri="{FF2B5EF4-FFF2-40B4-BE49-F238E27FC236}">
                <a16:creationId xmlns:a16="http://schemas.microsoft.com/office/drawing/2014/main" id="{95371E21-F446-4AE4-AB2A-3ED2FAF2AD0F}"/>
              </a:ext>
            </a:extLst>
          </xdr:cNvPr>
          <xdr:cNvCxnSpPr/>
        </xdr:nvCxnSpPr>
        <xdr:spPr>
          <a:xfrm>
            <a:off x="971551" y="29327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Connector 737">
            <a:extLst>
              <a:ext uri="{FF2B5EF4-FFF2-40B4-BE49-F238E27FC236}">
                <a16:creationId xmlns:a16="http://schemas.microsoft.com/office/drawing/2014/main" id="{14F209B4-C5DB-4E4F-9596-CEC423D4D032}"/>
              </a:ext>
            </a:extLst>
          </xdr:cNvPr>
          <xdr:cNvCxnSpPr/>
        </xdr:nvCxnSpPr>
        <xdr:spPr>
          <a:xfrm>
            <a:off x="900113" y="29584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Connector 738">
            <a:extLst>
              <a:ext uri="{FF2B5EF4-FFF2-40B4-BE49-F238E27FC236}">
                <a16:creationId xmlns:a16="http://schemas.microsoft.com/office/drawing/2014/main" id="{6CC51236-4314-4DFF-A1C4-71EDD7A772AC}"/>
              </a:ext>
            </a:extLst>
          </xdr:cNvPr>
          <xdr:cNvCxnSpPr/>
        </xdr:nvCxnSpPr>
        <xdr:spPr>
          <a:xfrm flipH="1">
            <a:off x="914397" y="29537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Connector 739">
            <a:extLst>
              <a:ext uri="{FF2B5EF4-FFF2-40B4-BE49-F238E27FC236}">
                <a16:creationId xmlns:a16="http://schemas.microsoft.com/office/drawing/2014/main" id="{4D92569C-5BB9-49BF-AB24-7B52C0A39B83}"/>
              </a:ext>
            </a:extLst>
          </xdr:cNvPr>
          <xdr:cNvCxnSpPr/>
        </xdr:nvCxnSpPr>
        <xdr:spPr>
          <a:xfrm>
            <a:off x="2914652" y="293322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Connector 740">
            <a:extLst>
              <a:ext uri="{FF2B5EF4-FFF2-40B4-BE49-F238E27FC236}">
                <a16:creationId xmlns:a16="http://schemas.microsoft.com/office/drawing/2014/main" id="{63EFE35B-074B-4872-98FD-2F363DBBA6F6}"/>
              </a:ext>
            </a:extLst>
          </xdr:cNvPr>
          <xdr:cNvCxnSpPr/>
        </xdr:nvCxnSpPr>
        <xdr:spPr>
          <a:xfrm flipH="1">
            <a:off x="2857501" y="29532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2" name="Arc 741">
            <a:extLst>
              <a:ext uri="{FF2B5EF4-FFF2-40B4-BE49-F238E27FC236}">
                <a16:creationId xmlns:a16="http://schemas.microsoft.com/office/drawing/2014/main" id="{3C11BD47-6C1C-456F-AB5B-87D96BFAD162}"/>
              </a:ext>
            </a:extLst>
          </xdr:cNvPr>
          <xdr:cNvSpPr/>
        </xdr:nvSpPr>
        <xdr:spPr>
          <a:xfrm>
            <a:off x="647700" y="289226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43" name="Arc 742">
            <a:extLst>
              <a:ext uri="{FF2B5EF4-FFF2-40B4-BE49-F238E27FC236}">
                <a16:creationId xmlns:a16="http://schemas.microsoft.com/office/drawing/2014/main" id="{9ECA6B48-7254-4D9D-B716-5CAF35CA047A}"/>
              </a:ext>
            </a:extLst>
          </xdr:cNvPr>
          <xdr:cNvSpPr/>
        </xdr:nvSpPr>
        <xdr:spPr>
          <a:xfrm rot="10800000">
            <a:off x="2943225" y="289607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44" name="Straight Connector 743">
            <a:extLst>
              <a:ext uri="{FF2B5EF4-FFF2-40B4-BE49-F238E27FC236}">
                <a16:creationId xmlns:a16="http://schemas.microsoft.com/office/drawing/2014/main" id="{91138A11-1A44-4BFA-91DB-99AB19676884}"/>
              </a:ext>
            </a:extLst>
          </xdr:cNvPr>
          <xdr:cNvCxnSpPr/>
        </xdr:nvCxnSpPr>
        <xdr:spPr>
          <a:xfrm flipH="1">
            <a:off x="914399" y="29822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Connector 744">
            <a:extLst>
              <a:ext uri="{FF2B5EF4-FFF2-40B4-BE49-F238E27FC236}">
                <a16:creationId xmlns:a16="http://schemas.microsoft.com/office/drawing/2014/main" id="{CD5935F3-1FA2-41B3-B590-B347070A84B2}"/>
              </a:ext>
            </a:extLst>
          </xdr:cNvPr>
          <xdr:cNvCxnSpPr/>
        </xdr:nvCxnSpPr>
        <xdr:spPr>
          <a:xfrm flipH="1">
            <a:off x="2857500" y="29822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Connector 745">
            <a:extLst>
              <a:ext uri="{FF2B5EF4-FFF2-40B4-BE49-F238E27FC236}">
                <a16:creationId xmlns:a16="http://schemas.microsoft.com/office/drawing/2014/main" id="{48F626DC-1A25-46AC-8E1E-D13091B33CE5}"/>
              </a:ext>
            </a:extLst>
          </xdr:cNvPr>
          <xdr:cNvCxnSpPr/>
        </xdr:nvCxnSpPr>
        <xdr:spPr>
          <a:xfrm>
            <a:off x="2428887" y="29460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Straight Connector 746">
            <a:extLst>
              <a:ext uri="{FF2B5EF4-FFF2-40B4-BE49-F238E27FC236}">
                <a16:creationId xmlns:a16="http://schemas.microsoft.com/office/drawing/2014/main" id="{E174F6FA-3148-437F-AAB4-F2F1DE2D14BE}"/>
              </a:ext>
            </a:extLst>
          </xdr:cNvPr>
          <xdr:cNvCxnSpPr/>
        </xdr:nvCxnSpPr>
        <xdr:spPr>
          <a:xfrm flipH="1">
            <a:off x="2371737" y="29537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9" name="Freeform: Shape 748">
            <a:extLst>
              <a:ext uri="{FF2B5EF4-FFF2-40B4-BE49-F238E27FC236}">
                <a16:creationId xmlns:a16="http://schemas.microsoft.com/office/drawing/2014/main" id="{40E3E859-90E5-4B8A-9A77-6530DD2CCB47}"/>
              </a:ext>
            </a:extLst>
          </xdr:cNvPr>
          <xdr:cNvSpPr/>
        </xdr:nvSpPr>
        <xdr:spPr>
          <a:xfrm>
            <a:off x="966788" y="28584525"/>
            <a:ext cx="1947862" cy="571500"/>
          </a:xfrm>
          <a:custGeom>
            <a:avLst/>
            <a:gdLst>
              <a:gd name="connsiteX0" fmla="*/ 0 w 1947862"/>
              <a:gd name="connsiteY0" fmla="*/ 571500 h 571500"/>
              <a:gd name="connsiteX1" fmla="*/ 1462087 w 1947862"/>
              <a:gd name="connsiteY1" fmla="*/ 0 h 571500"/>
              <a:gd name="connsiteX2" fmla="*/ 1947862 w 1947862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2" h="571500">
                <a:moveTo>
                  <a:pt x="0" y="571500"/>
                </a:moveTo>
                <a:lnTo>
                  <a:pt x="1462087" y="0"/>
                </a:lnTo>
                <a:lnTo>
                  <a:pt x="1947862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760" name="Straight Connector 759">
            <a:extLst>
              <a:ext uri="{FF2B5EF4-FFF2-40B4-BE49-F238E27FC236}">
                <a16:creationId xmlns:a16="http://schemas.microsoft.com/office/drawing/2014/main" id="{24AE9B66-F3C4-426B-8C9D-70771CF62742}"/>
              </a:ext>
            </a:extLst>
          </xdr:cNvPr>
          <xdr:cNvCxnSpPr/>
        </xdr:nvCxnSpPr>
        <xdr:spPr>
          <a:xfrm>
            <a:off x="900112" y="29870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213</xdr:row>
      <xdr:rowOff>0</xdr:rowOff>
    </xdr:from>
    <xdr:to>
      <xdr:col>20</xdr:col>
      <xdr:colOff>114301</xdr:colOff>
      <xdr:row>221</xdr:row>
      <xdr:rowOff>80963</xdr:rowOff>
    </xdr:to>
    <xdr:grpSp>
      <xdr:nvGrpSpPr>
        <xdr:cNvPr id="144" name="Group 143">
          <a:extLst>
            <a:ext uri="{FF2B5EF4-FFF2-40B4-BE49-F238E27FC236}">
              <a16:creationId xmlns:a16="http://schemas.microsoft.com/office/drawing/2014/main" id="{11ABFBCC-07EB-48DB-8EE5-35278ABAAC57}"/>
            </a:ext>
          </a:extLst>
        </xdr:cNvPr>
        <xdr:cNvGrpSpPr/>
      </xdr:nvGrpSpPr>
      <xdr:grpSpPr>
        <a:xfrm>
          <a:off x="647700" y="31165800"/>
          <a:ext cx="2705101" cy="1223963"/>
          <a:chOff x="647700" y="31165800"/>
          <a:chExt cx="2705101" cy="1223963"/>
        </a:xfrm>
      </xdr:grpSpPr>
      <xdr:grpSp>
        <xdr:nvGrpSpPr>
          <xdr:cNvPr id="763" name="Group 762">
            <a:extLst>
              <a:ext uri="{FF2B5EF4-FFF2-40B4-BE49-F238E27FC236}">
                <a16:creationId xmlns:a16="http://schemas.microsoft.com/office/drawing/2014/main" id="{254C9C49-B69F-4C86-BFD7-9A5C4C3229CD}"/>
              </a:ext>
            </a:extLst>
          </xdr:cNvPr>
          <xdr:cNvGrpSpPr/>
        </xdr:nvGrpSpPr>
        <xdr:grpSpPr>
          <a:xfrm>
            <a:off x="809625" y="31594425"/>
            <a:ext cx="161925" cy="285751"/>
            <a:chOff x="1457325" y="571500"/>
            <a:chExt cx="161925" cy="285751"/>
          </a:xfrm>
        </xdr:grpSpPr>
        <xdr:sp macro="" textlink="">
          <xdr:nvSpPr>
            <xdr:cNvPr id="768" name="Rectangle 767">
              <a:extLst>
                <a:ext uri="{FF2B5EF4-FFF2-40B4-BE49-F238E27FC236}">
                  <a16:creationId xmlns:a16="http://schemas.microsoft.com/office/drawing/2014/main" id="{C7989A7A-D855-44AE-B3AD-B52D6197E7C4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69" name="Straight Connector 768">
              <a:extLst>
                <a:ext uri="{FF2B5EF4-FFF2-40B4-BE49-F238E27FC236}">
                  <a16:creationId xmlns:a16="http://schemas.microsoft.com/office/drawing/2014/main" id="{50DE8AAE-8E64-44FB-BDCD-65197827E05B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64" name="Group 763">
            <a:extLst>
              <a:ext uri="{FF2B5EF4-FFF2-40B4-BE49-F238E27FC236}">
                <a16:creationId xmlns:a16="http://schemas.microsoft.com/office/drawing/2014/main" id="{D1EDC92B-81C4-443D-8655-237EDA6E2DFA}"/>
              </a:ext>
            </a:extLst>
          </xdr:cNvPr>
          <xdr:cNvGrpSpPr/>
        </xdr:nvGrpSpPr>
        <xdr:grpSpPr>
          <a:xfrm>
            <a:off x="2914650" y="31599188"/>
            <a:ext cx="166688" cy="285750"/>
            <a:chOff x="3562350" y="576263"/>
            <a:chExt cx="166688" cy="285750"/>
          </a:xfrm>
        </xdr:grpSpPr>
        <xdr:sp macro="" textlink="">
          <xdr:nvSpPr>
            <xdr:cNvPr id="766" name="Rectangle 765">
              <a:extLst>
                <a:ext uri="{FF2B5EF4-FFF2-40B4-BE49-F238E27FC236}">
                  <a16:creationId xmlns:a16="http://schemas.microsoft.com/office/drawing/2014/main" id="{C35386E0-F45B-415D-9747-BD9C23C2849B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67" name="Straight Connector 766">
              <a:extLst>
                <a:ext uri="{FF2B5EF4-FFF2-40B4-BE49-F238E27FC236}">
                  <a16:creationId xmlns:a16="http://schemas.microsoft.com/office/drawing/2014/main" id="{94CD91C0-7ECB-43AB-8305-4875FF23C25C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65" name="Straight Connector 764">
            <a:extLst>
              <a:ext uri="{FF2B5EF4-FFF2-40B4-BE49-F238E27FC236}">
                <a16:creationId xmlns:a16="http://schemas.microsoft.com/office/drawing/2014/main" id="{B7369353-EB75-41FF-8C7F-08DB8EB478A1}"/>
              </a:ext>
            </a:extLst>
          </xdr:cNvPr>
          <xdr:cNvCxnSpPr/>
        </xdr:nvCxnSpPr>
        <xdr:spPr>
          <a:xfrm>
            <a:off x="976313" y="317373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" name="Straight Arrow Connector 769">
            <a:extLst>
              <a:ext uri="{FF2B5EF4-FFF2-40B4-BE49-F238E27FC236}">
                <a16:creationId xmlns:a16="http://schemas.microsoft.com/office/drawing/2014/main" id="{0F7D3F1A-9C31-459F-90E2-585C1688C288}"/>
              </a:ext>
            </a:extLst>
          </xdr:cNvPr>
          <xdr:cNvCxnSpPr/>
        </xdr:nvCxnSpPr>
        <xdr:spPr>
          <a:xfrm>
            <a:off x="1133475" y="3163728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" name="Straight Arrow Connector 770">
            <a:extLst>
              <a:ext uri="{FF2B5EF4-FFF2-40B4-BE49-F238E27FC236}">
                <a16:creationId xmlns:a16="http://schemas.microsoft.com/office/drawing/2014/main" id="{10563E4A-39BD-42E5-9DC5-A5D6A6270A72}"/>
              </a:ext>
            </a:extLst>
          </xdr:cNvPr>
          <xdr:cNvCxnSpPr/>
        </xdr:nvCxnSpPr>
        <xdr:spPr>
          <a:xfrm>
            <a:off x="1295400" y="31599188"/>
            <a:ext cx="0" cy="133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Straight Arrow Connector 771">
            <a:extLst>
              <a:ext uri="{FF2B5EF4-FFF2-40B4-BE49-F238E27FC236}">
                <a16:creationId xmlns:a16="http://schemas.microsoft.com/office/drawing/2014/main" id="{7C3C0CA6-B608-47E5-A4CA-2B63C6F8FD65}"/>
              </a:ext>
            </a:extLst>
          </xdr:cNvPr>
          <xdr:cNvCxnSpPr>
            <a:cxnSpLocks/>
          </xdr:cNvCxnSpPr>
        </xdr:nvCxnSpPr>
        <xdr:spPr>
          <a:xfrm>
            <a:off x="1457325" y="3154680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" name="Straight Arrow Connector 772">
            <a:extLst>
              <a:ext uri="{FF2B5EF4-FFF2-40B4-BE49-F238E27FC236}">
                <a16:creationId xmlns:a16="http://schemas.microsoft.com/office/drawing/2014/main" id="{5F49ED63-6EE1-4CA6-805E-EDFC21D70005}"/>
              </a:ext>
            </a:extLst>
          </xdr:cNvPr>
          <xdr:cNvCxnSpPr/>
        </xdr:nvCxnSpPr>
        <xdr:spPr>
          <a:xfrm>
            <a:off x="1619250" y="31484888"/>
            <a:ext cx="0" cy="2476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" name="Straight Arrow Connector 773">
            <a:extLst>
              <a:ext uri="{FF2B5EF4-FFF2-40B4-BE49-F238E27FC236}">
                <a16:creationId xmlns:a16="http://schemas.microsoft.com/office/drawing/2014/main" id="{15F3E6B7-A27E-4209-9A1C-8559F60FFCD3}"/>
              </a:ext>
            </a:extLst>
          </xdr:cNvPr>
          <xdr:cNvCxnSpPr/>
        </xdr:nvCxnSpPr>
        <xdr:spPr>
          <a:xfrm>
            <a:off x="1781175" y="31422975"/>
            <a:ext cx="0" cy="3095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Straight Arrow Connector 774">
            <a:extLst>
              <a:ext uri="{FF2B5EF4-FFF2-40B4-BE49-F238E27FC236}">
                <a16:creationId xmlns:a16="http://schemas.microsoft.com/office/drawing/2014/main" id="{9DD21302-F6F1-4854-9C03-B5F9176AF538}"/>
              </a:ext>
            </a:extLst>
          </xdr:cNvPr>
          <xdr:cNvCxnSpPr/>
        </xdr:nvCxnSpPr>
        <xdr:spPr>
          <a:xfrm>
            <a:off x="1943100" y="31361063"/>
            <a:ext cx="0" cy="3714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Straight Arrow Connector 775">
            <a:extLst>
              <a:ext uri="{FF2B5EF4-FFF2-40B4-BE49-F238E27FC236}">
                <a16:creationId xmlns:a16="http://schemas.microsoft.com/office/drawing/2014/main" id="{2A41A564-DB05-434D-BB77-43D06385D0CA}"/>
              </a:ext>
            </a:extLst>
          </xdr:cNvPr>
          <xdr:cNvCxnSpPr/>
        </xdr:nvCxnSpPr>
        <xdr:spPr>
          <a:xfrm>
            <a:off x="2105025" y="31284863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" name="Straight Arrow Connector 776">
            <a:extLst>
              <a:ext uri="{FF2B5EF4-FFF2-40B4-BE49-F238E27FC236}">
                <a16:creationId xmlns:a16="http://schemas.microsoft.com/office/drawing/2014/main" id="{8DA3E33E-7B06-48DD-A1BE-71AA922B6DAA}"/>
              </a:ext>
            </a:extLst>
          </xdr:cNvPr>
          <xdr:cNvCxnSpPr/>
        </xdr:nvCxnSpPr>
        <xdr:spPr>
          <a:xfrm>
            <a:off x="2266950" y="31232475"/>
            <a:ext cx="0" cy="5000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Straight Arrow Connector 777">
            <a:extLst>
              <a:ext uri="{FF2B5EF4-FFF2-40B4-BE49-F238E27FC236}">
                <a16:creationId xmlns:a16="http://schemas.microsoft.com/office/drawing/2014/main" id="{FD7D1DB1-FD56-447D-8511-467AC11EF9B0}"/>
              </a:ext>
            </a:extLst>
          </xdr:cNvPr>
          <xdr:cNvCxnSpPr/>
        </xdr:nvCxnSpPr>
        <xdr:spPr>
          <a:xfrm>
            <a:off x="2428875" y="311705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" name="Straight Connector 780">
            <a:extLst>
              <a:ext uri="{FF2B5EF4-FFF2-40B4-BE49-F238E27FC236}">
                <a16:creationId xmlns:a16="http://schemas.microsoft.com/office/drawing/2014/main" id="{4189F96D-8A0B-4FDD-BE69-C5E5D384E3F4}"/>
              </a:ext>
            </a:extLst>
          </xdr:cNvPr>
          <xdr:cNvCxnSpPr/>
        </xdr:nvCxnSpPr>
        <xdr:spPr>
          <a:xfrm>
            <a:off x="971551" y="3190874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Straight Connector 781">
            <a:extLst>
              <a:ext uri="{FF2B5EF4-FFF2-40B4-BE49-F238E27FC236}">
                <a16:creationId xmlns:a16="http://schemas.microsoft.com/office/drawing/2014/main" id="{C59D0320-2BD2-4E25-8295-85D11BD15DF1}"/>
              </a:ext>
            </a:extLst>
          </xdr:cNvPr>
          <xdr:cNvCxnSpPr/>
        </xdr:nvCxnSpPr>
        <xdr:spPr>
          <a:xfrm>
            <a:off x="900113" y="320230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Connector 782">
            <a:extLst>
              <a:ext uri="{FF2B5EF4-FFF2-40B4-BE49-F238E27FC236}">
                <a16:creationId xmlns:a16="http://schemas.microsoft.com/office/drawing/2014/main" id="{343AE458-19AF-415B-90A0-9EC8B0BBA6C0}"/>
              </a:ext>
            </a:extLst>
          </xdr:cNvPr>
          <xdr:cNvCxnSpPr/>
        </xdr:nvCxnSpPr>
        <xdr:spPr>
          <a:xfrm flipH="1">
            <a:off x="914397" y="31975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Connector 783">
            <a:extLst>
              <a:ext uri="{FF2B5EF4-FFF2-40B4-BE49-F238E27FC236}">
                <a16:creationId xmlns:a16="http://schemas.microsoft.com/office/drawing/2014/main" id="{E434DDF0-856E-4F79-9DA7-3F6DC32EE01B}"/>
              </a:ext>
            </a:extLst>
          </xdr:cNvPr>
          <xdr:cNvCxnSpPr/>
        </xdr:nvCxnSpPr>
        <xdr:spPr>
          <a:xfrm>
            <a:off x="2914652" y="31913512"/>
            <a:ext cx="0" cy="476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D6734254-8590-492F-BAC4-F82DAB63EBCC}"/>
              </a:ext>
            </a:extLst>
          </xdr:cNvPr>
          <xdr:cNvCxnSpPr/>
        </xdr:nvCxnSpPr>
        <xdr:spPr>
          <a:xfrm flipH="1">
            <a:off x="2857501" y="319801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6" name="Arc 785">
            <a:extLst>
              <a:ext uri="{FF2B5EF4-FFF2-40B4-BE49-F238E27FC236}">
                <a16:creationId xmlns:a16="http://schemas.microsoft.com/office/drawing/2014/main" id="{F084AADE-EA98-45E1-884B-A7AA932D528A}"/>
              </a:ext>
            </a:extLst>
          </xdr:cNvPr>
          <xdr:cNvSpPr/>
        </xdr:nvSpPr>
        <xdr:spPr>
          <a:xfrm>
            <a:off x="647700" y="315039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87" name="Arc 786">
            <a:extLst>
              <a:ext uri="{FF2B5EF4-FFF2-40B4-BE49-F238E27FC236}">
                <a16:creationId xmlns:a16="http://schemas.microsoft.com/office/drawing/2014/main" id="{E27BC076-D6FB-479A-9108-27DBA6170A73}"/>
              </a:ext>
            </a:extLst>
          </xdr:cNvPr>
          <xdr:cNvSpPr/>
        </xdr:nvSpPr>
        <xdr:spPr>
          <a:xfrm rot="10800000">
            <a:off x="2943225" y="315420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8" name="Straight Connector 787">
            <a:extLst>
              <a:ext uri="{FF2B5EF4-FFF2-40B4-BE49-F238E27FC236}">
                <a16:creationId xmlns:a16="http://schemas.microsoft.com/office/drawing/2014/main" id="{3718FD10-73A3-4219-A138-0105811AF96A}"/>
              </a:ext>
            </a:extLst>
          </xdr:cNvPr>
          <xdr:cNvCxnSpPr/>
        </xdr:nvCxnSpPr>
        <xdr:spPr>
          <a:xfrm flipH="1">
            <a:off x="914399" y="32261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Connector 788">
            <a:extLst>
              <a:ext uri="{FF2B5EF4-FFF2-40B4-BE49-F238E27FC236}">
                <a16:creationId xmlns:a16="http://schemas.microsoft.com/office/drawing/2014/main" id="{9C6F80CB-7194-4A98-B729-57BB6381334B}"/>
              </a:ext>
            </a:extLst>
          </xdr:cNvPr>
          <xdr:cNvCxnSpPr/>
        </xdr:nvCxnSpPr>
        <xdr:spPr>
          <a:xfrm flipH="1">
            <a:off x="2857500" y="32261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Connector 789">
            <a:extLst>
              <a:ext uri="{FF2B5EF4-FFF2-40B4-BE49-F238E27FC236}">
                <a16:creationId xmlns:a16="http://schemas.microsoft.com/office/drawing/2014/main" id="{A40A849B-21C5-4C03-A234-59CCF2CD751B}"/>
              </a:ext>
            </a:extLst>
          </xdr:cNvPr>
          <xdr:cNvCxnSpPr/>
        </xdr:nvCxnSpPr>
        <xdr:spPr>
          <a:xfrm>
            <a:off x="2428887" y="318992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Connector 790">
            <a:extLst>
              <a:ext uri="{FF2B5EF4-FFF2-40B4-BE49-F238E27FC236}">
                <a16:creationId xmlns:a16="http://schemas.microsoft.com/office/drawing/2014/main" id="{5AD407C7-EDE1-49DE-8374-9D6A4838ED20}"/>
              </a:ext>
            </a:extLst>
          </xdr:cNvPr>
          <xdr:cNvCxnSpPr/>
        </xdr:nvCxnSpPr>
        <xdr:spPr>
          <a:xfrm flipH="1">
            <a:off x="2371737" y="31975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Connector 792">
            <a:extLst>
              <a:ext uri="{FF2B5EF4-FFF2-40B4-BE49-F238E27FC236}">
                <a16:creationId xmlns:a16="http://schemas.microsoft.com/office/drawing/2014/main" id="{FC230BB0-85D8-45D5-A026-25EA8EA3806F}"/>
              </a:ext>
            </a:extLst>
          </xdr:cNvPr>
          <xdr:cNvCxnSpPr/>
        </xdr:nvCxnSpPr>
        <xdr:spPr>
          <a:xfrm>
            <a:off x="900112" y="323088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Connector 794">
            <a:extLst>
              <a:ext uri="{FF2B5EF4-FFF2-40B4-BE49-F238E27FC236}">
                <a16:creationId xmlns:a16="http://schemas.microsoft.com/office/drawing/2014/main" id="{5A06CD03-D406-4E95-A31C-067A96806FB1}"/>
              </a:ext>
            </a:extLst>
          </xdr:cNvPr>
          <xdr:cNvCxnSpPr>
            <a:stCxn id="768" idx="3"/>
          </xdr:cNvCxnSpPr>
        </xdr:nvCxnSpPr>
        <xdr:spPr>
          <a:xfrm flipV="1">
            <a:off x="966788" y="31165800"/>
            <a:ext cx="1462087" cy="57388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230</xdr:row>
      <xdr:rowOff>0</xdr:rowOff>
    </xdr:from>
    <xdr:to>
      <xdr:col>20</xdr:col>
      <xdr:colOff>114301</xdr:colOff>
      <xdr:row>238</xdr:row>
      <xdr:rowOff>80963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8D02687E-8F34-4247-878E-88B05BB19F2F}"/>
            </a:ext>
          </a:extLst>
        </xdr:cNvPr>
        <xdr:cNvGrpSpPr/>
      </xdr:nvGrpSpPr>
      <xdr:grpSpPr>
        <a:xfrm>
          <a:off x="647700" y="33604200"/>
          <a:ext cx="2705101" cy="1223963"/>
          <a:chOff x="647700" y="33604200"/>
          <a:chExt cx="2705101" cy="1223963"/>
        </a:xfrm>
      </xdr:grpSpPr>
      <xdr:grpSp>
        <xdr:nvGrpSpPr>
          <xdr:cNvPr id="515" name="Group 514">
            <a:extLst>
              <a:ext uri="{FF2B5EF4-FFF2-40B4-BE49-F238E27FC236}">
                <a16:creationId xmlns:a16="http://schemas.microsoft.com/office/drawing/2014/main" id="{A476E53A-6CE7-41A2-81D4-A21B07022BA2}"/>
              </a:ext>
            </a:extLst>
          </xdr:cNvPr>
          <xdr:cNvGrpSpPr/>
        </xdr:nvGrpSpPr>
        <xdr:grpSpPr>
          <a:xfrm>
            <a:off x="809625" y="34032825"/>
            <a:ext cx="2271713" cy="290513"/>
            <a:chOff x="1457325" y="571500"/>
            <a:chExt cx="2271713" cy="290513"/>
          </a:xfrm>
        </xdr:grpSpPr>
        <xdr:grpSp>
          <xdr:nvGrpSpPr>
            <xdr:cNvPr id="517" name="Group 516">
              <a:extLst>
                <a:ext uri="{FF2B5EF4-FFF2-40B4-BE49-F238E27FC236}">
                  <a16:creationId xmlns:a16="http://schemas.microsoft.com/office/drawing/2014/main" id="{B0B70DAF-26BB-4606-9268-39F3997BAAC2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523" name="Rectangle 522">
                <a:extLst>
                  <a:ext uri="{FF2B5EF4-FFF2-40B4-BE49-F238E27FC236}">
                    <a16:creationId xmlns:a16="http://schemas.microsoft.com/office/drawing/2014/main" id="{C307BCA5-6C49-4F16-8521-A43715D69515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524" name="Straight Connector 523">
                <a:extLst>
                  <a:ext uri="{FF2B5EF4-FFF2-40B4-BE49-F238E27FC236}">
                    <a16:creationId xmlns:a16="http://schemas.microsoft.com/office/drawing/2014/main" id="{E5C8A5EE-E135-4AE6-BF35-37A79CBF9A56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19" name="Group 518">
              <a:extLst>
                <a:ext uri="{FF2B5EF4-FFF2-40B4-BE49-F238E27FC236}">
                  <a16:creationId xmlns:a16="http://schemas.microsoft.com/office/drawing/2014/main" id="{00CB6B0C-38E8-4A22-8631-59587724CBE6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521" name="Rectangle 520">
                <a:extLst>
                  <a:ext uri="{FF2B5EF4-FFF2-40B4-BE49-F238E27FC236}">
                    <a16:creationId xmlns:a16="http://schemas.microsoft.com/office/drawing/2014/main" id="{E5534AC8-59F0-4239-A09F-A7B65FD3CDC6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522" name="Straight Connector 521">
                <a:extLst>
                  <a:ext uri="{FF2B5EF4-FFF2-40B4-BE49-F238E27FC236}">
                    <a16:creationId xmlns:a16="http://schemas.microsoft.com/office/drawing/2014/main" id="{7E691767-1569-4531-A468-934A5EC78748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520" name="Straight Connector 519">
              <a:extLst>
                <a:ext uri="{FF2B5EF4-FFF2-40B4-BE49-F238E27FC236}">
                  <a16:creationId xmlns:a16="http://schemas.microsoft.com/office/drawing/2014/main" id="{845BC9E2-0F51-47E3-94B9-F3A38FE57530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26" name="Straight Arrow Connector 525">
            <a:extLst>
              <a:ext uri="{FF2B5EF4-FFF2-40B4-BE49-F238E27FC236}">
                <a16:creationId xmlns:a16="http://schemas.microsoft.com/office/drawing/2014/main" id="{7F1018BD-A7F4-4B48-A4DE-2E027653ACDE}"/>
              </a:ext>
            </a:extLst>
          </xdr:cNvPr>
          <xdr:cNvCxnSpPr/>
        </xdr:nvCxnSpPr>
        <xdr:spPr>
          <a:xfrm>
            <a:off x="1133475" y="33666113"/>
            <a:ext cx="0" cy="5048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" name="Straight Arrow Connector 526">
            <a:extLst>
              <a:ext uri="{FF2B5EF4-FFF2-40B4-BE49-F238E27FC236}">
                <a16:creationId xmlns:a16="http://schemas.microsoft.com/office/drawing/2014/main" id="{4D6561A4-144A-4D5A-A44D-2222193D0C88}"/>
              </a:ext>
            </a:extLst>
          </xdr:cNvPr>
          <xdr:cNvCxnSpPr/>
        </xdr:nvCxnSpPr>
        <xdr:spPr>
          <a:xfrm>
            <a:off x="1295400" y="3372802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Straight Arrow Connector 527">
            <a:extLst>
              <a:ext uri="{FF2B5EF4-FFF2-40B4-BE49-F238E27FC236}">
                <a16:creationId xmlns:a16="http://schemas.microsoft.com/office/drawing/2014/main" id="{BDA4F3D5-BBE3-4E3A-8F16-9A835D127B81}"/>
              </a:ext>
            </a:extLst>
          </xdr:cNvPr>
          <xdr:cNvCxnSpPr>
            <a:cxnSpLocks/>
          </xdr:cNvCxnSpPr>
        </xdr:nvCxnSpPr>
        <xdr:spPr>
          <a:xfrm>
            <a:off x="1457325" y="3379470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Arrow Connector 528">
            <a:extLst>
              <a:ext uri="{FF2B5EF4-FFF2-40B4-BE49-F238E27FC236}">
                <a16:creationId xmlns:a16="http://schemas.microsoft.com/office/drawing/2014/main" id="{F82296F4-F3AB-439A-A590-1E78DA2BBC0C}"/>
              </a:ext>
            </a:extLst>
          </xdr:cNvPr>
          <xdr:cNvCxnSpPr/>
        </xdr:nvCxnSpPr>
        <xdr:spPr>
          <a:xfrm>
            <a:off x="1619250" y="33866138"/>
            <a:ext cx="0" cy="3048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Straight Arrow Connector 529">
            <a:extLst>
              <a:ext uri="{FF2B5EF4-FFF2-40B4-BE49-F238E27FC236}">
                <a16:creationId xmlns:a16="http://schemas.microsoft.com/office/drawing/2014/main" id="{A850D9B4-488A-4EBC-A354-21A961513693}"/>
              </a:ext>
            </a:extLst>
          </xdr:cNvPr>
          <xdr:cNvCxnSpPr/>
        </xdr:nvCxnSpPr>
        <xdr:spPr>
          <a:xfrm>
            <a:off x="1781175" y="33928050"/>
            <a:ext cx="0" cy="2428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Arrow Connector 542">
            <a:extLst>
              <a:ext uri="{FF2B5EF4-FFF2-40B4-BE49-F238E27FC236}">
                <a16:creationId xmlns:a16="http://schemas.microsoft.com/office/drawing/2014/main" id="{87A6B2EB-2FF2-4B56-BA23-955939DFBEC4}"/>
              </a:ext>
            </a:extLst>
          </xdr:cNvPr>
          <xdr:cNvCxnSpPr/>
        </xdr:nvCxnSpPr>
        <xdr:spPr>
          <a:xfrm>
            <a:off x="1943100" y="33980438"/>
            <a:ext cx="0" cy="190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Arrow Connector 543">
            <a:extLst>
              <a:ext uri="{FF2B5EF4-FFF2-40B4-BE49-F238E27FC236}">
                <a16:creationId xmlns:a16="http://schemas.microsoft.com/office/drawing/2014/main" id="{1484B5AA-0918-4F8D-BCBC-94DD5F9E2A30}"/>
              </a:ext>
            </a:extLst>
          </xdr:cNvPr>
          <xdr:cNvCxnSpPr/>
        </xdr:nvCxnSpPr>
        <xdr:spPr>
          <a:xfrm>
            <a:off x="2105025" y="34042350"/>
            <a:ext cx="0" cy="1285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Arrow Connector 544">
            <a:extLst>
              <a:ext uri="{FF2B5EF4-FFF2-40B4-BE49-F238E27FC236}">
                <a16:creationId xmlns:a16="http://schemas.microsoft.com/office/drawing/2014/main" id="{33852DBE-36B4-41AE-BF0B-851153513BF5}"/>
              </a:ext>
            </a:extLst>
          </xdr:cNvPr>
          <xdr:cNvCxnSpPr/>
        </xdr:nvCxnSpPr>
        <xdr:spPr>
          <a:xfrm>
            <a:off x="2266950" y="34094738"/>
            <a:ext cx="0" cy="761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8" name="Straight Arrow Connector 557">
            <a:extLst>
              <a:ext uri="{FF2B5EF4-FFF2-40B4-BE49-F238E27FC236}">
                <a16:creationId xmlns:a16="http://schemas.microsoft.com/office/drawing/2014/main" id="{79CF0482-6096-41CA-99C3-EF35476ADF8E}"/>
              </a:ext>
            </a:extLst>
          </xdr:cNvPr>
          <xdr:cNvCxnSpPr/>
        </xdr:nvCxnSpPr>
        <xdr:spPr>
          <a:xfrm>
            <a:off x="971550" y="336089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Straight Connector 558">
            <a:extLst>
              <a:ext uri="{FF2B5EF4-FFF2-40B4-BE49-F238E27FC236}">
                <a16:creationId xmlns:a16="http://schemas.microsoft.com/office/drawing/2014/main" id="{656EECFD-F3F1-49E9-BE1D-0956BDCD150A}"/>
              </a:ext>
            </a:extLst>
          </xdr:cNvPr>
          <xdr:cNvCxnSpPr/>
        </xdr:nvCxnSpPr>
        <xdr:spPr>
          <a:xfrm>
            <a:off x="971551" y="3434714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Straight Connector 561">
            <a:extLst>
              <a:ext uri="{FF2B5EF4-FFF2-40B4-BE49-F238E27FC236}">
                <a16:creationId xmlns:a16="http://schemas.microsoft.com/office/drawing/2014/main" id="{C1C90000-53CB-4405-A474-62853D2392C5}"/>
              </a:ext>
            </a:extLst>
          </xdr:cNvPr>
          <xdr:cNvCxnSpPr/>
        </xdr:nvCxnSpPr>
        <xdr:spPr>
          <a:xfrm>
            <a:off x="900113" y="34461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3" name="Straight Connector 562">
            <a:extLst>
              <a:ext uri="{FF2B5EF4-FFF2-40B4-BE49-F238E27FC236}">
                <a16:creationId xmlns:a16="http://schemas.microsoft.com/office/drawing/2014/main" id="{BEEA1B70-7750-483A-B7B7-89F5FCFC6220}"/>
              </a:ext>
            </a:extLst>
          </xdr:cNvPr>
          <xdr:cNvCxnSpPr/>
        </xdr:nvCxnSpPr>
        <xdr:spPr>
          <a:xfrm flipH="1">
            <a:off x="914397" y="34413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068B94F9-C520-4F51-923D-543A44A4DD1F}"/>
              </a:ext>
            </a:extLst>
          </xdr:cNvPr>
          <xdr:cNvCxnSpPr/>
        </xdr:nvCxnSpPr>
        <xdr:spPr>
          <a:xfrm>
            <a:off x="2914652" y="34351912"/>
            <a:ext cx="0" cy="476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Connector 572">
            <a:extLst>
              <a:ext uri="{FF2B5EF4-FFF2-40B4-BE49-F238E27FC236}">
                <a16:creationId xmlns:a16="http://schemas.microsoft.com/office/drawing/2014/main" id="{B6A00CAC-804B-479E-956B-8B2FE701D39B}"/>
              </a:ext>
            </a:extLst>
          </xdr:cNvPr>
          <xdr:cNvCxnSpPr/>
        </xdr:nvCxnSpPr>
        <xdr:spPr>
          <a:xfrm flipH="1">
            <a:off x="2857501" y="344185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4" name="Arc 573">
            <a:extLst>
              <a:ext uri="{FF2B5EF4-FFF2-40B4-BE49-F238E27FC236}">
                <a16:creationId xmlns:a16="http://schemas.microsoft.com/office/drawing/2014/main" id="{3E0CDADB-7D05-432F-9867-589E837B424A}"/>
              </a:ext>
            </a:extLst>
          </xdr:cNvPr>
          <xdr:cNvSpPr/>
        </xdr:nvSpPr>
        <xdr:spPr>
          <a:xfrm>
            <a:off x="647700" y="339423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88" name="Arc 587">
            <a:extLst>
              <a:ext uri="{FF2B5EF4-FFF2-40B4-BE49-F238E27FC236}">
                <a16:creationId xmlns:a16="http://schemas.microsoft.com/office/drawing/2014/main" id="{592117D9-54F0-4741-BEC2-F485ABE79490}"/>
              </a:ext>
            </a:extLst>
          </xdr:cNvPr>
          <xdr:cNvSpPr/>
        </xdr:nvSpPr>
        <xdr:spPr>
          <a:xfrm rot="10800000">
            <a:off x="2943225" y="339804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9" name="Straight Connector 588">
            <a:extLst>
              <a:ext uri="{FF2B5EF4-FFF2-40B4-BE49-F238E27FC236}">
                <a16:creationId xmlns:a16="http://schemas.microsoft.com/office/drawing/2014/main" id="{2FB14A2B-AF7D-455B-B9B3-E80265CC2392}"/>
              </a:ext>
            </a:extLst>
          </xdr:cNvPr>
          <xdr:cNvCxnSpPr/>
        </xdr:nvCxnSpPr>
        <xdr:spPr>
          <a:xfrm flipH="1">
            <a:off x="914399" y="346995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Connector 591">
            <a:extLst>
              <a:ext uri="{FF2B5EF4-FFF2-40B4-BE49-F238E27FC236}">
                <a16:creationId xmlns:a16="http://schemas.microsoft.com/office/drawing/2014/main" id="{4D022B8B-4E8A-47EB-8B39-4FED94FCD695}"/>
              </a:ext>
            </a:extLst>
          </xdr:cNvPr>
          <xdr:cNvCxnSpPr/>
        </xdr:nvCxnSpPr>
        <xdr:spPr>
          <a:xfrm flipH="1">
            <a:off x="2857500" y="346995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" name="Straight Connector 592">
            <a:extLst>
              <a:ext uri="{FF2B5EF4-FFF2-40B4-BE49-F238E27FC236}">
                <a16:creationId xmlns:a16="http://schemas.microsoft.com/office/drawing/2014/main" id="{5D45DDE3-69A5-48AB-879A-B4B637DCBEFC}"/>
              </a:ext>
            </a:extLst>
          </xdr:cNvPr>
          <xdr:cNvCxnSpPr/>
        </xdr:nvCxnSpPr>
        <xdr:spPr>
          <a:xfrm>
            <a:off x="2428887" y="343376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Connector 603">
            <a:extLst>
              <a:ext uri="{FF2B5EF4-FFF2-40B4-BE49-F238E27FC236}">
                <a16:creationId xmlns:a16="http://schemas.microsoft.com/office/drawing/2014/main" id="{43D4109D-1BF0-4FED-8532-B5AC875688DD}"/>
              </a:ext>
            </a:extLst>
          </xdr:cNvPr>
          <xdr:cNvCxnSpPr/>
        </xdr:nvCxnSpPr>
        <xdr:spPr>
          <a:xfrm flipH="1">
            <a:off x="2371737" y="34413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Connector 604">
            <a:extLst>
              <a:ext uri="{FF2B5EF4-FFF2-40B4-BE49-F238E27FC236}">
                <a16:creationId xmlns:a16="http://schemas.microsoft.com/office/drawing/2014/main" id="{89141576-3D56-40EB-953C-D2DD21693721}"/>
              </a:ext>
            </a:extLst>
          </xdr:cNvPr>
          <xdr:cNvCxnSpPr/>
        </xdr:nvCxnSpPr>
        <xdr:spPr>
          <a:xfrm>
            <a:off x="900112" y="347472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Connector 605">
            <a:extLst>
              <a:ext uri="{FF2B5EF4-FFF2-40B4-BE49-F238E27FC236}">
                <a16:creationId xmlns:a16="http://schemas.microsoft.com/office/drawing/2014/main" id="{8A6FEB59-0B5C-417D-B87D-D69909FA89D3}"/>
              </a:ext>
            </a:extLst>
          </xdr:cNvPr>
          <xdr:cNvCxnSpPr/>
        </xdr:nvCxnSpPr>
        <xdr:spPr>
          <a:xfrm>
            <a:off x="971550" y="33604200"/>
            <a:ext cx="1462088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247</xdr:row>
      <xdr:rowOff>0</xdr:rowOff>
    </xdr:from>
    <xdr:to>
      <xdr:col>20</xdr:col>
      <xdr:colOff>114301</xdr:colOff>
      <xdr:row>256</xdr:row>
      <xdr:rowOff>80963</xdr:rowOff>
    </xdr:to>
    <xdr:grpSp>
      <xdr:nvGrpSpPr>
        <xdr:cNvPr id="169" name="Group 168">
          <a:extLst>
            <a:ext uri="{FF2B5EF4-FFF2-40B4-BE49-F238E27FC236}">
              <a16:creationId xmlns:a16="http://schemas.microsoft.com/office/drawing/2014/main" id="{152D980F-E2B6-49C2-912E-E353A6A9CC97}"/>
            </a:ext>
          </a:extLst>
        </xdr:cNvPr>
        <xdr:cNvGrpSpPr/>
      </xdr:nvGrpSpPr>
      <xdr:grpSpPr>
        <a:xfrm>
          <a:off x="647700" y="36042600"/>
          <a:ext cx="2705101" cy="1366838"/>
          <a:chOff x="647700" y="36042600"/>
          <a:chExt cx="2705101" cy="1366838"/>
        </a:xfrm>
      </xdr:grpSpPr>
      <xdr:grpSp>
        <xdr:nvGrpSpPr>
          <xdr:cNvPr id="615" name="Group 614">
            <a:extLst>
              <a:ext uri="{FF2B5EF4-FFF2-40B4-BE49-F238E27FC236}">
                <a16:creationId xmlns:a16="http://schemas.microsoft.com/office/drawing/2014/main" id="{B4D774E7-9D99-4426-9C7A-60691A0FF193}"/>
              </a:ext>
            </a:extLst>
          </xdr:cNvPr>
          <xdr:cNvGrpSpPr/>
        </xdr:nvGrpSpPr>
        <xdr:grpSpPr>
          <a:xfrm>
            <a:off x="809625" y="36471225"/>
            <a:ext cx="2271713" cy="290513"/>
            <a:chOff x="1457325" y="571500"/>
            <a:chExt cx="2271713" cy="290513"/>
          </a:xfrm>
        </xdr:grpSpPr>
        <xdr:grpSp>
          <xdr:nvGrpSpPr>
            <xdr:cNvPr id="616" name="Group 615">
              <a:extLst>
                <a:ext uri="{FF2B5EF4-FFF2-40B4-BE49-F238E27FC236}">
                  <a16:creationId xmlns:a16="http://schemas.microsoft.com/office/drawing/2014/main" id="{FE516F5E-13A4-4F92-9BDD-D66C7FB88436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629" name="Rectangle 628">
                <a:extLst>
                  <a:ext uri="{FF2B5EF4-FFF2-40B4-BE49-F238E27FC236}">
                    <a16:creationId xmlns:a16="http://schemas.microsoft.com/office/drawing/2014/main" id="{5E863048-C4EF-4B16-A7F9-62E02DF72991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630" name="Straight Connector 629">
                <a:extLst>
                  <a:ext uri="{FF2B5EF4-FFF2-40B4-BE49-F238E27FC236}">
                    <a16:creationId xmlns:a16="http://schemas.microsoft.com/office/drawing/2014/main" id="{2DD6187F-90BB-4CED-A537-02C97F03FDAE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625" name="Group 624">
              <a:extLst>
                <a:ext uri="{FF2B5EF4-FFF2-40B4-BE49-F238E27FC236}">
                  <a16:creationId xmlns:a16="http://schemas.microsoft.com/office/drawing/2014/main" id="{B21FC682-534F-4701-8675-78BE67277B84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627" name="Rectangle 626">
                <a:extLst>
                  <a:ext uri="{FF2B5EF4-FFF2-40B4-BE49-F238E27FC236}">
                    <a16:creationId xmlns:a16="http://schemas.microsoft.com/office/drawing/2014/main" id="{7949D233-E79A-49BD-A80E-29B6AC59B581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628" name="Straight Connector 627">
                <a:extLst>
                  <a:ext uri="{FF2B5EF4-FFF2-40B4-BE49-F238E27FC236}">
                    <a16:creationId xmlns:a16="http://schemas.microsoft.com/office/drawing/2014/main" id="{A11F1132-72C6-4034-91F9-F0757507019B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626" name="Straight Connector 625">
              <a:extLst>
                <a:ext uri="{FF2B5EF4-FFF2-40B4-BE49-F238E27FC236}">
                  <a16:creationId xmlns:a16="http://schemas.microsoft.com/office/drawing/2014/main" id="{D48AFA0A-F03C-4EE7-A7AB-79B2EB160E52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35" name="Straight Arrow Connector 634">
            <a:extLst>
              <a:ext uri="{FF2B5EF4-FFF2-40B4-BE49-F238E27FC236}">
                <a16:creationId xmlns:a16="http://schemas.microsoft.com/office/drawing/2014/main" id="{664D4F84-CE93-41E8-A7F4-18B0C9C3DB68}"/>
              </a:ext>
            </a:extLst>
          </xdr:cNvPr>
          <xdr:cNvCxnSpPr/>
        </xdr:nvCxnSpPr>
        <xdr:spPr>
          <a:xfrm>
            <a:off x="1133475" y="36152138"/>
            <a:ext cx="0" cy="4572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Arrow Connector 635">
            <a:extLst>
              <a:ext uri="{FF2B5EF4-FFF2-40B4-BE49-F238E27FC236}">
                <a16:creationId xmlns:a16="http://schemas.microsoft.com/office/drawing/2014/main" id="{919CEB60-C5B2-4F07-BCC1-5A9D06679DFB}"/>
              </a:ext>
            </a:extLst>
          </xdr:cNvPr>
          <xdr:cNvCxnSpPr/>
        </xdr:nvCxnSpPr>
        <xdr:spPr>
          <a:xfrm>
            <a:off x="1295400" y="36271200"/>
            <a:ext cx="0" cy="3381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Arrow Connector 637">
            <a:extLst>
              <a:ext uri="{FF2B5EF4-FFF2-40B4-BE49-F238E27FC236}">
                <a16:creationId xmlns:a16="http://schemas.microsoft.com/office/drawing/2014/main" id="{92E6E907-54A6-4574-ACBB-3A9C61CC4B42}"/>
              </a:ext>
            </a:extLst>
          </xdr:cNvPr>
          <xdr:cNvCxnSpPr>
            <a:cxnSpLocks/>
          </xdr:cNvCxnSpPr>
        </xdr:nvCxnSpPr>
        <xdr:spPr>
          <a:xfrm>
            <a:off x="1457325" y="36390263"/>
            <a:ext cx="0" cy="2190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Arrow Connector 639">
            <a:extLst>
              <a:ext uri="{FF2B5EF4-FFF2-40B4-BE49-F238E27FC236}">
                <a16:creationId xmlns:a16="http://schemas.microsoft.com/office/drawing/2014/main" id="{0AB08175-A69C-4499-8AE2-0309C732D633}"/>
              </a:ext>
            </a:extLst>
          </xdr:cNvPr>
          <xdr:cNvCxnSpPr/>
        </xdr:nvCxnSpPr>
        <xdr:spPr>
          <a:xfrm>
            <a:off x="2914650" y="36052125"/>
            <a:ext cx="0" cy="55245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Arrow Connector 641">
            <a:extLst>
              <a:ext uri="{FF2B5EF4-FFF2-40B4-BE49-F238E27FC236}">
                <a16:creationId xmlns:a16="http://schemas.microsoft.com/office/drawing/2014/main" id="{004DE261-C667-4F45-960B-60CCE88C7D28}"/>
              </a:ext>
            </a:extLst>
          </xdr:cNvPr>
          <xdr:cNvCxnSpPr/>
        </xdr:nvCxnSpPr>
        <xdr:spPr>
          <a:xfrm>
            <a:off x="2752725" y="3616642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Arrow Connector 648">
            <a:extLst>
              <a:ext uri="{FF2B5EF4-FFF2-40B4-BE49-F238E27FC236}">
                <a16:creationId xmlns:a16="http://schemas.microsoft.com/office/drawing/2014/main" id="{FB97A0D8-41D1-489F-A804-60D683BB0B43}"/>
              </a:ext>
            </a:extLst>
          </xdr:cNvPr>
          <xdr:cNvCxnSpPr/>
        </xdr:nvCxnSpPr>
        <xdr:spPr>
          <a:xfrm>
            <a:off x="2428875" y="36375975"/>
            <a:ext cx="0" cy="23812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Arrow Connector 649">
            <a:extLst>
              <a:ext uri="{FF2B5EF4-FFF2-40B4-BE49-F238E27FC236}">
                <a16:creationId xmlns:a16="http://schemas.microsoft.com/office/drawing/2014/main" id="{0A427447-4C44-46E8-97AB-DEDE69050835}"/>
              </a:ext>
            </a:extLst>
          </xdr:cNvPr>
          <xdr:cNvCxnSpPr/>
        </xdr:nvCxnSpPr>
        <xdr:spPr>
          <a:xfrm>
            <a:off x="2590800" y="36271200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Arrow Connector 658">
            <a:extLst>
              <a:ext uri="{FF2B5EF4-FFF2-40B4-BE49-F238E27FC236}">
                <a16:creationId xmlns:a16="http://schemas.microsoft.com/office/drawing/2014/main" id="{2D8E23A8-80EC-43FD-B7F4-BEBF0863BB85}"/>
              </a:ext>
            </a:extLst>
          </xdr:cNvPr>
          <xdr:cNvCxnSpPr/>
        </xdr:nvCxnSpPr>
        <xdr:spPr>
          <a:xfrm>
            <a:off x="2266950" y="36499800"/>
            <a:ext cx="0" cy="1095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Straight Arrow Connector 663">
            <a:extLst>
              <a:ext uri="{FF2B5EF4-FFF2-40B4-BE49-F238E27FC236}">
                <a16:creationId xmlns:a16="http://schemas.microsoft.com/office/drawing/2014/main" id="{2783D366-5343-42BB-BC6F-7DE598A444B6}"/>
              </a:ext>
            </a:extLst>
          </xdr:cNvPr>
          <xdr:cNvCxnSpPr/>
        </xdr:nvCxnSpPr>
        <xdr:spPr>
          <a:xfrm>
            <a:off x="971550" y="360473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" name="Straight Connector 664">
            <a:extLst>
              <a:ext uri="{FF2B5EF4-FFF2-40B4-BE49-F238E27FC236}">
                <a16:creationId xmlns:a16="http://schemas.microsoft.com/office/drawing/2014/main" id="{5AD2AF9C-B080-4EB4-B717-0533E2BF0A40}"/>
              </a:ext>
            </a:extLst>
          </xdr:cNvPr>
          <xdr:cNvCxnSpPr/>
        </xdr:nvCxnSpPr>
        <xdr:spPr>
          <a:xfrm>
            <a:off x="971551" y="367855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" name="Straight Connector 665">
            <a:extLst>
              <a:ext uri="{FF2B5EF4-FFF2-40B4-BE49-F238E27FC236}">
                <a16:creationId xmlns:a16="http://schemas.microsoft.com/office/drawing/2014/main" id="{692A29C7-9635-493E-AF2D-0117A3A72789}"/>
              </a:ext>
            </a:extLst>
          </xdr:cNvPr>
          <xdr:cNvCxnSpPr/>
        </xdr:nvCxnSpPr>
        <xdr:spPr>
          <a:xfrm>
            <a:off x="900113" y="370427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" name="Straight Connector 670">
            <a:extLst>
              <a:ext uri="{FF2B5EF4-FFF2-40B4-BE49-F238E27FC236}">
                <a16:creationId xmlns:a16="http://schemas.microsoft.com/office/drawing/2014/main" id="{A0D20053-1093-41A3-8A60-321AEEF1BDD8}"/>
              </a:ext>
            </a:extLst>
          </xdr:cNvPr>
          <xdr:cNvCxnSpPr/>
        </xdr:nvCxnSpPr>
        <xdr:spPr>
          <a:xfrm flipH="1">
            <a:off x="914397" y="369951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Connector 679">
            <a:extLst>
              <a:ext uri="{FF2B5EF4-FFF2-40B4-BE49-F238E27FC236}">
                <a16:creationId xmlns:a16="http://schemas.microsoft.com/office/drawing/2014/main" id="{153DC80C-AC97-4FB8-BB12-9610663DEB9A}"/>
              </a:ext>
            </a:extLst>
          </xdr:cNvPr>
          <xdr:cNvCxnSpPr/>
        </xdr:nvCxnSpPr>
        <xdr:spPr>
          <a:xfrm>
            <a:off x="2914652" y="367903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id="{D64807B2-B8C1-4328-8995-7161147BC5E7}"/>
              </a:ext>
            </a:extLst>
          </xdr:cNvPr>
          <xdr:cNvCxnSpPr/>
        </xdr:nvCxnSpPr>
        <xdr:spPr>
          <a:xfrm flipH="1">
            <a:off x="2857501" y="369903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3" name="Arc 682">
            <a:extLst>
              <a:ext uri="{FF2B5EF4-FFF2-40B4-BE49-F238E27FC236}">
                <a16:creationId xmlns:a16="http://schemas.microsoft.com/office/drawing/2014/main" id="{0C8E0C5E-3DF7-4378-92D4-A81984C1D4FF}"/>
              </a:ext>
            </a:extLst>
          </xdr:cNvPr>
          <xdr:cNvSpPr/>
        </xdr:nvSpPr>
        <xdr:spPr>
          <a:xfrm>
            <a:off x="647700" y="363807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84" name="Arc 683">
            <a:extLst>
              <a:ext uri="{FF2B5EF4-FFF2-40B4-BE49-F238E27FC236}">
                <a16:creationId xmlns:a16="http://schemas.microsoft.com/office/drawing/2014/main" id="{ECF59FBE-13C1-4C14-96A6-996E0545B0A5}"/>
              </a:ext>
            </a:extLst>
          </xdr:cNvPr>
          <xdr:cNvSpPr/>
        </xdr:nvSpPr>
        <xdr:spPr>
          <a:xfrm rot="10800000">
            <a:off x="2943225" y="364188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7" name="Straight Connector 686">
            <a:extLst>
              <a:ext uri="{FF2B5EF4-FFF2-40B4-BE49-F238E27FC236}">
                <a16:creationId xmlns:a16="http://schemas.microsoft.com/office/drawing/2014/main" id="{52015F67-DCB0-46E1-A6D6-D555A2294EDC}"/>
              </a:ext>
            </a:extLst>
          </xdr:cNvPr>
          <xdr:cNvCxnSpPr/>
        </xdr:nvCxnSpPr>
        <xdr:spPr>
          <a:xfrm flipH="1">
            <a:off x="914399" y="372808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id="{C29C895C-912C-4644-9715-7BB3D7B06653}"/>
              </a:ext>
            </a:extLst>
          </xdr:cNvPr>
          <xdr:cNvCxnSpPr/>
        </xdr:nvCxnSpPr>
        <xdr:spPr>
          <a:xfrm flipH="1">
            <a:off x="2857500" y="372808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Connector 688">
            <a:extLst>
              <a:ext uri="{FF2B5EF4-FFF2-40B4-BE49-F238E27FC236}">
                <a16:creationId xmlns:a16="http://schemas.microsoft.com/office/drawing/2014/main" id="{DDCC2D9F-1E95-4136-B1EF-E78F80A2BDAC}"/>
              </a:ext>
            </a:extLst>
          </xdr:cNvPr>
          <xdr:cNvCxnSpPr/>
        </xdr:nvCxnSpPr>
        <xdr:spPr>
          <a:xfrm>
            <a:off x="2105036" y="3691890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id="{E731B6C8-B2B1-42F7-A582-512A7E474F37}"/>
              </a:ext>
            </a:extLst>
          </xdr:cNvPr>
          <xdr:cNvCxnSpPr/>
        </xdr:nvCxnSpPr>
        <xdr:spPr>
          <a:xfrm flipH="1">
            <a:off x="2047886" y="369951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id="{466245CE-442E-440F-A684-3FCE38D54977}"/>
              </a:ext>
            </a:extLst>
          </xdr:cNvPr>
          <xdr:cNvCxnSpPr/>
        </xdr:nvCxnSpPr>
        <xdr:spPr>
          <a:xfrm>
            <a:off x="900112" y="373284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Connector 691">
            <a:extLst>
              <a:ext uri="{FF2B5EF4-FFF2-40B4-BE49-F238E27FC236}">
                <a16:creationId xmlns:a16="http://schemas.microsoft.com/office/drawing/2014/main" id="{9F7FC3D4-1502-4D45-AB9A-E564C18FB465}"/>
              </a:ext>
            </a:extLst>
          </xdr:cNvPr>
          <xdr:cNvCxnSpPr/>
        </xdr:nvCxnSpPr>
        <xdr:spPr>
          <a:xfrm>
            <a:off x="971550" y="36042600"/>
            <a:ext cx="814388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6C6247AF-ACCC-4CC2-A8C1-ACC01F5D3377}"/>
              </a:ext>
            </a:extLst>
          </xdr:cNvPr>
          <xdr:cNvCxnSpPr/>
        </xdr:nvCxnSpPr>
        <xdr:spPr>
          <a:xfrm flipV="1">
            <a:off x="2100263" y="36047363"/>
            <a:ext cx="814387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Arrow Connector 692">
            <a:extLst>
              <a:ext uri="{FF2B5EF4-FFF2-40B4-BE49-F238E27FC236}">
                <a16:creationId xmlns:a16="http://schemas.microsoft.com/office/drawing/2014/main" id="{ABAD083D-1550-4450-B5DA-A8C380775A50}"/>
              </a:ext>
            </a:extLst>
          </xdr:cNvPr>
          <xdr:cNvCxnSpPr>
            <a:cxnSpLocks/>
          </xdr:cNvCxnSpPr>
        </xdr:nvCxnSpPr>
        <xdr:spPr>
          <a:xfrm>
            <a:off x="1619250" y="36499800"/>
            <a:ext cx="0" cy="1095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Straight Connector 696">
            <a:extLst>
              <a:ext uri="{FF2B5EF4-FFF2-40B4-BE49-F238E27FC236}">
                <a16:creationId xmlns:a16="http://schemas.microsoft.com/office/drawing/2014/main" id="{9FDA5703-3ABE-4FF3-9B29-57A5A2A1B458}"/>
              </a:ext>
            </a:extLst>
          </xdr:cNvPr>
          <xdr:cNvCxnSpPr/>
        </xdr:nvCxnSpPr>
        <xdr:spPr>
          <a:xfrm>
            <a:off x="1781175" y="36918899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" name="Straight Connector 698">
            <a:extLst>
              <a:ext uri="{FF2B5EF4-FFF2-40B4-BE49-F238E27FC236}">
                <a16:creationId xmlns:a16="http://schemas.microsoft.com/office/drawing/2014/main" id="{22726CEB-EA55-4065-B5F0-7F6A9DBD44C2}"/>
              </a:ext>
            </a:extLst>
          </xdr:cNvPr>
          <xdr:cNvCxnSpPr/>
        </xdr:nvCxnSpPr>
        <xdr:spPr>
          <a:xfrm flipH="1">
            <a:off x="1724025" y="369950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265</xdr:row>
      <xdr:rowOff>0</xdr:rowOff>
    </xdr:from>
    <xdr:to>
      <xdr:col>20</xdr:col>
      <xdr:colOff>114301</xdr:colOff>
      <xdr:row>273</xdr:row>
      <xdr:rowOff>80963</xdr:rowOff>
    </xdr:to>
    <xdr:grpSp>
      <xdr:nvGrpSpPr>
        <xdr:cNvPr id="172" name="Group 171">
          <a:extLst>
            <a:ext uri="{FF2B5EF4-FFF2-40B4-BE49-F238E27FC236}">
              <a16:creationId xmlns:a16="http://schemas.microsoft.com/office/drawing/2014/main" id="{DBEB545D-F16C-4CFB-9EA5-B92C2B2BEC76}"/>
            </a:ext>
          </a:extLst>
        </xdr:cNvPr>
        <xdr:cNvGrpSpPr/>
      </xdr:nvGrpSpPr>
      <xdr:grpSpPr>
        <a:xfrm>
          <a:off x="647700" y="38623875"/>
          <a:ext cx="2705101" cy="1223963"/>
          <a:chOff x="647700" y="38623875"/>
          <a:chExt cx="2705101" cy="1223963"/>
        </a:xfrm>
      </xdr:grpSpPr>
      <xdr:grpSp>
        <xdr:nvGrpSpPr>
          <xdr:cNvPr id="703" name="Group 702">
            <a:extLst>
              <a:ext uri="{FF2B5EF4-FFF2-40B4-BE49-F238E27FC236}">
                <a16:creationId xmlns:a16="http://schemas.microsoft.com/office/drawing/2014/main" id="{C423A4DE-764D-4671-832B-4212EF372EF7}"/>
              </a:ext>
            </a:extLst>
          </xdr:cNvPr>
          <xdr:cNvGrpSpPr/>
        </xdr:nvGrpSpPr>
        <xdr:grpSpPr>
          <a:xfrm>
            <a:off x="809625" y="38909625"/>
            <a:ext cx="2271713" cy="290513"/>
            <a:chOff x="1457325" y="571500"/>
            <a:chExt cx="2271713" cy="290513"/>
          </a:xfrm>
        </xdr:grpSpPr>
        <xdr:grpSp>
          <xdr:nvGrpSpPr>
            <xdr:cNvPr id="705" name="Group 704">
              <a:extLst>
                <a:ext uri="{FF2B5EF4-FFF2-40B4-BE49-F238E27FC236}">
                  <a16:creationId xmlns:a16="http://schemas.microsoft.com/office/drawing/2014/main" id="{ED059B3B-F876-4D33-86F5-8FB85DB3C95F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750" name="Rectangle 749">
                <a:extLst>
                  <a:ext uri="{FF2B5EF4-FFF2-40B4-BE49-F238E27FC236}">
                    <a16:creationId xmlns:a16="http://schemas.microsoft.com/office/drawing/2014/main" id="{F8E85908-AB73-4636-B185-FD450C3B2968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51" name="Straight Connector 750">
                <a:extLst>
                  <a:ext uri="{FF2B5EF4-FFF2-40B4-BE49-F238E27FC236}">
                    <a16:creationId xmlns:a16="http://schemas.microsoft.com/office/drawing/2014/main" id="{D0EEEDB1-FABC-402D-809F-21A0533B88F6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07" name="Group 706">
              <a:extLst>
                <a:ext uri="{FF2B5EF4-FFF2-40B4-BE49-F238E27FC236}">
                  <a16:creationId xmlns:a16="http://schemas.microsoft.com/office/drawing/2014/main" id="{880AAE5B-0A61-4211-9A23-D2AB72D35DB6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716" name="Rectangle 715">
                <a:extLst>
                  <a:ext uri="{FF2B5EF4-FFF2-40B4-BE49-F238E27FC236}">
                    <a16:creationId xmlns:a16="http://schemas.microsoft.com/office/drawing/2014/main" id="{32AD2639-2C6D-416D-8F28-9AB4C530D984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48" name="Straight Connector 747">
                <a:extLst>
                  <a:ext uri="{FF2B5EF4-FFF2-40B4-BE49-F238E27FC236}">
                    <a16:creationId xmlns:a16="http://schemas.microsoft.com/office/drawing/2014/main" id="{030C059D-DAC7-4DD5-BC96-F673C89E410A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711" name="Straight Connector 710">
              <a:extLst>
                <a:ext uri="{FF2B5EF4-FFF2-40B4-BE49-F238E27FC236}">
                  <a16:creationId xmlns:a16="http://schemas.microsoft.com/office/drawing/2014/main" id="{B6CAB7AB-FAEA-4AA0-B0BD-17BD704D950D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79" name="Straight Connector 778">
            <a:extLst>
              <a:ext uri="{FF2B5EF4-FFF2-40B4-BE49-F238E27FC236}">
                <a16:creationId xmlns:a16="http://schemas.microsoft.com/office/drawing/2014/main" id="{75699641-D411-49C4-8A14-02A43B51E281}"/>
              </a:ext>
            </a:extLst>
          </xdr:cNvPr>
          <xdr:cNvCxnSpPr/>
        </xdr:nvCxnSpPr>
        <xdr:spPr>
          <a:xfrm>
            <a:off x="971551" y="392239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" name="Straight Connector 779">
            <a:extLst>
              <a:ext uri="{FF2B5EF4-FFF2-40B4-BE49-F238E27FC236}">
                <a16:creationId xmlns:a16="http://schemas.microsoft.com/office/drawing/2014/main" id="{A8ED53AD-D37D-47DD-A687-FB8218A2FEB8}"/>
              </a:ext>
            </a:extLst>
          </xdr:cNvPr>
          <xdr:cNvCxnSpPr/>
        </xdr:nvCxnSpPr>
        <xdr:spPr>
          <a:xfrm>
            <a:off x="900113" y="39481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Connector 791">
            <a:extLst>
              <a:ext uri="{FF2B5EF4-FFF2-40B4-BE49-F238E27FC236}">
                <a16:creationId xmlns:a16="http://schemas.microsoft.com/office/drawing/2014/main" id="{648ABD08-534B-485E-BC28-BEDAF658EA84}"/>
              </a:ext>
            </a:extLst>
          </xdr:cNvPr>
          <xdr:cNvCxnSpPr/>
        </xdr:nvCxnSpPr>
        <xdr:spPr>
          <a:xfrm flipH="1">
            <a:off x="914397" y="39433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Connector 793">
            <a:extLst>
              <a:ext uri="{FF2B5EF4-FFF2-40B4-BE49-F238E27FC236}">
                <a16:creationId xmlns:a16="http://schemas.microsoft.com/office/drawing/2014/main" id="{DD6D14FE-584A-4250-B95A-28133625063E}"/>
              </a:ext>
            </a:extLst>
          </xdr:cNvPr>
          <xdr:cNvCxnSpPr/>
        </xdr:nvCxnSpPr>
        <xdr:spPr>
          <a:xfrm>
            <a:off x="2914652" y="392287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Straight Connector 795">
            <a:extLst>
              <a:ext uri="{FF2B5EF4-FFF2-40B4-BE49-F238E27FC236}">
                <a16:creationId xmlns:a16="http://schemas.microsoft.com/office/drawing/2014/main" id="{99D7AF23-1AA8-43A1-A300-FFE6F798C7B0}"/>
              </a:ext>
            </a:extLst>
          </xdr:cNvPr>
          <xdr:cNvCxnSpPr/>
        </xdr:nvCxnSpPr>
        <xdr:spPr>
          <a:xfrm flipH="1">
            <a:off x="2857501" y="39428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7" name="Arc 796">
            <a:extLst>
              <a:ext uri="{FF2B5EF4-FFF2-40B4-BE49-F238E27FC236}">
                <a16:creationId xmlns:a16="http://schemas.microsoft.com/office/drawing/2014/main" id="{5CD5536E-C8DC-41A7-A92A-3D1B4CBD0CAC}"/>
              </a:ext>
            </a:extLst>
          </xdr:cNvPr>
          <xdr:cNvSpPr/>
        </xdr:nvSpPr>
        <xdr:spPr>
          <a:xfrm>
            <a:off x="647700" y="388191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98" name="Arc 797">
            <a:extLst>
              <a:ext uri="{FF2B5EF4-FFF2-40B4-BE49-F238E27FC236}">
                <a16:creationId xmlns:a16="http://schemas.microsoft.com/office/drawing/2014/main" id="{56DD9A00-FADC-4A88-B0D9-BB03B962D1B6}"/>
              </a:ext>
            </a:extLst>
          </xdr:cNvPr>
          <xdr:cNvSpPr/>
        </xdr:nvSpPr>
        <xdr:spPr>
          <a:xfrm rot="10800000">
            <a:off x="2943225" y="388572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99" name="Straight Connector 798">
            <a:extLst>
              <a:ext uri="{FF2B5EF4-FFF2-40B4-BE49-F238E27FC236}">
                <a16:creationId xmlns:a16="http://schemas.microsoft.com/office/drawing/2014/main" id="{E830E377-F791-48CD-B2F8-3E7EA7C192B4}"/>
              </a:ext>
            </a:extLst>
          </xdr:cNvPr>
          <xdr:cNvCxnSpPr/>
        </xdr:nvCxnSpPr>
        <xdr:spPr>
          <a:xfrm flipH="1">
            <a:off x="914399" y="39719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Straight Connector 799">
            <a:extLst>
              <a:ext uri="{FF2B5EF4-FFF2-40B4-BE49-F238E27FC236}">
                <a16:creationId xmlns:a16="http://schemas.microsoft.com/office/drawing/2014/main" id="{81A07C7E-1F55-43FA-8F8F-5E9AFA28D940}"/>
              </a:ext>
            </a:extLst>
          </xdr:cNvPr>
          <xdr:cNvCxnSpPr/>
        </xdr:nvCxnSpPr>
        <xdr:spPr>
          <a:xfrm flipH="1">
            <a:off x="2857500" y="39719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Straight Connector 802">
            <a:extLst>
              <a:ext uri="{FF2B5EF4-FFF2-40B4-BE49-F238E27FC236}">
                <a16:creationId xmlns:a16="http://schemas.microsoft.com/office/drawing/2014/main" id="{814C8DA6-1638-4A40-890B-6203F0ECF27C}"/>
              </a:ext>
            </a:extLst>
          </xdr:cNvPr>
          <xdr:cNvCxnSpPr/>
        </xdr:nvCxnSpPr>
        <xdr:spPr>
          <a:xfrm>
            <a:off x="900112" y="397668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Straight Connector 806">
            <a:extLst>
              <a:ext uri="{FF2B5EF4-FFF2-40B4-BE49-F238E27FC236}">
                <a16:creationId xmlns:a16="http://schemas.microsoft.com/office/drawing/2014/main" id="{B586C4CE-E585-48E1-B333-2011B222D199}"/>
              </a:ext>
            </a:extLst>
          </xdr:cNvPr>
          <xdr:cNvCxnSpPr/>
        </xdr:nvCxnSpPr>
        <xdr:spPr>
          <a:xfrm>
            <a:off x="1619245" y="39357299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Straight Connector 807">
            <a:extLst>
              <a:ext uri="{FF2B5EF4-FFF2-40B4-BE49-F238E27FC236}">
                <a16:creationId xmlns:a16="http://schemas.microsoft.com/office/drawing/2014/main" id="{1EB0F865-FAA7-4055-8499-9C578DDB82CD}"/>
              </a:ext>
            </a:extLst>
          </xdr:cNvPr>
          <xdr:cNvCxnSpPr/>
        </xdr:nvCxnSpPr>
        <xdr:spPr>
          <a:xfrm flipH="1">
            <a:off x="1562095" y="394334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Straight Arrow Connector 808">
            <a:extLst>
              <a:ext uri="{FF2B5EF4-FFF2-40B4-BE49-F238E27FC236}">
                <a16:creationId xmlns:a16="http://schemas.microsoft.com/office/drawing/2014/main" id="{BE3D4E41-6370-487C-AD5D-320BD0C8F88E}"/>
              </a:ext>
            </a:extLst>
          </xdr:cNvPr>
          <xdr:cNvCxnSpPr/>
        </xdr:nvCxnSpPr>
        <xdr:spPr>
          <a:xfrm>
            <a:off x="1619250" y="386238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279</xdr:row>
      <xdr:rowOff>66674</xdr:rowOff>
    </xdr:from>
    <xdr:to>
      <xdr:col>20</xdr:col>
      <xdr:colOff>114301</xdr:colOff>
      <xdr:row>290</xdr:row>
      <xdr:rowOff>80963</xdr:rowOff>
    </xdr:to>
    <xdr:grpSp>
      <xdr:nvGrpSpPr>
        <xdr:cNvPr id="175" name="Group 174">
          <a:extLst>
            <a:ext uri="{FF2B5EF4-FFF2-40B4-BE49-F238E27FC236}">
              <a16:creationId xmlns:a16="http://schemas.microsoft.com/office/drawing/2014/main" id="{7F3DF970-891E-41F8-9F6D-B6160EEC525A}"/>
            </a:ext>
          </a:extLst>
        </xdr:cNvPr>
        <xdr:cNvGrpSpPr/>
      </xdr:nvGrpSpPr>
      <xdr:grpSpPr>
        <a:xfrm>
          <a:off x="647700" y="40700324"/>
          <a:ext cx="2705101" cy="1585914"/>
          <a:chOff x="647700" y="40700324"/>
          <a:chExt cx="2705101" cy="1585914"/>
        </a:xfrm>
      </xdr:grpSpPr>
      <xdr:grpSp>
        <xdr:nvGrpSpPr>
          <xdr:cNvPr id="810" name="Group 809">
            <a:extLst>
              <a:ext uri="{FF2B5EF4-FFF2-40B4-BE49-F238E27FC236}">
                <a16:creationId xmlns:a16="http://schemas.microsoft.com/office/drawing/2014/main" id="{D31DD44C-272F-4461-A608-4C46B66A483C}"/>
              </a:ext>
            </a:extLst>
          </xdr:cNvPr>
          <xdr:cNvGrpSpPr/>
        </xdr:nvGrpSpPr>
        <xdr:grpSpPr>
          <a:xfrm>
            <a:off x="809625" y="41348025"/>
            <a:ext cx="2271713" cy="290513"/>
            <a:chOff x="1457325" y="571500"/>
            <a:chExt cx="2271713" cy="290513"/>
          </a:xfrm>
        </xdr:grpSpPr>
        <xdr:grpSp>
          <xdr:nvGrpSpPr>
            <xdr:cNvPr id="811" name="Group 810">
              <a:extLst>
                <a:ext uri="{FF2B5EF4-FFF2-40B4-BE49-F238E27FC236}">
                  <a16:creationId xmlns:a16="http://schemas.microsoft.com/office/drawing/2014/main" id="{D383108D-4A7B-4C5E-A604-97B96E0D3412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816" name="Rectangle 815">
                <a:extLst>
                  <a:ext uri="{FF2B5EF4-FFF2-40B4-BE49-F238E27FC236}">
                    <a16:creationId xmlns:a16="http://schemas.microsoft.com/office/drawing/2014/main" id="{C20FE5CA-C754-4E95-8E14-5E687EA324A4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817" name="Straight Connector 816">
                <a:extLst>
                  <a:ext uri="{FF2B5EF4-FFF2-40B4-BE49-F238E27FC236}">
                    <a16:creationId xmlns:a16="http://schemas.microsoft.com/office/drawing/2014/main" id="{117411E8-2816-43C4-971E-9DF71782C196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812" name="Group 811">
              <a:extLst>
                <a:ext uri="{FF2B5EF4-FFF2-40B4-BE49-F238E27FC236}">
                  <a16:creationId xmlns:a16="http://schemas.microsoft.com/office/drawing/2014/main" id="{730C0E58-A563-4665-AF56-08A73C313126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814" name="Rectangle 813">
                <a:extLst>
                  <a:ext uri="{FF2B5EF4-FFF2-40B4-BE49-F238E27FC236}">
                    <a16:creationId xmlns:a16="http://schemas.microsoft.com/office/drawing/2014/main" id="{5F6B544D-5178-4E12-916B-EE021B52B34A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815" name="Straight Connector 814">
                <a:extLst>
                  <a:ext uri="{FF2B5EF4-FFF2-40B4-BE49-F238E27FC236}">
                    <a16:creationId xmlns:a16="http://schemas.microsoft.com/office/drawing/2014/main" id="{CE084103-BEA2-4450-817A-8CD94AF880E6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13" name="Straight Connector 812">
              <a:extLst>
                <a:ext uri="{FF2B5EF4-FFF2-40B4-BE49-F238E27FC236}">
                  <a16:creationId xmlns:a16="http://schemas.microsoft.com/office/drawing/2014/main" id="{70977083-B5B5-4D30-BF55-1A513F2A04CE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18" name="Straight Connector 817">
            <a:extLst>
              <a:ext uri="{FF2B5EF4-FFF2-40B4-BE49-F238E27FC236}">
                <a16:creationId xmlns:a16="http://schemas.microsoft.com/office/drawing/2014/main" id="{FBDC9677-D996-4487-9D2F-EEC97CE79B11}"/>
              </a:ext>
            </a:extLst>
          </xdr:cNvPr>
          <xdr:cNvCxnSpPr/>
        </xdr:nvCxnSpPr>
        <xdr:spPr>
          <a:xfrm>
            <a:off x="971551" y="416623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" name="Straight Connector 818">
            <a:extLst>
              <a:ext uri="{FF2B5EF4-FFF2-40B4-BE49-F238E27FC236}">
                <a16:creationId xmlns:a16="http://schemas.microsoft.com/office/drawing/2014/main" id="{BF2034FF-7627-4660-9702-AEC26144071B}"/>
              </a:ext>
            </a:extLst>
          </xdr:cNvPr>
          <xdr:cNvCxnSpPr/>
        </xdr:nvCxnSpPr>
        <xdr:spPr>
          <a:xfrm>
            <a:off x="900113" y="419195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Straight Connector 819">
            <a:extLst>
              <a:ext uri="{FF2B5EF4-FFF2-40B4-BE49-F238E27FC236}">
                <a16:creationId xmlns:a16="http://schemas.microsoft.com/office/drawing/2014/main" id="{7791749C-5726-4696-AEE8-0567A502B30A}"/>
              </a:ext>
            </a:extLst>
          </xdr:cNvPr>
          <xdr:cNvCxnSpPr/>
        </xdr:nvCxnSpPr>
        <xdr:spPr>
          <a:xfrm flipH="1">
            <a:off x="914397" y="418719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" name="Straight Connector 820">
            <a:extLst>
              <a:ext uri="{FF2B5EF4-FFF2-40B4-BE49-F238E27FC236}">
                <a16:creationId xmlns:a16="http://schemas.microsoft.com/office/drawing/2014/main" id="{D367EC3C-20C2-4B7E-8A94-4B7B2E0CB162}"/>
              </a:ext>
            </a:extLst>
          </xdr:cNvPr>
          <xdr:cNvCxnSpPr/>
        </xdr:nvCxnSpPr>
        <xdr:spPr>
          <a:xfrm>
            <a:off x="2914652" y="416671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" name="Straight Connector 821">
            <a:extLst>
              <a:ext uri="{FF2B5EF4-FFF2-40B4-BE49-F238E27FC236}">
                <a16:creationId xmlns:a16="http://schemas.microsoft.com/office/drawing/2014/main" id="{0FD5EE03-0D65-404D-BA76-52C91EA2387D}"/>
              </a:ext>
            </a:extLst>
          </xdr:cNvPr>
          <xdr:cNvCxnSpPr/>
        </xdr:nvCxnSpPr>
        <xdr:spPr>
          <a:xfrm flipH="1">
            <a:off x="2857501" y="418671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3" name="Arc 822">
            <a:extLst>
              <a:ext uri="{FF2B5EF4-FFF2-40B4-BE49-F238E27FC236}">
                <a16:creationId xmlns:a16="http://schemas.microsoft.com/office/drawing/2014/main" id="{850AF354-F350-442B-A204-BB51DFC67D1D}"/>
              </a:ext>
            </a:extLst>
          </xdr:cNvPr>
          <xdr:cNvSpPr/>
        </xdr:nvSpPr>
        <xdr:spPr>
          <a:xfrm>
            <a:off x="647700" y="412575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4" name="Arc 823">
            <a:extLst>
              <a:ext uri="{FF2B5EF4-FFF2-40B4-BE49-F238E27FC236}">
                <a16:creationId xmlns:a16="http://schemas.microsoft.com/office/drawing/2014/main" id="{ACF8FC99-1F20-4438-9A6A-DB349C625AE6}"/>
              </a:ext>
            </a:extLst>
          </xdr:cNvPr>
          <xdr:cNvSpPr/>
        </xdr:nvSpPr>
        <xdr:spPr>
          <a:xfrm rot="10800000">
            <a:off x="2943225" y="412956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25" name="Straight Connector 824">
            <a:extLst>
              <a:ext uri="{FF2B5EF4-FFF2-40B4-BE49-F238E27FC236}">
                <a16:creationId xmlns:a16="http://schemas.microsoft.com/office/drawing/2014/main" id="{5961A2D5-C261-4A88-8099-89DD9F22727F}"/>
              </a:ext>
            </a:extLst>
          </xdr:cNvPr>
          <xdr:cNvCxnSpPr/>
        </xdr:nvCxnSpPr>
        <xdr:spPr>
          <a:xfrm flipH="1">
            <a:off x="914399" y="421576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" name="Straight Connector 825">
            <a:extLst>
              <a:ext uri="{FF2B5EF4-FFF2-40B4-BE49-F238E27FC236}">
                <a16:creationId xmlns:a16="http://schemas.microsoft.com/office/drawing/2014/main" id="{EB0BBD33-17E2-47EF-AF25-7504C6CA4A67}"/>
              </a:ext>
            </a:extLst>
          </xdr:cNvPr>
          <xdr:cNvCxnSpPr/>
        </xdr:nvCxnSpPr>
        <xdr:spPr>
          <a:xfrm flipH="1">
            <a:off x="2857500" y="421576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" name="Straight Connector 826">
            <a:extLst>
              <a:ext uri="{FF2B5EF4-FFF2-40B4-BE49-F238E27FC236}">
                <a16:creationId xmlns:a16="http://schemas.microsoft.com/office/drawing/2014/main" id="{9D2C24CC-391A-4903-BCD6-F11F7319E24D}"/>
              </a:ext>
            </a:extLst>
          </xdr:cNvPr>
          <xdr:cNvCxnSpPr/>
        </xdr:nvCxnSpPr>
        <xdr:spPr>
          <a:xfrm>
            <a:off x="900112" y="422052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" name="Straight Connector 827">
            <a:extLst>
              <a:ext uri="{FF2B5EF4-FFF2-40B4-BE49-F238E27FC236}">
                <a16:creationId xmlns:a16="http://schemas.microsoft.com/office/drawing/2014/main" id="{70042767-33ED-4485-BF15-6EA50962F0DC}"/>
              </a:ext>
            </a:extLst>
          </xdr:cNvPr>
          <xdr:cNvCxnSpPr/>
        </xdr:nvCxnSpPr>
        <xdr:spPr>
          <a:xfrm>
            <a:off x="1943102" y="4170997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EAFDA207-3237-4113-82B1-80D9B12951D8}"/>
              </a:ext>
            </a:extLst>
          </xdr:cNvPr>
          <xdr:cNvCxnSpPr/>
        </xdr:nvCxnSpPr>
        <xdr:spPr>
          <a:xfrm flipH="1">
            <a:off x="1885952" y="418718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0" name="Straight Arrow Connector 829">
            <a:extLst>
              <a:ext uri="{FF2B5EF4-FFF2-40B4-BE49-F238E27FC236}">
                <a16:creationId xmlns:a16="http://schemas.microsoft.com/office/drawing/2014/main" id="{233706A5-69FA-428C-8EEF-8161DF68A67D}"/>
              </a:ext>
            </a:extLst>
          </xdr:cNvPr>
          <xdr:cNvCxnSpPr/>
        </xdr:nvCxnSpPr>
        <xdr:spPr>
          <a:xfrm>
            <a:off x="1619250" y="410622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Straight Arrow Connector 830">
            <a:extLst>
              <a:ext uri="{FF2B5EF4-FFF2-40B4-BE49-F238E27FC236}">
                <a16:creationId xmlns:a16="http://schemas.microsoft.com/office/drawing/2014/main" id="{2F0A5281-DF01-43FB-8AF6-CFEAC5B7DEC6}"/>
              </a:ext>
            </a:extLst>
          </xdr:cNvPr>
          <xdr:cNvCxnSpPr/>
        </xdr:nvCxnSpPr>
        <xdr:spPr>
          <a:xfrm>
            <a:off x="2266950" y="410622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2277388A-D238-45F2-9A58-6BBAC332C9E3}"/>
              </a:ext>
            </a:extLst>
          </xdr:cNvPr>
          <xdr:cNvCxnSpPr/>
        </xdr:nvCxnSpPr>
        <xdr:spPr>
          <a:xfrm flipV="1">
            <a:off x="1619250" y="40705088"/>
            <a:ext cx="0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48799F2E-EEA9-4588-8927-192D90583C6D}"/>
              </a:ext>
            </a:extLst>
          </xdr:cNvPr>
          <xdr:cNvCxnSpPr/>
        </xdr:nvCxnSpPr>
        <xdr:spPr>
          <a:xfrm>
            <a:off x="1524000" y="40776526"/>
            <a:ext cx="8191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2B711B10-9E80-4592-9E4A-C81B45CCA7C8}"/>
              </a:ext>
            </a:extLst>
          </xdr:cNvPr>
          <xdr:cNvCxnSpPr/>
        </xdr:nvCxnSpPr>
        <xdr:spPr>
          <a:xfrm flipH="1">
            <a:off x="1576388" y="40738425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Straight Connector 831">
            <a:extLst>
              <a:ext uri="{FF2B5EF4-FFF2-40B4-BE49-F238E27FC236}">
                <a16:creationId xmlns:a16="http://schemas.microsoft.com/office/drawing/2014/main" id="{82FFFF62-1ADE-44D5-8C0A-A2A343EB2294}"/>
              </a:ext>
            </a:extLst>
          </xdr:cNvPr>
          <xdr:cNvCxnSpPr/>
        </xdr:nvCxnSpPr>
        <xdr:spPr>
          <a:xfrm flipV="1">
            <a:off x="1943100" y="40705089"/>
            <a:ext cx="0" cy="7096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3" name="Straight Connector 832">
            <a:extLst>
              <a:ext uri="{FF2B5EF4-FFF2-40B4-BE49-F238E27FC236}">
                <a16:creationId xmlns:a16="http://schemas.microsoft.com/office/drawing/2014/main" id="{DF39997D-2DF1-45B7-ADF4-1B6405673237}"/>
              </a:ext>
            </a:extLst>
          </xdr:cNvPr>
          <xdr:cNvCxnSpPr/>
        </xdr:nvCxnSpPr>
        <xdr:spPr>
          <a:xfrm flipH="1">
            <a:off x="1900238" y="40738425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4" name="Straight Connector 833">
            <a:extLst>
              <a:ext uri="{FF2B5EF4-FFF2-40B4-BE49-F238E27FC236}">
                <a16:creationId xmlns:a16="http://schemas.microsoft.com/office/drawing/2014/main" id="{5BAB9A94-9739-4390-9E4C-F883D744A4E9}"/>
              </a:ext>
            </a:extLst>
          </xdr:cNvPr>
          <xdr:cNvCxnSpPr/>
        </xdr:nvCxnSpPr>
        <xdr:spPr>
          <a:xfrm flipV="1">
            <a:off x="2266950" y="40700324"/>
            <a:ext cx="0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Straight Connector 834">
            <a:extLst>
              <a:ext uri="{FF2B5EF4-FFF2-40B4-BE49-F238E27FC236}">
                <a16:creationId xmlns:a16="http://schemas.microsoft.com/office/drawing/2014/main" id="{1EC97DD6-731B-4FC3-A10A-7EF0EE9AB96C}"/>
              </a:ext>
            </a:extLst>
          </xdr:cNvPr>
          <xdr:cNvCxnSpPr/>
        </xdr:nvCxnSpPr>
        <xdr:spPr>
          <a:xfrm flipH="1">
            <a:off x="2224088" y="40733661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299</xdr:row>
      <xdr:rowOff>52387</xdr:rowOff>
    </xdr:from>
    <xdr:to>
      <xdr:col>20</xdr:col>
      <xdr:colOff>114301</xdr:colOff>
      <xdr:row>306</xdr:row>
      <xdr:rowOff>80963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2D22D118-7EF6-42DE-9793-230A21910244}"/>
            </a:ext>
          </a:extLst>
        </xdr:cNvPr>
        <xdr:cNvGrpSpPr/>
      </xdr:nvGrpSpPr>
      <xdr:grpSpPr>
        <a:xfrm>
          <a:off x="647700" y="43553062"/>
          <a:ext cx="2705101" cy="1028701"/>
          <a:chOff x="647700" y="43553062"/>
          <a:chExt cx="2705101" cy="1028701"/>
        </a:xfrm>
      </xdr:grpSpPr>
      <xdr:grpSp>
        <xdr:nvGrpSpPr>
          <xdr:cNvPr id="837" name="Group 836">
            <a:extLst>
              <a:ext uri="{FF2B5EF4-FFF2-40B4-BE49-F238E27FC236}">
                <a16:creationId xmlns:a16="http://schemas.microsoft.com/office/drawing/2014/main" id="{7C992D09-6AFA-41E0-8F06-9992C9D69FC6}"/>
              </a:ext>
            </a:extLst>
          </xdr:cNvPr>
          <xdr:cNvGrpSpPr/>
        </xdr:nvGrpSpPr>
        <xdr:grpSpPr>
          <a:xfrm>
            <a:off x="809625" y="43643550"/>
            <a:ext cx="2271713" cy="290513"/>
            <a:chOff x="1457325" y="571500"/>
            <a:chExt cx="2271713" cy="290513"/>
          </a:xfrm>
        </xdr:grpSpPr>
        <xdr:grpSp>
          <xdr:nvGrpSpPr>
            <xdr:cNvPr id="838" name="Group 837">
              <a:extLst>
                <a:ext uri="{FF2B5EF4-FFF2-40B4-BE49-F238E27FC236}">
                  <a16:creationId xmlns:a16="http://schemas.microsoft.com/office/drawing/2014/main" id="{7D3D5746-4D6E-4FF3-B641-D6976C9DAEF8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843" name="Rectangle 842">
                <a:extLst>
                  <a:ext uri="{FF2B5EF4-FFF2-40B4-BE49-F238E27FC236}">
                    <a16:creationId xmlns:a16="http://schemas.microsoft.com/office/drawing/2014/main" id="{691578ED-BE8C-4C78-83BF-8FF50D8CD2D4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844" name="Straight Connector 843">
                <a:extLst>
                  <a:ext uri="{FF2B5EF4-FFF2-40B4-BE49-F238E27FC236}">
                    <a16:creationId xmlns:a16="http://schemas.microsoft.com/office/drawing/2014/main" id="{22DEE58E-96E1-4676-BB0D-F2F0CFD04DD8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839" name="Group 838">
              <a:extLst>
                <a:ext uri="{FF2B5EF4-FFF2-40B4-BE49-F238E27FC236}">
                  <a16:creationId xmlns:a16="http://schemas.microsoft.com/office/drawing/2014/main" id="{EACDA1DE-92CE-47D0-ACEF-ED8C8347619F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841" name="Rectangle 840">
                <a:extLst>
                  <a:ext uri="{FF2B5EF4-FFF2-40B4-BE49-F238E27FC236}">
                    <a16:creationId xmlns:a16="http://schemas.microsoft.com/office/drawing/2014/main" id="{20840F33-94EC-4AF1-887F-F0429B170F6C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842" name="Straight Connector 841">
                <a:extLst>
                  <a:ext uri="{FF2B5EF4-FFF2-40B4-BE49-F238E27FC236}">
                    <a16:creationId xmlns:a16="http://schemas.microsoft.com/office/drawing/2014/main" id="{A33D7678-16CD-48CB-8155-F4D68984D718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40" name="Straight Connector 839">
              <a:extLst>
                <a:ext uri="{FF2B5EF4-FFF2-40B4-BE49-F238E27FC236}">
                  <a16:creationId xmlns:a16="http://schemas.microsoft.com/office/drawing/2014/main" id="{85783543-3292-455C-ADD5-722B35B9162F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45" name="Straight Connector 844">
            <a:extLst>
              <a:ext uri="{FF2B5EF4-FFF2-40B4-BE49-F238E27FC236}">
                <a16:creationId xmlns:a16="http://schemas.microsoft.com/office/drawing/2014/main" id="{4636D36D-AD05-4570-A19C-0D5C98FCEFF8}"/>
              </a:ext>
            </a:extLst>
          </xdr:cNvPr>
          <xdr:cNvCxnSpPr/>
        </xdr:nvCxnSpPr>
        <xdr:spPr>
          <a:xfrm>
            <a:off x="971551" y="439578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6" name="Straight Connector 845">
            <a:extLst>
              <a:ext uri="{FF2B5EF4-FFF2-40B4-BE49-F238E27FC236}">
                <a16:creationId xmlns:a16="http://schemas.microsoft.com/office/drawing/2014/main" id="{967B7DCD-7CEA-497E-885E-97EB9FCFAB2F}"/>
              </a:ext>
            </a:extLst>
          </xdr:cNvPr>
          <xdr:cNvCxnSpPr/>
        </xdr:nvCxnSpPr>
        <xdr:spPr>
          <a:xfrm>
            <a:off x="900113" y="442150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Straight Connector 846">
            <a:extLst>
              <a:ext uri="{FF2B5EF4-FFF2-40B4-BE49-F238E27FC236}">
                <a16:creationId xmlns:a16="http://schemas.microsoft.com/office/drawing/2014/main" id="{0AD17209-AF68-406F-BBDE-8E9A0E1B034F}"/>
              </a:ext>
            </a:extLst>
          </xdr:cNvPr>
          <xdr:cNvCxnSpPr/>
        </xdr:nvCxnSpPr>
        <xdr:spPr>
          <a:xfrm flipH="1">
            <a:off x="914397" y="44167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8" name="Straight Connector 847">
            <a:extLst>
              <a:ext uri="{FF2B5EF4-FFF2-40B4-BE49-F238E27FC236}">
                <a16:creationId xmlns:a16="http://schemas.microsoft.com/office/drawing/2014/main" id="{0E4B5FD4-2CEB-48D2-BE69-A926FB122DEB}"/>
              </a:ext>
            </a:extLst>
          </xdr:cNvPr>
          <xdr:cNvCxnSpPr/>
        </xdr:nvCxnSpPr>
        <xdr:spPr>
          <a:xfrm>
            <a:off x="2914652" y="439626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8B0A936D-B9B4-4758-B1F9-F455A4AA747B}"/>
              </a:ext>
            </a:extLst>
          </xdr:cNvPr>
          <xdr:cNvCxnSpPr/>
        </xdr:nvCxnSpPr>
        <xdr:spPr>
          <a:xfrm flipH="1">
            <a:off x="2857501" y="441626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0" name="Arc 849">
            <a:extLst>
              <a:ext uri="{FF2B5EF4-FFF2-40B4-BE49-F238E27FC236}">
                <a16:creationId xmlns:a16="http://schemas.microsoft.com/office/drawing/2014/main" id="{A076AADA-2592-48A7-A50F-E2C558890A8C}"/>
              </a:ext>
            </a:extLst>
          </xdr:cNvPr>
          <xdr:cNvSpPr/>
        </xdr:nvSpPr>
        <xdr:spPr>
          <a:xfrm>
            <a:off x="647700" y="435530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51" name="Arc 850">
            <a:extLst>
              <a:ext uri="{FF2B5EF4-FFF2-40B4-BE49-F238E27FC236}">
                <a16:creationId xmlns:a16="http://schemas.microsoft.com/office/drawing/2014/main" id="{99FD0BDB-E743-4556-A5ED-E18CDCA5A58D}"/>
              </a:ext>
            </a:extLst>
          </xdr:cNvPr>
          <xdr:cNvSpPr/>
        </xdr:nvSpPr>
        <xdr:spPr>
          <a:xfrm rot="10800000">
            <a:off x="2943225" y="435911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52" name="Straight Connector 851">
            <a:extLst>
              <a:ext uri="{FF2B5EF4-FFF2-40B4-BE49-F238E27FC236}">
                <a16:creationId xmlns:a16="http://schemas.microsoft.com/office/drawing/2014/main" id="{097FA333-2387-4C21-BCC7-4D3884532218}"/>
              </a:ext>
            </a:extLst>
          </xdr:cNvPr>
          <xdr:cNvCxnSpPr/>
        </xdr:nvCxnSpPr>
        <xdr:spPr>
          <a:xfrm flipH="1">
            <a:off x="914399" y="44453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Straight Connector 852">
            <a:extLst>
              <a:ext uri="{FF2B5EF4-FFF2-40B4-BE49-F238E27FC236}">
                <a16:creationId xmlns:a16="http://schemas.microsoft.com/office/drawing/2014/main" id="{66D9933D-3079-4097-9703-0A304AA4731A}"/>
              </a:ext>
            </a:extLst>
          </xdr:cNvPr>
          <xdr:cNvCxnSpPr/>
        </xdr:nvCxnSpPr>
        <xdr:spPr>
          <a:xfrm flipH="1">
            <a:off x="2857500" y="44453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4" name="Straight Connector 853">
            <a:extLst>
              <a:ext uri="{FF2B5EF4-FFF2-40B4-BE49-F238E27FC236}">
                <a16:creationId xmlns:a16="http://schemas.microsoft.com/office/drawing/2014/main" id="{EE4FBE6B-273D-46E4-BA6C-4D8D9F64B235}"/>
              </a:ext>
            </a:extLst>
          </xdr:cNvPr>
          <xdr:cNvCxnSpPr/>
        </xdr:nvCxnSpPr>
        <xdr:spPr>
          <a:xfrm>
            <a:off x="900112" y="445008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365E0851-B413-4AB9-9E1A-497619832198}"/>
              </a:ext>
            </a:extLst>
          </xdr:cNvPr>
          <xdr:cNvCxnSpPr/>
        </xdr:nvCxnSpPr>
        <xdr:spPr>
          <a:xfrm>
            <a:off x="1943102" y="440055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Connector 855">
            <a:extLst>
              <a:ext uri="{FF2B5EF4-FFF2-40B4-BE49-F238E27FC236}">
                <a16:creationId xmlns:a16="http://schemas.microsoft.com/office/drawing/2014/main" id="{F436CDE7-2D5C-460B-BB3B-B0570ABA156C}"/>
              </a:ext>
            </a:extLst>
          </xdr:cNvPr>
          <xdr:cNvCxnSpPr/>
        </xdr:nvCxnSpPr>
        <xdr:spPr>
          <a:xfrm flipH="1">
            <a:off x="1885952" y="441674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9" name="Arc 858">
            <a:extLst>
              <a:ext uri="{FF2B5EF4-FFF2-40B4-BE49-F238E27FC236}">
                <a16:creationId xmlns:a16="http://schemas.microsoft.com/office/drawing/2014/main" id="{CAAA3AFD-C4BE-427F-80FB-A0454E157C4B}"/>
              </a:ext>
            </a:extLst>
          </xdr:cNvPr>
          <xdr:cNvSpPr/>
        </xdr:nvSpPr>
        <xdr:spPr>
          <a:xfrm rot="5400000">
            <a:off x="1719263" y="43591163"/>
            <a:ext cx="409576" cy="409576"/>
          </a:xfrm>
          <a:prstGeom prst="arc">
            <a:avLst>
              <a:gd name="adj1" fmla="val 6873002"/>
              <a:gd name="adj2" fmla="val 14591118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0</xdr:colOff>
      <xdr:row>313</xdr:row>
      <xdr:rowOff>0</xdr:rowOff>
    </xdr:from>
    <xdr:to>
      <xdr:col>20</xdr:col>
      <xdr:colOff>114301</xdr:colOff>
      <xdr:row>321</xdr:row>
      <xdr:rowOff>80963</xdr:rowOff>
    </xdr:to>
    <xdr:grpSp>
      <xdr:nvGrpSpPr>
        <xdr:cNvPr id="305" name="Group 304">
          <a:extLst>
            <a:ext uri="{FF2B5EF4-FFF2-40B4-BE49-F238E27FC236}">
              <a16:creationId xmlns:a16="http://schemas.microsoft.com/office/drawing/2014/main" id="{9ED74F6B-06E9-4049-BC98-B73CF02A8117}"/>
            </a:ext>
          </a:extLst>
        </xdr:cNvPr>
        <xdr:cNvGrpSpPr/>
      </xdr:nvGrpSpPr>
      <xdr:grpSpPr>
        <a:xfrm>
          <a:off x="647700" y="45510450"/>
          <a:ext cx="2705101" cy="1223963"/>
          <a:chOff x="647700" y="45510450"/>
          <a:chExt cx="2705101" cy="1223963"/>
        </a:xfrm>
      </xdr:grpSpPr>
      <xdr:grpSp>
        <xdr:nvGrpSpPr>
          <xdr:cNvPr id="860" name="Group 859">
            <a:extLst>
              <a:ext uri="{FF2B5EF4-FFF2-40B4-BE49-F238E27FC236}">
                <a16:creationId xmlns:a16="http://schemas.microsoft.com/office/drawing/2014/main" id="{17837845-DB9F-4540-842A-6557D8103E95}"/>
              </a:ext>
            </a:extLst>
          </xdr:cNvPr>
          <xdr:cNvGrpSpPr/>
        </xdr:nvGrpSpPr>
        <xdr:grpSpPr>
          <a:xfrm>
            <a:off x="809625" y="45796200"/>
            <a:ext cx="2271713" cy="290513"/>
            <a:chOff x="1457325" y="571500"/>
            <a:chExt cx="2271713" cy="290513"/>
          </a:xfrm>
        </xdr:grpSpPr>
        <xdr:grpSp>
          <xdr:nvGrpSpPr>
            <xdr:cNvPr id="861" name="Group 860">
              <a:extLst>
                <a:ext uri="{FF2B5EF4-FFF2-40B4-BE49-F238E27FC236}">
                  <a16:creationId xmlns:a16="http://schemas.microsoft.com/office/drawing/2014/main" id="{E002C385-FF5D-4156-B4CB-1A174313BA88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866" name="Rectangle 865">
                <a:extLst>
                  <a:ext uri="{FF2B5EF4-FFF2-40B4-BE49-F238E27FC236}">
                    <a16:creationId xmlns:a16="http://schemas.microsoft.com/office/drawing/2014/main" id="{53ACCE59-961A-4C54-B60A-5A4CBA0BD9E3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867" name="Straight Connector 866">
                <a:extLst>
                  <a:ext uri="{FF2B5EF4-FFF2-40B4-BE49-F238E27FC236}">
                    <a16:creationId xmlns:a16="http://schemas.microsoft.com/office/drawing/2014/main" id="{00D013CF-C2C3-4EB4-BCAA-93880040F470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862" name="Group 861">
              <a:extLst>
                <a:ext uri="{FF2B5EF4-FFF2-40B4-BE49-F238E27FC236}">
                  <a16:creationId xmlns:a16="http://schemas.microsoft.com/office/drawing/2014/main" id="{238E199F-62D7-439C-87C2-C634AC54EA00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864" name="Rectangle 863">
                <a:extLst>
                  <a:ext uri="{FF2B5EF4-FFF2-40B4-BE49-F238E27FC236}">
                    <a16:creationId xmlns:a16="http://schemas.microsoft.com/office/drawing/2014/main" id="{808377CA-8A6E-4873-84E2-7A8B76EA5C40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865" name="Straight Connector 864">
                <a:extLst>
                  <a:ext uri="{FF2B5EF4-FFF2-40B4-BE49-F238E27FC236}">
                    <a16:creationId xmlns:a16="http://schemas.microsoft.com/office/drawing/2014/main" id="{5FDC28E6-C13B-4F7C-AD92-51370758E0A7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63" name="Straight Connector 862">
              <a:extLst>
                <a:ext uri="{FF2B5EF4-FFF2-40B4-BE49-F238E27FC236}">
                  <a16:creationId xmlns:a16="http://schemas.microsoft.com/office/drawing/2014/main" id="{C07C829E-4028-46D7-B16B-820EFBDBC10C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68" name="Straight Connector 867">
            <a:extLst>
              <a:ext uri="{FF2B5EF4-FFF2-40B4-BE49-F238E27FC236}">
                <a16:creationId xmlns:a16="http://schemas.microsoft.com/office/drawing/2014/main" id="{39220829-92C8-4610-B0BB-B0FE380C4039}"/>
              </a:ext>
            </a:extLst>
          </xdr:cNvPr>
          <xdr:cNvCxnSpPr/>
        </xdr:nvCxnSpPr>
        <xdr:spPr>
          <a:xfrm>
            <a:off x="971551" y="4611052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Straight Connector 868">
            <a:extLst>
              <a:ext uri="{FF2B5EF4-FFF2-40B4-BE49-F238E27FC236}">
                <a16:creationId xmlns:a16="http://schemas.microsoft.com/office/drawing/2014/main" id="{FB223B06-9956-4BB3-8A75-914B20C0C5CD}"/>
              </a:ext>
            </a:extLst>
          </xdr:cNvPr>
          <xdr:cNvCxnSpPr/>
        </xdr:nvCxnSpPr>
        <xdr:spPr>
          <a:xfrm>
            <a:off x="900113" y="46367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0" name="Straight Connector 869">
            <a:extLst>
              <a:ext uri="{FF2B5EF4-FFF2-40B4-BE49-F238E27FC236}">
                <a16:creationId xmlns:a16="http://schemas.microsoft.com/office/drawing/2014/main" id="{B336C739-7036-40DC-A5E9-280CDC555C7C}"/>
              </a:ext>
            </a:extLst>
          </xdr:cNvPr>
          <xdr:cNvCxnSpPr/>
        </xdr:nvCxnSpPr>
        <xdr:spPr>
          <a:xfrm flipH="1">
            <a:off x="914397" y="46320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Straight Connector 870">
            <a:extLst>
              <a:ext uri="{FF2B5EF4-FFF2-40B4-BE49-F238E27FC236}">
                <a16:creationId xmlns:a16="http://schemas.microsoft.com/office/drawing/2014/main" id="{FC7E5AA6-E104-4DB5-BF27-D69E20F90373}"/>
              </a:ext>
            </a:extLst>
          </xdr:cNvPr>
          <xdr:cNvCxnSpPr/>
        </xdr:nvCxnSpPr>
        <xdr:spPr>
          <a:xfrm>
            <a:off x="2914652" y="4611528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2" name="Straight Connector 871">
            <a:extLst>
              <a:ext uri="{FF2B5EF4-FFF2-40B4-BE49-F238E27FC236}">
                <a16:creationId xmlns:a16="http://schemas.microsoft.com/office/drawing/2014/main" id="{F19743C2-C186-49F9-A81F-9971E2FAFDB9}"/>
              </a:ext>
            </a:extLst>
          </xdr:cNvPr>
          <xdr:cNvCxnSpPr/>
        </xdr:nvCxnSpPr>
        <xdr:spPr>
          <a:xfrm flipH="1">
            <a:off x="2857501" y="463153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73" name="Arc 872">
            <a:extLst>
              <a:ext uri="{FF2B5EF4-FFF2-40B4-BE49-F238E27FC236}">
                <a16:creationId xmlns:a16="http://schemas.microsoft.com/office/drawing/2014/main" id="{8B2617D6-2B46-4236-BCDC-87BE6038F9EE}"/>
              </a:ext>
            </a:extLst>
          </xdr:cNvPr>
          <xdr:cNvSpPr/>
        </xdr:nvSpPr>
        <xdr:spPr>
          <a:xfrm>
            <a:off x="647700" y="4570571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74" name="Arc 873">
            <a:extLst>
              <a:ext uri="{FF2B5EF4-FFF2-40B4-BE49-F238E27FC236}">
                <a16:creationId xmlns:a16="http://schemas.microsoft.com/office/drawing/2014/main" id="{CEAEAEF9-90F3-4817-B807-32C699069315}"/>
              </a:ext>
            </a:extLst>
          </xdr:cNvPr>
          <xdr:cNvSpPr/>
        </xdr:nvSpPr>
        <xdr:spPr>
          <a:xfrm rot="10800000">
            <a:off x="2943225" y="4574381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75" name="Straight Connector 874">
            <a:extLst>
              <a:ext uri="{FF2B5EF4-FFF2-40B4-BE49-F238E27FC236}">
                <a16:creationId xmlns:a16="http://schemas.microsoft.com/office/drawing/2014/main" id="{4EBD12B0-90C6-4432-8E50-30DA54F176CA}"/>
              </a:ext>
            </a:extLst>
          </xdr:cNvPr>
          <xdr:cNvCxnSpPr/>
        </xdr:nvCxnSpPr>
        <xdr:spPr>
          <a:xfrm flipH="1">
            <a:off x="914399" y="46605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6" name="Straight Connector 875">
            <a:extLst>
              <a:ext uri="{FF2B5EF4-FFF2-40B4-BE49-F238E27FC236}">
                <a16:creationId xmlns:a16="http://schemas.microsoft.com/office/drawing/2014/main" id="{E4A368B1-F406-4300-A7C4-71F343777784}"/>
              </a:ext>
            </a:extLst>
          </xdr:cNvPr>
          <xdr:cNvCxnSpPr/>
        </xdr:nvCxnSpPr>
        <xdr:spPr>
          <a:xfrm flipH="1">
            <a:off x="2857500" y="46605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Straight Connector 876">
            <a:extLst>
              <a:ext uri="{FF2B5EF4-FFF2-40B4-BE49-F238E27FC236}">
                <a16:creationId xmlns:a16="http://schemas.microsoft.com/office/drawing/2014/main" id="{378EC52B-FCE1-44F4-9690-8604F40E36FE}"/>
              </a:ext>
            </a:extLst>
          </xdr:cNvPr>
          <xdr:cNvCxnSpPr/>
        </xdr:nvCxnSpPr>
        <xdr:spPr>
          <a:xfrm>
            <a:off x="900112" y="46653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8" name="Straight Connector 877">
            <a:extLst>
              <a:ext uri="{FF2B5EF4-FFF2-40B4-BE49-F238E27FC236}">
                <a16:creationId xmlns:a16="http://schemas.microsoft.com/office/drawing/2014/main" id="{9052ACF4-EBEC-4B14-B9CD-786E9FE45F84}"/>
              </a:ext>
            </a:extLst>
          </xdr:cNvPr>
          <xdr:cNvCxnSpPr/>
        </xdr:nvCxnSpPr>
        <xdr:spPr>
          <a:xfrm>
            <a:off x="1619251" y="4615815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9" name="Straight Connector 878">
            <a:extLst>
              <a:ext uri="{FF2B5EF4-FFF2-40B4-BE49-F238E27FC236}">
                <a16:creationId xmlns:a16="http://schemas.microsoft.com/office/drawing/2014/main" id="{BC4188F4-4CB3-484A-B678-5A0EEF5DDB78}"/>
              </a:ext>
            </a:extLst>
          </xdr:cNvPr>
          <xdr:cNvCxnSpPr/>
        </xdr:nvCxnSpPr>
        <xdr:spPr>
          <a:xfrm flipH="1">
            <a:off x="1562101" y="4632007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Straight Arrow Connector 879">
            <a:extLst>
              <a:ext uri="{FF2B5EF4-FFF2-40B4-BE49-F238E27FC236}">
                <a16:creationId xmlns:a16="http://schemas.microsoft.com/office/drawing/2014/main" id="{0201E94E-C389-4724-8410-668594535312}"/>
              </a:ext>
            </a:extLst>
          </xdr:cNvPr>
          <xdr:cNvCxnSpPr/>
        </xdr:nvCxnSpPr>
        <xdr:spPr>
          <a:xfrm>
            <a:off x="1619250" y="455104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1" name="Straight Arrow Connector 880">
            <a:extLst>
              <a:ext uri="{FF2B5EF4-FFF2-40B4-BE49-F238E27FC236}">
                <a16:creationId xmlns:a16="http://schemas.microsoft.com/office/drawing/2014/main" id="{90427BED-321B-4337-AE5A-03BCCEB8BFCE}"/>
              </a:ext>
            </a:extLst>
          </xdr:cNvPr>
          <xdr:cNvCxnSpPr/>
        </xdr:nvCxnSpPr>
        <xdr:spPr>
          <a:xfrm>
            <a:off x="2266950" y="455104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2" name="Straight Connector 881">
            <a:extLst>
              <a:ext uri="{FF2B5EF4-FFF2-40B4-BE49-F238E27FC236}">
                <a16:creationId xmlns:a16="http://schemas.microsoft.com/office/drawing/2014/main" id="{12EB703B-4A95-4788-928B-04F6B8542A09}"/>
              </a:ext>
            </a:extLst>
          </xdr:cNvPr>
          <xdr:cNvCxnSpPr/>
        </xdr:nvCxnSpPr>
        <xdr:spPr>
          <a:xfrm>
            <a:off x="2266951" y="4616291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Straight Connector 882">
            <a:extLst>
              <a:ext uri="{FF2B5EF4-FFF2-40B4-BE49-F238E27FC236}">
                <a16:creationId xmlns:a16="http://schemas.microsoft.com/office/drawing/2014/main" id="{69642B18-C457-4E26-BBDA-49F80122A317}"/>
              </a:ext>
            </a:extLst>
          </xdr:cNvPr>
          <xdr:cNvCxnSpPr/>
        </xdr:nvCxnSpPr>
        <xdr:spPr>
          <a:xfrm flipH="1">
            <a:off x="2209801" y="4632483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14</xdr:row>
      <xdr:rowOff>0</xdr:rowOff>
    </xdr:from>
    <xdr:to>
      <xdr:col>54</xdr:col>
      <xdr:colOff>157163</xdr:colOff>
      <xdr:row>22</xdr:row>
      <xdr:rowOff>66675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D4CEB55-A56E-49F8-97B1-B7C47DF87EC8}"/>
            </a:ext>
          </a:extLst>
        </xdr:cNvPr>
        <xdr:cNvGrpSpPr/>
      </xdr:nvGrpSpPr>
      <xdr:grpSpPr>
        <a:xfrm>
          <a:off x="6477000" y="2609850"/>
          <a:ext cx="2424113" cy="1209675"/>
          <a:chOff x="6477000" y="2609850"/>
          <a:chExt cx="2424113" cy="1209675"/>
        </a:xfrm>
      </xdr:grpSpPr>
      <xdr:grpSp>
        <xdr:nvGrpSpPr>
          <xdr:cNvPr id="986" name="Group 985">
            <a:extLst>
              <a:ext uri="{FF2B5EF4-FFF2-40B4-BE49-F238E27FC236}">
                <a16:creationId xmlns:a16="http://schemas.microsoft.com/office/drawing/2014/main" id="{E41BFFAD-8CEC-4EB9-A351-FD8FE659A05A}"/>
              </a:ext>
            </a:extLst>
          </xdr:cNvPr>
          <xdr:cNvGrpSpPr/>
        </xdr:nvGrpSpPr>
        <xdr:grpSpPr>
          <a:xfrm>
            <a:off x="8572500" y="3171825"/>
            <a:ext cx="328613" cy="261937"/>
            <a:chOff x="6800850" y="719138"/>
            <a:chExt cx="328613" cy="261937"/>
          </a:xfrm>
        </xdr:grpSpPr>
        <xdr:sp macro="" textlink="">
          <xdr:nvSpPr>
            <xdr:cNvPr id="987" name="Rectangle 986">
              <a:extLst>
                <a:ext uri="{FF2B5EF4-FFF2-40B4-BE49-F238E27FC236}">
                  <a16:creationId xmlns:a16="http://schemas.microsoft.com/office/drawing/2014/main" id="{A8C13F09-E6D5-4D6E-90B1-8CF36422A86A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988" name="Isosceles Triangle 987">
              <a:extLst>
                <a:ext uri="{FF2B5EF4-FFF2-40B4-BE49-F238E27FC236}">
                  <a16:creationId xmlns:a16="http://schemas.microsoft.com/office/drawing/2014/main" id="{6C3E658C-A55E-4EF5-A310-EEDA43BD1A4A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989" name="Straight Connector 988">
              <a:extLst>
                <a:ext uri="{FF2B5EF4-FFF2-40B4-BE49-F238E27FC236}">
                  <a16:creationId xmlns:a16="http://schemas.microsoft.com/office/drawing/2014/main" id="{45E2DD49-BD5D-440C-9B40-FBB4E73FBC49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85" name="Group 884">
            <a:extLst>
              <a:ext uri="{FF2B5EF4-FFF2-40B4-BE49-F238E27FC236}">
                <a16:creationId xmlns:a16="http://schemas.microsoft.com/office/drawing/2014/main" id="{0A28768D-5B80-4ABF-8D53-6726CE9A46A7}"/>
              </a:ext>
            </a:extLst>
          </xdr:cNvPr>
          <xdr:cNvGrpSpPr/>
        </xdr:nvGrpSpPr>
        <xdr:grpSpPr>
          <a:xfrm>
            <a:off x="6638925" y="3038475"/>
            <a:ext cx="161925" cy="285751"/>
            <a:chOff x="1457325" y="571500"/>
            <a:chExt cx="161925" cy="285751"/>
          </a:xfrm>
        </xdr:grpSpPr>
        <xdr:sp macro="" textlink="">
          <xdr:nvSpPr>
            <xdr:cNvPr id="890" name="Rectangle 889">
              <a:extLst>
                <a:ext uri="{FF2B5EF4-FFF2-40B4-BE49-F238E27FC236}">
                  <a16:creationId xmlns:a16="http://schemas.microsoft.com/office/drawing/2014/main" id="{5FD32764-137B-44B5-983C-D5C40E6D8498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891" name="Straight Connector 890">
              <a:extLst>
                <a:ext uri="{FF2B5EF4-FFF2-40B4-BE49-F238E27FC236}">
                  <a16:creationId xmlns:a16="http://schemas.microsoft.com/office/drawing/2014/main" id="{DE3AE2FB-37DC-45F7-9BC6-A64DC237AD5E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87" name="Straight Connector 886">
            <a:extLst>
              <a:ext uri="{FF2B5EF4-FFF2-40B4-BE49-F238E27FC236}">
                <a16:creationId xmlns:a16="http://schemas.microsoft.com/office/drawing/2014/main" id="{385DE4EB-51EB-4EC7-8196-26DE0383F033}"/>
              </a:ext>
            </a:extLst>
          </xdr:cNvPr>
          <xdr:cNvCxnSpPr/>
        </xdr:nvCxnSpPr>
        <xdr:spPr>
          <a:xfrm>
            <a:off x="6805613" y="31813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Straight Arrow Connector 891">
            <a:extLst>
              <a:ext uri="{FF2B5EF4-FFF2-40B4-BE49-F238E27FC236}">
                <a16:creationId xmlns:a16="http://schemas.microsoft.com/office/drawing/2014/main" id="{2C128E84-72FB-4ECD-AB55-728F28D10E50}"/>
              </a:ext>
            </a:extLst>
          </xdr:cNvPr>
          <xdr:cNvCxnSpPr/>
        </xdr:nvCxnSpPr>
        <xdr:spPr>
          <a:xfrm>
            <a:off x="6962775" y="2986088"/>
            <a:ext cx="0" cy="190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Straight Arrow Connector 892">
            <a:extLst>
              <a:ext uri="{FF2B5EF4-FFF2-40B4-BE49-F238E27FC236}">
                <a16:creationId xmlns:a16="http://schemas.microsoft.com/office/drawing/2014/main" id="{79452E15-B8FC-4E7B-A9D1-31B78DC2BE16}"/>
              </a:ext>
            </a:extLst>
          </xdr:cNvPr>
          <xdr:cNvCxnSpPr/>
        </xdr:nvCxnSpPr>
        <xdr:spPr>
          <a:xfrm>
            <a:off x="7124700" y="2795588"/>
            <a:ext cx="0" cy="3809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Arrow Connector 893">
            <a:extLst>
              <a:ext uri="{FF2B5EF4-FFF2-40B4-BE49-F238E27FC236}">
                <a16:creationId xmlns:a16="http://schemas.microsoft.com/office/drawing/2014/main" id="{E903642D-597C-4F33-BE21-3C944F2EBF00}"/>
              </a:ext>
            </a:extLst>
          </xdr:cNvPr>
          <xdr:cNvCxnSpPr>
            <a:stCxn id="910" idx="1"/>
          </xdr:cNvCxnSpPr>
        </xdr:nvCxnSpPr>
        <xdr:spPr>
          <a:xfrm>
            <a:off x="7286625" y="2609850"/>
            <a:ext cx="0" cy="566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Arrow Connector 894">
            <a:extLst>
              <a:ext uri="{FF2B5EF4-FFF2-40B4-BE49-F238E27FC236}">
                <a16:creationId xmlns:a16="http://schemas.microsoft.com/office/drawing/2014/main" id="{CECD294E-F274-46A9-A646-1A8B4DC433F0}"/>
              </a:ext>
            </a:extLst>
          </xdr:cNvPr>
          <xdr:cNvCxnSpPr/>
        </xdr:nvCxnSpPr>
        <xdr:spPr>
          <a:xfrm>
            <a:off x="7448550" y="261461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Arrow Connector 895">
            <a:extLst>
              <a:ext uri="{FF2B5EF4-FFF2-40B4-BE49-F238E27FC236}">
                <a16:creationId xmlns:a16="http://schemas.microsoft.com/office/drawing/2014/main" id="{DAC3C073-3042-4CD1-8010-4075829BDF10}"/>
              </a:ext>
            </a:extLst>
          </xdr:cNvPr>
          <xdr:cNvCxnSpPr/>
        </xdr:nvCxnSpPr>
        <xdr:spPr>
          <a:xfrm>
            <a:off x="7610475" y="2614613"/>
            <a:ext cx="0" cy="5619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Arrow Connector 896">
            <a:extLst>
              <a:ext uri="{FF2B5EF4-FFF2-40B4-BE49-F238E27FC236}">
                <a16:creationId xmlns:a16="http://schemas.microsoft.com/office/drawing/2014/main" id="{897F2A7F-DFFB-4DBD-BE31-662E80701D38}"/>
              </a:ext>
            </a:extLst>
          </xdr:cNvPr>
          <xdr:cNvCxnSpPr/>
        </xdr:nvCxnSpPr>
        <xdr:spPr>
          <a:xfrm>
            <a:off x="7772400" y="26193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Straight Arrow Connector 897">
            <a:extLst>
              <a:ext uri="{FF2B5EF4-FFF2-40B4-BE49-F238E27FC236}">
                <a16:creationId xmlns:a16="http://schemas.microsoft.com/office/drawing/2014/main" id="{AB67E91B-5513-4950-92D6-F8CD5866264F}"/>
              </a:ext>
            </a:extLst>
          </xdr:cNvPr>
          <xdr:cNvCxnSpPr/>
        </xdr:nvCxnSpPr>
        <xdr:spPr>
          <a:xfrm>
            <a:off x="7934325" y="2609850"/>
            <a:ext cx="0" cy="566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9" name="Straight Arrow Connector 898">
            <a:extLst>
              <a:ext uri="{FF2B5EF4-FFF2-40B4-BE49-F238E27FC236}">
                <a16:creationId xmlns:a16="http://schemas.microsoft.com/office/drawing/2014/main" id="{E30D0911-6466-44F5-A79F-06AF5A9D74E3}"/>
              </a:ext>
            </a:extLst>
          </xdr:cNvPr>
          <xdr:cNvCxnSpPr/>
        </xdr:nvCxnSpPr>
        <xdr:spPr>
          <a:xfrm>
            <a:off x="8096250" y="2619375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0" name="Straight Arrow Connector 899">
            <a:extLst>
              <a:ext uri="{FF2B5EF4-FFF2-40B4-BE49-F238E27FC236}">
                <a16:creationId xmlns:a16="http://schemas.microsoft.com/office/drawing/2014/main" id="{0E1952EB-77F1-4DCA-916A-76FA01B7D817}"/>
              </a:ext>
            </a:extLst>
          </xdr:cNvPr>
          <xdr:cNvCxnSpPr/>
        </xdr:nvCxnSpPr>
        <xdr:spPr>
          <a:xfrm>
            <a:off x="8258175" y="26193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Straight Arrow Connector 900">
            <a:extLst>
              <a:ext uri="{FF2B5EF4-FFF2-40B4-BE49-F238E27FC236}">
                <a16:creationId xmlns:a16="http://schemas.microsoft.com/office/drawing/2014/main" id="{DA455F08-412E-40B4-9C78-E9C73BB3B4AC}"/>
              </a:ext>
            </a:extLst>
          </xdr:cNvPr>
          <xdr:cNvCxnSpPr/>
        </xdr:nvCxnSpPr>
        <xdr:spPr>
          <a:xfrm>
            <a:off x="8420100" y="28003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2" name="Straight Arrow Connector 901">
            <a:extLst>
              <a:ext uri="{FF2B5EF4-FFF2-40B4-BE49-F238E27FC236}">
                <a16:creationId xmlns:a16="http://schemas.microsoft.com/office/drawing/2014/main" id="{C9B1737E-3A92-419C-AFB9-CF5668990D61}"/>
              </a:ext>
            </a:extLst>
          </xdr:cNvPr>
          <xdr:cNvCxnSpPr/>
        </xdr:nvCxnSpPr>
        <xdr:spPr>
          <a:xfrm>
            <a:off x="8582025" y="2981325"/>
            <a:ext cx="0" cy="1952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3" name="Straight Connector 902">
            <a:extLst>
              <a:ext uri="{FF2B5EF4-FFF2-40B4-BE49-F238E27FC236}">
                <a16:creationId xmlns:a16="http://schemas.microsoft.com/office/drawing/2014/main" id="{68020D10-D4A1-455A-B26B-219AD985CBF8}"/>
              </a:ext>
            </a:extLst>
          </xdr:cNvPr>
          <xdr:cNvCxnSpPr/>
        </xdr:nvCxnSpPr>
        <xdr:spPr>
          <a:xfrm>
            <a:off x="6800851" y="335279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Straight Connector 903">
            <a:extLst>
              <a:ext uri="{FF2B5EF4-FFF2-40B4-BE49-F238E27FC236}">
                <a16:creationId xmlns:a16="http://schemas.microsoft.com/office/drawing/2014/main" id="{B8DEC565-B269-484D-B4AB-AA4097CCC226}"/>
              </a:ext>
            </a:extLst>
          </xdr:cNvPr>
          <xdr:cNvCxnSpPr/>
        </xdr:nvCxnSpPr>
        <xdr:spPr>
          <a:xfrm>
            <a:off x="6729413" y="34671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Connector 904">
            <a:extLst>
              <a:ext uri="{FF2B5EF4-FFF2-40B4-BE49-F238E27FC236}">
                <a16:creationId xmlns:a16="http://schemas.microsoft.com/office/drawing/2014/main" id="{EBD9C3D2-6C5E-45B5-9DF9-DD3A70A8191C}"/>
              </a:ext>
            </a:extLst>
          </xdr:cNvPr>
          <xdr:cNvCxnSpPr/>
        </xdr:nvCxnSpPr>
        <xdr:spPr>
          <a:xfrm flipH="1">
            <a:off x="6743700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6" name="Straight Connector 905">
            <a:extLst>
              <a:ext uri="{FF2B5EF4-FFF2-40B4-BE49-F238E27FC236}">
                <a16:creationId xmlns:a16="http://schemas.microsoft.com/office/drawing/2014/main" id="{A1B9DAAE-841A-4B50-B43D-A03F1B9F9AE2}"/>
              </a:ext>
            </a:extLst>
          </xdr:cNvPr>
          <xdr:cNvCxnSpPr/>
        </xdr:nvCxnSpPr>
        <xdr:spPr>
          <a:xfrm>
            <a:off x="8743952" y="3357562"/>
            <a:ext cx="0" cy="4572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Straight Connector 906">
            <a:extLst>
              <a:ext uri="{FF2B5EF4-FFF2-40B4-BE49-F238E27FC236}">
                <a16:creationId xmlns:a16="http://schemas.microsoft.com/office/drawing/2014/main" id="{DFB10D6F-AFBC-46D6-94C0-BB3E6178BEE1}"/>
              </a:ext>
            </a:extLst>
          </xdr:cNvPr>
          <xdr:cNvCxnSpPr/>
        </xdr:nvCxnSpPr>
        <xdr:spPr>
          <a:xfrm flipH="1">
            <a:off x="8686801" y="34242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8" name="Arc 907">
            <a:extLst>
              <a:ext uri="{FF2B5EF4-FFF2-40B4-BE49-F238E27FC236}">
                <a16:creationId xmlns:a16="http://schemas.microsoft.com/office/drawing/2014/main" id="{97F9ADF5-F407-448C-92D8-411ABFF752BB}"/>
              </a:ext>
            </a:extLst>
          </xdr:cNvPr>
          <xdr:cNvSpPr/>
        </xdr:nvSpPr>
        <xdr:spPr>
          <a:xfrm>
            <a:off x="6477000" y="29479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10" name="Freeform: Shape 909">
            <a:extLst>
              <a:ext uri="{FF2B5EF4-FFF2-40B4-BE49-F238E27FC236}">
                <a16:creationId xmlns:a16="http://schemas.microsoft.com/office/drawing/2014/main" id="{3ABB4229-5A66-4E4E-BDC3-A9C56AD2B056}"/>
              </a:ext>
            </a:extLst>
          </xdr:cNvPr>
          <xdr:cNvSpPr/>
        </xdr:nvSpPr>
        <xdr:spPr>
          <a:xfrm>
            <a:off x="6800850" y="2609850"/>
            <a:ext cx="1947863" cy="571500"/>
          </a:xfrm>
          <a:custGeom>
            <a:avLst/>
            <a:gdLst>
              <a:gd name="connsiteX0" fmla="*/ 0 w 1947863"/>
              <a:gd name="connsiteY0" fmla="*/ 571500 h 571500"/>
              <a:gd name="connsiteX1" fmla="*/ 485775 w 1947863"/>
              <a:gd name="connsiteY1" fmla="*/ 0 h 571500"/>
              <a:gd name="connsiteX2" fmla="*/ 1457325 w 1947863"/>
              <a:gd name="connsiteY2" fmla="*/ 0 h 571500"/>
              <a:gd name="connsiteX3" fmla="*/ 1947863 w 1947863"/>
              <a:gd name="connsiteY3" fmla="*/ 566738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571500">
                <a:moveTo>
                  <a:pt x="0" y="571500"/>
                </a:moveTo>
                <a:lnTo>
                  <a:pt x="485775" y="0"/>
                </a:lnTo>
                <a:lnTo>
                  <a:pt x="1457325" y="0"/>
                </a:lnTo>
                <a:lnTo>
                  <a:pt x="1947863" y="566738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11" name="Straight Connector 910">
            <a:extLst>
              <a:ext uri="{FF2B5EF4-FFF2-40B4-BE49-F238E27FC236}">
                <a16:creationId xmlns:a16="http://schemas.microsoft.com/office/drawing/2014/main" id="{A022D149-5860-46F8-B9E2-FA7C0F0D7C2E}"/>
              </a:ext>
            </a:extLst>
          </xdr:cNvPr>
          <xdr:cNvCxnSpPr/>
        </xdr:nvCxnSpPr>
        <xdr:spPr>
          <a:xfrm>
            <a:off x="6729412" y="37528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Connector 911">
            <a:extLst>
              <a:ext uri="{FF2B5EF4-FFF2-40B4-BE49-F238E27FC236}">
                <a16:creationId xmlns:a16="http://schemas.microsoft.com/office/drawing/2014/main" id="{ACEBCC0F-678C-45CF-91DE-B4BCAB47FB61}"/>
              </a:ext>
            </a:extLst>
          </xdr:cNvPr>
          <xdr:cNvCxnSpPr/>
        </xdr:nvCxnSpPr>
        <xdr:spPr>
          <a:xfrm flipH="1">
            <a:off x="6743699" y="37052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Connector 912">
            <a:extLst>
              <a:ext uri="{FF2B5EF4-FFF2-40B4-BE49-F238E27FC236}">
                <a16:creationId xmlns:a16="http://schemas.microsoft.com/office/drawing/2014/main" id="{F9B53A47-C0A5-47A9-870C-5C002FF0BA99}"/>
              </a:ext>
            </a:extLst>
          </xdr:cNvPr>
          <xdr:cNvCxnSpPr/>
        </xdr:nvCxnSpPr>
        <xdr:spPr>
          <a:xfrm flipH="1">
            <a:off x="8686800" y="37099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Connector 913">
            <a:extLst>
              <a:ext uri="{FF2B5EF4-FFF2-40B4-BE49-F238E27FC236}">
                <a16:creationId xmlns:a16="http://schemas.microsoft.com/office/drawing/2014/main" id="{AA28B241-FA08-4260-A0E9-0DEED34ADE22}"/>
              </a:ext>
            </a:extLst>
          </xdr:cNvPr>
          <xdr:cNvCxnSpPr/>
        </xdr:nvCxnSpPr>
        <xdr:spPr>
          <a:xfrm>
            <a:off x="7286625" y="33432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Connector 914">
            <a:extLst>
              <a:ext uri="{FF2B5EF4-FFF2-40B4-BE49-F238E27FC236}">
                <a16:creationId xmlns:a16="http://schemas.microsoft.com/office/drawing/2014/main" id="{EAB44DE6-A665-4E77-9597-4A82E8F417D2}"/>
              </a:ext>
            </a:extLst>
          </xdr:cNvPr>
          <xdr:cNvCxnSpPr/>
        </xdr:nvCxnSpPr>
        <xdr:spPr>
          <a:xfrm flipH="1">
            <a:off x="7229475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Connector 915">
            <a:extLst>
              <a:ext uri="{FF2B5EF4-FFF2-40B4-BE49-F238E27FC236}">
                <a16:creationId xmlns:a16="http://schemas.microsoft.com/office/drawing/2014/main" id="{EE7F27D5-29AE-4AEA-8562-BC129B32BA3E}"/>
              </a:ext>
            </a:extLst>
          </xdr:cNvPr>
          <xdr:cNvCxnSpPr/>
        </xdr:nvCxnSpPr>
        <xdr:spPr>
          <a:xfrm>
            <a:off x="8258175" y="33432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7" name="Straight Connector 916">
            <a:extLst>
              <a:ext uri="{FF2B5EF4-FFF2-40B4-BE49-F238E27FC236}">
                <a16:creationId xmlns:a16="http://schemas.microsoft.com/office/drawing/2014/main" id="{8864BDEE-AD6E-41B1-A410-18CCD93F3150}"/>
              </a:ext>
            </a:extLst>
          </xdr:cNvPr>
          <xdr:cNvCxnSpPr/>
        </xdr:nvCxnSpPr>
        <xdr:spPr>
          <a:xfrm flipH="1">
            <a:off x="8201025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14</xdr:row>
      <xdr:rowOff>0</xdr:rowOff>
    </xdr:from>
    <xdr:to>
      <xdr:col>90</xdr:col>
      <xdr:colOff>114301</xdr:colOff>
      <xdr:row>22</xdr:row>
      <xdr:rowOff>66675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ED7AEA1C-BCFF-45F4-937B-B222C7B86DB1}"/>
            </a:ext>
          </a:extLst>
        </xdr:cNvPr>
        <xdr:cNvGrpSpPr/>
      </xdr:nvGrpSpPr>
      <xdr:grpSpPr>
        <a:xfrm>
          <a:off x="12144375" y="2609850"/>
          <a:ext cx="2543176" cy="1209675"/>
          <a:chOff x="12144375" y="2609850"/>
          <a:chExt cx="2543176" cy="1209675"/>
        </a:xfrm>
      </xdr:grpSpPr>
      <xdr:grpSp>
        <xdr:nvGrpSpPr>
          <xdr:cNvPr id="990" name="Group 989">
            <a:extLst>
              <a:ext uri="{FF2B5EF4-FFF2-40B4-BE49-F238E27FC236}">
                <a16:creationId xmlns:a16="http://schemas.microsoft.com/office/drawing/2014/main" id="{961FB359-EA0B-4FAE-8A50-C57EBC856FC2}"/>
              </a:ext>
            </a:extLst>
          </xdr:cNvPr>
          <xdr:cNvGrpSpPr/>
        </xdr:nvGrpSpPr>
        <xdr:grpSpPr>
          <a:xfrm>
            <a:off x="12144375" y="3190875"/>
            <a:ext cx="328613" cy="261937"/>
            <a:chOff x="6800850" y="719138"/>
            <a:chExt cx="328613" cy="261937"/>
          </a:xfrm>
        </xdr:grpSpPr>
        <xdr:sp macro="" textlink="">
          <xdr:nvSpPr>
            <xdr:cNvPr id="991" name="Rectangle 990">
              <a:extLst>
                <a:ext uri="{FF2B5EF4-FFF2-40B4-BE49-F238E27FC236}">
                  <a16:creationId xmlns:a16="http://schemas.microsoft.com/office/drawing/2014/main" id="{9B8FDF1A-77BF-4CDC-AEF0-679761B54C28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992" name="Isosceles Triangle 991">
              <a:extLst>
                <a:ext uri="{FF2B5EF4-FFF2-40B4-BE49-F238E27FC236}">
                  <a16:creationId xmlns:a16="http://schemas.microsoft.com/office/drawing/2014/main" id="{5BFF5DB3-4A10-41B2-9FDB-CDA90ADF0DA6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993" name="Straight Connector 992">
              <a:extLst>
                <a:ext uri="{FF2B5EF4-FFF2-40B4-BE49-F238E27FC236}">
                  <a16:creationId xmlns:a16="http://schemas.microsoft.com/office/drawing/2014/main" id="{BA52C973-1BCD-47DD-8624-96B0BAAEF630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54" name="Group 953">
            <a:extLst>
              <a:ext uri="{FF2B5EF4-FFF2-40B4-BE49-F238E27FC236}">
                <a16:creationId xmlns:a16="http://schemas.microsoft.com/office/drawing/2014/main" id="{20169B28-BA51-4B5A-8F21-87DF415041B2}"/>
              </a:ext>
            </a:extLst>
          </xdr:cNvPr>
          <xdr:cNvGrpSpPr/>
        </xdr:nvGrpSpPr>
        <xdr:grpSpPr>
          <a:xfrm>
            <a:off x="14249400" y="3043238"/>
            <a:ext cx="166688" cy="285750"/>
            <a:chOff x="3562350" y="576263"/>
            <a:chExt cx="166688" cy="285750"/>
          </a:xfrm>
        </xdr:grpSpPr>
        <xdr:sp macro="" textlink="">
          <xdr:nvSpPr>
            <xdr:cNvPr id="956" name="Rectangle 955">
              <a:extLst>
                <a:ext uri="{FF2B5EF4-FFF2-40B4-BE49-F238E27FC236}">
                  <a16:creationId xmlns:a16="http://schemas.microsoft.com/office/drawing/2014/main" id="{B6BD9501-EB55-4D7B-AA16-EDEAAAB5F75F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957" name="Straight Connector 956">
              <a:extLst>
                <a:ext uri="{FF2B5EF4-FFF2-40B4-BE49-F238E27FC236}">
                  <a16:creationId xmlns:a16="http://schemas.microsoft.com/office/drawing/2014/main" id="{2C1683E8-4A61-4039-A3FA-65AE8D299C92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55" name="Straight Connector 954">
            <a:extLst>
              <a:ext uri="{FF2B5EF4-FFF2-40B4-BE49-F238E27FC236}">
                <a16:creationId xmlns:a16="http://schemas.microsoft.com/office/drawing/2014/main" id="{D845364E-707D-4B21-9F88-7B1BA61AB84C}"/>
              </a:ext>
            </a:extLst>
          </xdr:cNvPr>
          <xdr:cNvCxnSpPr/>
        </xdr:nvCxnSpPr>
        <xdr:spPr>
          <a:xfrm>
            <a:off x="12311063" y="31813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0" name="Straight Arrow Connector 959">
            <a:extLst>
              <a:ext uri="{FF2B5EF4-FFF2-40B4-BE49-F238E27FC236}">
                <a16:creationId xmlns:a16="http://schemas.microsoft.com/office/drawing/2014/main" id="{386E00AA-BF72-4E0B-8F25-CD25D5F3B2BA}"/>
              </a:ext>
            </a:extLst>
          </xdr:cNvPr>
          <xdr:cNvCxnSpPr/>
        </xdr:nvCxnSpPr>
        <xdr:spPr>
          <a:xfrm>
            <a:off x="12468225" y="2986088"/>
            <a:ext cx="0" cy="190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Straight Arrow Connector 960">
            <a:extLst>
              <a:ext uri="{FF2B5EF4-FFF2-40B4-BE49-F238E27FC236}">
                <a16:creationId xmlns:a16="http://schemas.microsoft.com/office/drawing/2014/main" id="{29B68B68-785D-4B36-A83C-0A9BB0CB4367}"/>
              </a:ext>
            </a:extLst>
          </xdr:cNvPr>
          <xdr:cNvCxnSpPr/>
        </xdr:nvCxnSpPr>
        <xdr:spPr>
          <a:xfrm>
            <a:off x="12630150" y="2795588"/>
            <a:ext cx="0" cy="3809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Straight Arrow Connector 961">
            <a:extLst>
              <a:ext uri="{FF2B5EF4-FFF2-40B4-BE49-F238E27FC236}">
                <a16:creationId xmlns:a16="http://schemas.microsoft.com/office/drawing/2014/main" id="{6F3523EC-8659-4782-8402-8DA818AAB56F}"/>
              </a:ext>
            </a:extLst>
          </xdr:cNvPr>
          <xdr:cNvCxnSpPr>
            <a:stCxn id="978" idx="1"/>
          </xdr:cNvCxnSpPr>
        </xdr:nvCxnSpPr>
        <xdr:spPr>
          <a:xfrm>
            <a:off x="12792075" y="2609850"/>
            <a:ext cx="0" cy="566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Arrow Connector 962">
            <a:extLst>
              <a:ext uri="{FF2B5EF4-FFF2-40B4-BE49-F238E27FC236}">
                <a16:creationId xmlns:a16="http://schemas.microsoft.com/office/drawing/2014/main" id="{7E9B7686-645D-44ED-91E0-4B8039F78D02}"/>
              </a:ext>
            </a:extLst>
          </xdr:cNvPr>
          <xdr:cNvCxnSpPr/>
        </xdr:nvCxnSpPr>
        <xdr:spPr>
          <a:xfrm>
            <a:off x="12954000" y="261461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Straight Arrow Connector 963">
            <a:extLst>
              <a:ext uri="{FF2B5EF4-FFF2-40B4-BE49-F238E27FC236}">
                <a16:creationId xmlns:a16="http://schemas.microsoft.com/office/drawing/2014/main" id="{261E768E-4FA9-47DF-8047-A3EB0546C929}"/>
              </a:ext>
            </a:extLst>
          </xdr:cNvPr>
          <xdr:cNvCxnSpPr/>
        </xdr:nvCxnSpPr>
        <xdr:spPr>
          <a:xfrm>
            <a:off x="13115925" y="2614613"/>
            <a:ext cx="0" cy="5619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Straight Arrow Connector 964">
            <a:extLst>
              <a:ext uri="{FF2B5EF4-FFF2-40B4-BE49-F238E27FC236}">
                <a16:creationId xmlns:a16="http://schemas.microsoft.com/office/drawing/2014/main" id="{C9358789-4BB5-4B53-B662-9F4FD7B85C5F}"/>
              </a:ext>
            </a:extLst>
          </xdr:cNvPr>
          <xdr:cNvCxnSpPr/>
        </xdr:nvCxnSpPr>
        <xdr:spPr>
          <a:xfrm>
            <a:off x="13277850" y="26193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Straight Arrow Connector 965">
            <a:extLst>
              <a:ext uri="{FF2B5EF4-FFF2-40B4-BE49-F238E27FC236}">
                <a16:creationId xmlns:a16="http://schemas.microsoft.com/office/drawing/2014/main" id="{E91229DA-9768-47DA-B98A-758F51E584D8}"/>
              </a:ext>
            </a:extLst>
          </xdr:cNvPr>
          <xdr:cNvCxnSpPr/>
        </xdr:nvCxnSpPr>
        <xdr:spPr>
          <a:xfrm>
            <a:off x="13439775" y="2609850"/>
            <a:ext cx="0" cy="566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Straight Arrow Connector 966">
            <a:extLst>
              <a:ext uri="{FF2B5EF4-FFF2-40B4-BE49-F238E27FC236}">
                <a16:creationId xmlns:a16="http://schemas.microsoft.com/office/drawing/2014/main" id="{1FB8DECF-2C56-4C6E-B568-225391972623}"/>
              </a:ext>
            </a:extLst>
          </xdr:cNvPr>
          <xdr:cNvCxnSpPr/>
        </xdr:nvCxnSpPr>
        <xdr:spPr>
          <a:xfrm>
            <a:off x="13601700" y="2619375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Arrow Connector 967">
            <a:extLst>
              <a:ext uri="{FF2B5EF4-FFF2-40B4-BE49-F238E27FC236}">
                <a16:creationId xmlns:a16="http://schemas.microsoft.com/office/drawing/2014/main" id="{0E5459F4-108A-47D4-AC66-A2374CB57E10}"/>
              </a:ext>
            </a:extLst>
          </xdr:cNvPr>
          <xdr:cNvCxnSpPr/>
        </xdr:nvCxnSpPr>
        <xdr:spPr>
          <a:xfrm>
            <a:off x="13763625" y="26193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Arrow Connector 968">
            <a:extLst>
              <a:ext uri="{FF2B5EF4-FFF2-40B4-BE49-F238E27FC236}">
                <a16:creationId xmlns:a16="http://schemas.microsoft.com/office/drawing/2014/main" id="{22536E13-79B5-4FEE-BC14-C3B881EC39EA}"/>
              </a:ext>
            </a:extLst>
          </xdr:cNvPr>
          <xdr:cNvCxnSpPr/>
        </xdr:nvCxnSpPr>
        <xdr:spPr>
          <a:xfrm>
            <a:off x="13925550" y="28003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Arrow Connector 969">
            <a:extLst>
              <a:ext uri="{FF2B5EF4-FFF2-40B4-BE49-F238E27FC236}">
                <a16:creationId xmlns:a16="http://schemas.microsoft.com/office/drawing/2014/main" id="{CA2E4F94-547C-4D64-8CC4-A52D79529BEF}"/>
              </a:ext>
            </a:extLst>
          </xdr:cNvPr>
          <xdr:cNvCxnSpPr/>
        </xdr:nvCxnSpPr>
        <xdr:spPr>
          <a:xfrm>
            <a:off x="14087475" y="2981325"/>
            <a:ext cx="0" cy="1952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>
            <a:extLst>
              <a:ext uri="{FF2B5EF4-FFF2-40B4-BE49-F238E27FC236}">
                <a16:creationId xmlns:a16="http://schemas.microsoft.com/office/drawing/2014/main" id="{272ECE87-979C-4C0D-B779-9076CE867EB2}"/>
              </a:ext>
            </a:extLst>
          </xdr:cNvPr>
          <xdr:cNvCxnSpPr/>
        </xdr:nvCxnSpPr>
        <xdr:spPr>
          <a:xfrm>
            <a:off x="12306301" y="335279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Connector 971">
            <a:extLst>
              <a:ext uri="{FF2B5EF4-FFF2-40B4-BE49-F238E27FC236}">
                <a16:creationId xmlns:a16="http://schemas.microsoft.com/office/drawing/2014/main" id="{F05E81C7-094F-4F19-99D2-EB1FE1945DBA}"/>
              </a:ext>
            </a:extLst>
          </xdr:cNvPr>
          <xdr:cNvCxnSpPr/>
        </xdr:nvCxnSpPr>
        <xdr:spPr>
          <a:xfrm>
            <a:off x="12234863" y="34671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DD8AB7F5-8666-4C04-ADC5-44CA45701616}"/>
              </a:ext>
            </a:extLst>
          </xdr:cNvPr>
          <xdr:cNvCxnSpPr/>
        </xdr:nvCxnSpPr>
        <xdr:spPr>
          <a:xfrm flipH="1">
            <a:off x="12249150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>
            <a:extLst>
              <a:ext uri="{FF2B5EF4-FFF2-40B4-BE49-F238E27FC236}">
                <a16:creationId xmlns:a16="http://schemas.microsoft.com/office/drawing/2014/main" id="{5CCA7984-2252-4536-A629-64E1F6377AA4}"/>
              </a:ext>
            </a:extLst>
          </xdr:cNvPr>
          <xdr:cNvCxnSpPr/>
        </xdr:nvCxnSpPr>
        <xdr:spPr>
          <a:xfrm>
            <a:off x="14249402" y="3357562"/>
            <a:ext cx="0" cy="4572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Connector 974">
            <a:extLst>
              <a:ext uri="{FF2B5EF4-FFF2-40B4-BE49-F238E27FC236}">
                <a16:creationId xmlns:a16="http://schemas.microsoft.com/office/drawing/2014/main" id="{4B328C26-7680-47B0-BBFE-1E5AF3B9B802}"/>
              </a:ext>
            </a:extLst>
          </xdr:cNvPr>
          <xdr:cNvCxnSpPr/>
        </xdr:nvCxnSpPr>
        <xdr:spPr>
          <a:xfrm flipH="1">
            <a:off x="14192251" y="34242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77" name="Arc 976">
            <a:extLst>
              <a:ext uri="{FF2B5EF4-FFF2-40B4-BE49-F238E27FC236}">
                <a16:creationId xmlns:a16="http://schemas.microsoft.com/office/drawing/2014/main" id="{BC026A95-E6F5-4CE3-89B8-BF82C8C3F2EE}"/>
              </a:ext>
            </a:extLst>
          </xdr:cNvPr>
          <xdr:cNvSpPr/>
        </xdr:nvSpPr>
        <xdr:spPr>
          <a:xfrm rot="10800000">
            <a:off x="14277975" y="29860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78" name="Freeform: Shape 977">
            <a:extLst>
              <a:ext uri="{FF2B5EF4-FFF2-40B4-BE49-F238E27FC236}">
                <a16:creationId xmlns:a16="http://schemas.microsoft.com/office/drawing/2014/main" id="{68086E46-2971-44DD-9D7A-ABEC6DC8498A}"/>
              </a:ext>
            </a:extLst>
          </xdr:cNvPr>
          <xdr:cNvSpPr/>
        </xdr:nvSpPr>
        <xdr:spPr>
          <a:xfrm>
            <a:off x="12306300" y="2609850"/>
            <a:ext cx="1947863" cy="571500"/>
          </a:xfrm>
          <a:custGeom>
            <a:avLst/>
            <a:gdLst>
              <a:gd name="connsiteX0" fmla="*/ 0 w 1947863"/>
              <a:gd name="connsiteY0" fmla="*/ 571500 h 571500"/>
              <a:gd name="connsiteX1" fmla="*/ 485775 w 1947863"/>
              <a:gd name="connsiteY1" fmla="*/ 0 h 571500"/>
              <a:gd name="connsiteX2" fmla="*/ 1457325 w 1947863"/>
              <a:gd name="connsiteY2" fmla="*/ 0 h 571500"/>
              <a:gd name="connsiteX3" fmla="*/ 1947863 w 1947863"/>
              <a:gd name="connsiteY3" fmla="*/ 566738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571500">
                <a:moveTo>
                  <a:pt x="0" y="571500"/>
                </a:moveTo>
                <a:lnTo>
                  <a:pt x="485775" y="0"/>
                </a:lnTo>
                <a:lnTo>
                  <a:pt x="1457325" y="0"/>
                </a:lnTo>
                <a:lnTo>
                  <a:pt x="1947863" y="566738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79" name="Straight Connector 978">
            <a:extLst>
              <a:ext uri="{FF2B5EF4-FFF2-40B4-BE49-F238E27FC236}">
                <a16:creationId xmlns:a16="http://schemas.microsoft.com/office/drawing/2014/main" id="{A861E174-4F79-404D-80CC-955D4F5404E1}"/>
              </a:ext>
            </a:extLst>
          </xdr:cNvPr>
          <xdr:cNvCxnSpPr/>
        </xdr:nvCxnSpPr>
        <xdr:spPr>
          <a:xfrm>
            <a:off x="12234862" y="37528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Connector 979">
            <a:extLst>
              <a:ext uri="{FF2B5EF4-FFF2-40B4-BE49-F238E27FC236}">
                <a16:creationId xmlns:a16="http://schemas.microsoft.com/office/drawing/2014/main" id="{7B7D47FD-9159-4446-873A-BB8759A3B7C6}"/>
              </a:ext>
            </a:extLst>
          </xdr:cNvPr>
          <xdr:cNvCxnSpPr/>
        </xdr:nvCxnSpPr>
        <xdr:spPr>
          <a:xfrm flipH="1">
            <a:off x="12249149" y="37052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Connector 980">
            <a:extLst>
              <a:ext uri="{FF2B5EF4-FFF2-40B4-BE49-F238E27FC236}">
                <a16:creationId xmlns:a16="http://schemas.microsoft.com/office/drawing/2014/main" id="{E8FBCBD1-D559-4BD8-9FDF-F6B6AC00F88E}"/>
              </a:ext>
            </a:extLst>
          </xdr:cNvPr>
          <xdr:cNvCxnSpPr/>
        </xdr:nvCxnSpPr>
        <xdr:spPr>
          <a:xfrm flipH="1">
            <a:off x="14192250" y="37099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Connector 981">
            <a:extLst>
              <a:ext uri="{FF2B5EF4-FFF2-40B4-BE49-F238E27FC236}">
                <a16:creationId xmlns:a16="http://schemas.microsoft.com/office/drawing/2014/main" id="{2A4D04A5-3569-427A-833A-21C9B71266E0}"/>
              </a:ext>
            </a:extLst>
          </xdr:cNvPr>
          <xdr:cNvCxnSpPr/>
        </xdr:nvCxnSpPr>
        <xdr:spPr>
          <a:xfrm>
            <a:off x="12792075" y="33432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>
            <a:extLst>
              <a:ext uri="{FF2B5EF4-FFF2-40B4-BE49-F238E27FC236}">
                <a16:creationId xmlns:a16="http://schemas.microsoft.com/office/drawing/2014/main" id="{093AF57B-44C6-4928-9A2D-3A02373D8021}"/>
              </a:ext>
            </a:extLst>
          </xdr:cNvPr>
          <xdr:cNvCxnSpPr/>
        </xdr:nvCxnSpPr>
        <xdr:spPr>
          <a:xfrm flipH="1">
            <a:off x="12734925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Connector 983">
            <a:extLst>
              <a:ext uri="{FF2B5EF4-FFF2-40B4-BE49-F238E27FC236}">
                <a16:creationId xmlns:a16="http://schemas.microsoft.com/office/drawing/2014/main" id="{989FC8D8-7337-4096-8857-F66C82E36CC7}"/>
              </a:ext>
            </a:extLst>
          </xdr:cNvPr>
          <xdr:cNvCxnSpPr/>
        </xdr:nvCxnSpPr>
        <xdr:spPr>
          <a:xfrm>
            <a:off x="13763625" y="33432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Connector 984">
            <a:extLst>
              <a:ext uri="{FF2B5EF4-FFF2-40B4-BE49-F238E27FC236}">
                <a16:creationId xmlns:a16="http://schemas.microsoft.com/office/drawing/2014/main" id="{B5920B5D-C4F2-4172-B059-BC09203E53BB}"/>
              </a:ext>
            </a:extLst>
          </xdr:cNvPr>
          <xdr:cNvCxnSpPr/>
        </xdr:nvCxnSpPr>
        <xdr:spPr>
          <a:xfrm flipH="1">
            <a:off x="13706475" y="3419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31</xdr:row>
      <xdr:rowOff>0</xdr:rowOff>
    </xdr:from>
    <xdr:to>
      <xdr:col>54</xdr:col>
      <xdr:colOff>157163</xdr:colOff>
      <xdr:row>40</xdr:row>
      <xdr:rowOff>66675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C58EA58E-E662-44AF-AF9A-DD99F1179FA4}"/>
            </a:ext>
          </a:extLst>
        </xdr:cNvPr>
        <xdr:cNvGrpSpPr/>
      </xdr:nvGrpSpPr>
      <xdr:grpSpPr>
        <a:xfrm>
          <a:off x="6477000" y="5048250"/>
          <a:ext cx="2424113" cy="1352550"/>
          <a:chOff x="6477000" y="5048250"/>
          <a:chExt cx="2424113" cy="1352550"/>
        </a:xfrm>
      </xdr:grpSpPr>
      <xdr:grpSp>
        <xdr:nvGrpSpPr>
          <xdr:cNvPr id="1026" name="Group 1025">
            <a:extLst>
              <a:ext uri="{FF2B5EF4-FFF2-40B4-BE49-F238E27FC236}">
                <a16:creationId xmlns:a16="http://schemas.microsoft.com/office/drawing/2014/main" id="{540F7B98-A83A-4556-B9CE-99F2EB803343}"/>
              </a:ext>
            </a:extLst>
          </xdr:cNvPr>
          <xdr:cNvGrpSpPr/>
        </xdr:nvGrpSpPr>
        <xdr:grpSpPr>
          <a:xfrm>
            <a:off x="8572500" y="5619750"/>
            <a:ext cx="328613" cy="261937"/>
            <a:chOff x="6800850" y="719138"/>
            <a:chExt cx="328613" cy="261937"/>
          </a:xfrm>
        </xdr:grpSpPr>
        <xdr:sp macro="" textlink="">
          <xdr:nvSpPr>
            <xdr:cNvPr id="1027" name="Rectangle 1026">
              <a:extLst>
                <a:ext uri="{FF2B5EF4-FFF2-40B4-BE49-F238E27FC236}">
                  <a16:creationId xmlns:a16="http://schemas.microsoft.com/office/drawing/2014/main" id="{E60E97D8-9E17-4DBD-B606-845FEC2FB59C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28" name="Isosceles Triangle 1027">
              <a:extLst>
                <a:ext uri="{FF2B5EF4-FFF2-40B4-BE49-F238E27FC236}">
                  <a16:creationId xmlns:a16="http://schemas.microsoft.com/office/drawing/2014/main" id="{0C96FC99-952E-4661-BBD2-58730ACD6F19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29" name="Straight Connector 1028">
              <a:extLst>
                <a:ext uri="{FF2B5EF4-FFF2-40B4-BE49-F238E27FC236}">
                  <a16:creationId xmlns:a16="http://schemas.microsoft.com/office/drawing/2014/main" id="{0C0F764F-1406-48E6-8F2C-81104FBE8D76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95" name="Group 994">
            <a:extLst>
              <a:ext uri="{FF2B5EF4-FFF2-40B4-BE49-F238E27FC236}">
                <a16:creationId xmlns:a16="http://schemas.microsoft.com/office/drawing/2014/main" id="{0FE83F28-FA16-47D4-A1FF-164B07AF0608}"/>
              </a:ext>
            </a:extLst>
          </xdr:cNvPr>
          <xdr:cNvGrpSpPr/>
        </xdr:nvGrpSpPr>
        <xdr:grpSpPr>
          <a:xfrm>
            <a:off x="6638925" y="5476875"/>
            <a:ext cx="161925" cy="285751"/>
            <a:chOff x="1457325" y="571500"/>
            <a:chExt cx="161925" cy="285751"/>
          </a:xfrm>
        </xdr:grpSpPr>
        <xdr:sp macro="" textlink="">
          <xdr:nvSpPr>
            <xdr:cNvPr id="1000" name="Rectangle 999">
              <a:extLst>
                <a:ext uri="{FF2B5EF4-FFF2-40B4-BE49-F238E27FC236}">
                  <a16:creationId xmlns:a16="http://schemas.microsoft.com/office/drawing/2014/main" id="{29DB5B09-C366-4A6D-8048-16AFA9D39638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01" name="Straight Connector 1000">
              <a:extLst>
                <a:ext uri="{FF2B5EF4-FFF2-40B4-BE49-F238E27FC236}">
                  <a16:creationId xmlns:a16="http://schemas.microsoft.com/office/drawing/2014/main" id="{9A6522CE-B2A6-4809-B3F5-1721C034224E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97" name="Straight Connector 996">
            <a:extLst>
              <a:ext uri="{FF2B5EF4-FFF2-40B4-BE49-F238E27FC236}">
                <a16:creationId xmlns:a16="http://schemas.microsoft.com/office/drawing/2014/main" id="{3AA51ABC-B1C4-46A0-9415-FC3AE94B51EA}"/>
              </a:ext>
            </a:extLst>
          </xdr:cNvPr>
          <xdr:cNvCxnSpPr/>
        </xdr:nvCxnSpPr>
        <xdr:spPr>
          <a:xfrm>
            <a:off x="6805613" y="56197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2" name="Straight Arrow Connector 1001">
            <a:extLst>
              <a:ext uri="{FF2B5EF4-FFF2-40B4-BE49-F238E27FC236}">
                <a16:creationId xmlns:a16="http://schemas.microsoft.com/office/drawing/2014/main" id="{4F5D8377-47EA-4D1B-A8D6-269DFA260EDB}"/>
              </a:ext>
            </a:extLst>
          </xdr:cNvPr>
          <xdr:cNvCxnSpPr/>
        </xdr:nvCxnSpPr>
        <xdr:spPr>
          <a:xfrm>
            <a:off x="6962775" y="551973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Straight Arrow Connector 1002">
            <a:extLst>
              <a:ext uri="{FF2B5EF4-FFF2-40B4-BE49-F238E27FC236}">
                <a16:creationId xmlns:a16="http://schemas.microsoft.com/office/drawing/2014/main" id="{63724637-2E39-45E7-8730-4C34B8013CBA}"/>
              </a:ext>
            </a:extLst>
          </xdr:cNvPr>
          <xdr:cNvCxnSpPr/>
        </xdr:nvCxnSpPr>
        <xdr:spPr>
          <a:xfrm>
            <a:off x="7124700" y="542448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Straight Arrow Connector 1003">
            <a:extLst>
              <a:ext uri="{FF2B5EF4-FFF2-40B4-BE49-F238E27FC236}">
                <a16:creationId xmlns:a16="http://schemas.microsoft.com/office/drawing/2014/main" id="{CDEB0B31-FFCB-4935-95CD-3C3F860FE8B4}"/>
              </a:ext>
            </a:extLst>
          </xdr:cNvPr>
          <xdr:cNvCxnSpPr>
            <a:cxnSpLocks/>
          </xdr:cNvCxnSpPr>
        </xdr:nvCxnSpPr>
        <xdr:spPr>
          <a:xfrm>
            <a:off x="7286625" y="5329238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Arrow Connector 1004">
            <a:extLst>
              <a:ext uri="{FF2B5EF4-FFF2-40B4-BE49-F238E27FC236}">
                <a16:creationId xmlns:a16="http://schemas.microsoft.com/office/drawing/2014/main" id="{947CB5BD-42BD-427C-A63B-8F50BF84BB69}"/>
              </a:ext>
            </a:extLst>
          </xdr:cNvPr>
          <xdr:cNvCxnSpPr/>
        </xdr:nvCxnSpPr>
        <xdr:spPr>
          <a:xfrm>
            <a:off x="7448550" y="52387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Arrow Connector 1005">
            <a:extLst>
              <a:ext uri="{FF2B5EF4-FFF2-40B4-BE49-F238E27FC236}">
                <a16:creationId xmlns:a16="http://schemas.microsoft.com/office/drawing/2014/main" id="{F692F845-62FF-4E1C-AE32-C8882A681557}"/>
              </a:ext>
            </a:extLst>
          </xdr:cNvPr>
          <xdr:cNvCxnSpPr/>
        </xdr:nvCxnSpPr>
        <xdr:spPr>
          <a:xfrm>
            <a:off x="7610475" y="5138738"/>
            <a:ext cx="0" cy="4762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Arrow Connector 1006">
            <a:extLst>
              <a:ext uri="{FF2B5EF4-FFF2-40B4-BE49-F238E27FC236}">
                <a16:creationId xmlns:a16="http://schemas.microsoft.com/office/drawing/2014/main" id="{97E0B878-197D-41D7-9211-EF8923FB3A0B}"/>
              </a:ext>
            </a:extLst>
          </xdr:cNvPr>
          <xdr:cNvCxnSpPr/>
        </xdr:nvCxnSpPr>
        <xdr:spPr>
          <a:xfrm>
            <a:off x="7772400" y="50577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8" name="Straight Arrow Connector 1007">
            <a:extLst>
              <a:ext uri="{FF2B5EF4-FFF2-40B4-BE49-F238E27FC236}">
                <a16:creationId xmlns:a16="http://schemas.microsoft.com/office/drawing/2014/main" id="{8A96581A-5DFC-485F-9108-6802DB9F1C9A}"/>
              </a:ext>
            </a:extLst>
          </xdr:cNvPr>
          <xdr:cNvCxnSpPr/>
        </xdr:nvCxnSpPr>
        <xdr:spPr>
          <a:xfrm>
            <a:off x="7934325" y="5143500"/>
            <a:ext cx="0" cy="4714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Straight Arrow Connector 1008">
            <a:extLst>
              <a:ext uri="{FF2B5EF4-FFF2-40B4-BE49-F238E27FC236}">
                <a16:creationId xmlns:a16="http://schemas.microsoft.com/office/drawing/2014/main" id="{13091C2E-BCB1-4530-8F55-AF7AF8832B53}"/>
              </a:ext>
            </a:extLst>
          </xdr:cNvPr>
          <xdr:cNvCxnSpPr/>
        </xdr:nvCxnSpPr>
        <xdr:spPr>
          <a:xfrm>
            <a:off x="8096250" y="5243513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0" name="Straight Arrow Connector 1009">
            <a:extLst>
              <a:ext uri="{FF2B5EF4-FFF2-40B4-BE49-F238E27FC236}">
                <a16:creationId xmlns:a16="http://schemas.microsoft.com/office/drawing/2014/main" id="{1FC69D49-162B-42F9-8C2B-5DD77AEC1B36}"/>
              </a:ext>
            </a:extLst>
          </xdr:cNvPr>
          <xdr:cNvCxnSpPr/>
        </xdr:nvCxnSpPr>
        <xdr:spPr>
          <a:xfrm>
            <a:off x="8258175" y="53340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1" name="Straight Arrow Connector 1010">
            <a:extLst>
              <a:ext uri="{FF2B5EF4-FFF2-40B4-BE49-F238E27FC236}">
                <a16:creationId xmlns:a16="http://schemas.microsoft.com/office/drawing/2014/main" id="{FB93C885-98EC-40F9-902E-FD761B0979BE}"/>
              </a:ext>
            </a:extLst>
          </xdr:cNvPr>
          <xdr:cNvCxnSpPr/>
        </xdr:nvCxnSpPr>
        <xdr:spPr>
          <a:xfrm>
            <a:off x="8420100" y="5434013"/>
            <a:ext cx="0" cy="180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2" name="Straight Arrow Connector 1011">
            <a:extLst>
              <a:ext uri="{FF2B5EF4-FFF2-40B4-BE49-F238E27FC236}">
                <a16:creationId xmlns:a16="http://schemas.microsoft.com/office/drawing/2014/main" id="{DE888447-128D-45D3-A7C4-624F9B541A48}"/>
              </a:ext>
            </a:extLst>
          </xdr:cNvPr>
          <xdr:cNvCxnSpPr/>
        </xdr:nvCxnSpPr>
        <xdr:spPr>
          <a:xfrm>
            <a:off x="8582025" y="5514975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3" name="Straight Connector 1012">
            <a:extLst>
              <a:ext uri="{FF2B5EF4-FFF2-40B4-BE49-F238E27FC236}">
                <a16:creationId xmlns:a16="http://schemas.microsoft.com/office/drawing/2014/main" id="{9AE8E3BC-D450-4C41-9947-B8D6B5AF7A6C}"/>
              </a:ext>
            </a:extLst>
          </xdr:cNvPr>
          <xdr:cNvCxnSpPr/>
        </xdr:nvCxnSpPr>
        <xdr:spPr>
          <a:xfrm>
            <a:off x="6800851" y="57911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4" name="Straight Connector 1013">
            <a:extLst>
              <a:ext uri="{FF2B5EF4-FFF2-40B4-BE49-F238E27FC236}">
                <a16:creationId xmlns:a16="http://schemas.microsoft.com/office/drawing/2014/main" id="{48916393-69B8-4A90-9B7F-24B242E2870A}"/>
              </a:ext>
            </a:extLst>
          </xdr:cNvPr>
          <xdr:cNvCxnSpPr/>
        </xdr:nvCxnSpPr>
        <xdr:spPr>
          <a:xfrm>
            <a:off x="6729413" y="60483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5" name="Straight Connector 1014">
            <a:extLst>
              <a:ext uri="{FF2B5EF4-FFF2-40B4-BE49-F238E27FC236}">
                <a16:creationId xmlns:a16="http://schemas.microsoft.com/office/drawing/2014/main" id="{AAB29B4B-BA98-4EA7-BFB5-D6BF8DE877CD}"/>
              </a:ext>
            </a:extLst>
          </xdr:cNvPr>
          <xdr:cNvCxnSpPr/>
        </xdr:nvCxnSpPr>
        <xdr:spPr>
          <a:xfrm flipH="1">
            <a:off x="6743697" y="6000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6" name="Straight Connector 1015">
            <a:extLst>
              <a:ext uri="{FF2B5EF4-FFF2-40B4-BE49-F238E27FC236}">
                <a16:creationId xmlns:a16="http://schemas.microsoft.com/office/drawing/2014/main" id="{DB2AAD15-16D7-4EFE-AAB6-F656B6C55B55}"/>
              </a:ext>
            </a:extLst>
          </xdr:cNvPr>
          <xdr:cNvCxnSpPr/>
        </xdr:nvCxnSpPr>
        <xdr:spPr>
          <a:xfrm>
            <a:off x="8743952" y="5795962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7" name="Straight Connector 1016">
            <a:extLst>
              <a:ext uri="{FF2B5EF4-FFF2-40B4-BE49-F238E27FC236}">
                <a16:creationId xmlns:a16="http://schemas.microsoft.com/office/drawing/2014/main" id="{3CCECD48-A186-4E2D-9D70-B843CBC85BAE}"/>
              </a:ext>
            </a:extLst>
          </xdr:cNvPr>
          <xdr:cNvCxnSpPr/>
        </xdr:nvCxnSpPr>
        <xdr:spPr>
          <a:xfrm flipH="1">
            <a:off x="8686801" y="60055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8" name="Arc 1017">
            <a:extLst>
              <a:ext uri="{FF2B5EF4-FFF2-40B4-BE49-F238E27FC236}">
                <a16:creationId xmlns:a16="http://schemas.microsoft.com/office/drawing/2014/main" id="{1E4F4538-C0C6-41AB-A393-09042B3C59D0}"/>
              </a:ext>
            </a:extLst>
          </xdr:cNvPr>
          <xdr:cNvSpPr/>
        </xdr:nvSpPr>
        <xdr:spPr>
          <a:xfrm>
            <a:off x="6477000" y="53863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20" name="Straight Connector 1019">
            <a:extLst>
              <a:ext uri="{FF2B5EF4-FFF2-40B4-BE49-F238E27FC236}">
                <a16:creationId xmlns:a16="http://schemas.microsoft.com/office/drawing/2014/main" id="{61E0E364-0716-4AC8-AE8B-D81C41AA5B65}"/>
              </a:ext>
            </a:extLst>
          </xdr:cNvPr>
          <xdr:cNvCxnSpPr/>
        </xdr:nvCxnSpPr>
        <xdr:spPr>
          <a:xfrm>
            <a:off x="6729412" y="6334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Straight Connector 1020">
            <a:extLst>
              <a:ext uri="{FF2B5EF4-FFF2-40B4-BE49-F238E27FC236}">
                <a16:creationId xmlns:a16="http://schemas.microsoft.com/office/drawing/2014/main" id="{C22A9115-97DB-45B8-B955-7B68B7DD9905}"/>
              </a:ext>
            </a:extLst>
          </xdr:cNvPr>
          <xdr:cNvCxnSpPr/>
        </xdr:nvCxnSpPr>
        <xdr:spPr>
          <a:xfrm flipH="1">
            <a:off x="6743699" y="6286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2" name="Straight Connector 1021">
            <a:extLst>
              <a:ext uri="{FF2B5EF4-FFF2-40B4-BE49-F238E27FC236}">
                <a16:creationId xmlns:a16="http://schemas.microsoft.com/office/drawing/2014/main" id="{7258C39B-3047-4174-8B48-2616C878C86D}"/>
              </a:ext>
            </a:extLst>
          </xdr:cNvPr>
          <xdr:cNvCxnSpPr/>
        </xdr:nvCxnSpPr>
        <xdr:spPr>
          <a:xfrm flipH="1">
            <a:off x="8686800" y="6291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3" name="Straight Connector 1022">
            <a:extLst>
              <a:ext uri="{FF2B5EF4-FFF2-40B4-BE49-F238E27FC236}">
                <a16:creationId xmlns:a16="http://schemas.microsoft.com/office/drawing/2014/main" id="{394F3DDA-87B9-4C98-8A05-EDC424F479A0}"/>
              </a:ext>
            </a:extLst>
          </xdr:cNvPr>
          <xdr:cNvCxnSpPr/>
        </xdr:nvCxnSpPr>
        <xdr:spPr>
          <a:xfrm>
            <a:off x="7772407" y="592455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Straight Connector 1023">
            <a:extLst>
              <a:ext uri="{FF2B5EF4-FFF2-40B4-BE49-F238E27FC236}">
                <a16:creationId xmlns:a16="http://schemas.microsoft.com/office/drawing/2014/main" id="{D7B9C3CD-D830-4EE0-8D28-BB60D895D64A}"/>
              </a:ext>
            </a:extLst>
          </xdr:cNvPr>
          <xdr:cNvCxnSpPr/>
        </xdr:nvCxnSpPr>
        <xdr:spPr>
          <a:xfrm flipH="1">
            <a:off x="7715257" y="6000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5" name="Freeform: Shape 1024">
            <a:extLst>
              <a:ext uri="{FF2B5EF4-FFF2-40B4-BE49-F238E27FC236}">
                <a16:creationId xmlns:a16="http://schemas.microsoft.com/office/drawing/2014/main" id="{41101E41-FD0E-4EB0-BDAC-0F8268AFE4D3}"/>
              </a:ext>
            </a:extLst>
          </xdr:cNvPr>
          <xdr:cNvSpPr/>
        </xdr:nvSpPr>
        <xdr:spPr>
          <a:xfrm>
            <a:off x="6800850" y="5048250"/>
            <a:ext cx="1943100" cy="571500"/>
          </a:xfrm>
          <a:custGeom>
            <a:avLst/>
            <a:gdLst>
              <a:gd name="connsiteX0" fmla="*/ 0 w 1943100"/>
              <a:gd name="connsiteY0" fmla="*/ 571500 h 571500"/>
              <a:gd name="connsiteX1" fmla="*/ 971550 w 1943100"/>
              <a:gd name="connsiteY1" fmla="*/ 0 h 571500"/>
              <a:gd name="connsiteX2" fmla="*/ 1943100 w 1943100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571500">
                <a:moveTo>
                  <a:pt x="0" y="571500"/>
                </a:moveTo>
                <a:lnTo>
                  <a:pt x="971550" y="0"/>
                </a:lnTo>
                <a:lnTo>
                  <a:pt x="1943100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74</xdr:col>
      <xdr:colOff>152400</xdr:colOff>
      <xdr:row>31</xdr:row>
      <xdr:rowOff>0</xdr:rowOff>
    </xdr:from>
    <xdr:to>
      <xdr:col>90</xdr:col>
      <xdr:colOff>114301</xdr:colOff>
      <xdr:row>40</xdr:row>
      <xdr:rowOff>66675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73B719FA-03C6-4934-BE45-FE8E9E456FE7}"/>
            </a:ext>
          </a:extLst>
        </xdr:cNvPr>
        <xdr:cNvGrpSpPr/>
      </xdr:nvGrpSpPr>
      <xdr:grpSpPr>
        <a:xfrm>
          <a:off x="12134850" y="5048250"/>
          <a:ext cx="2552701" cy="1352550"/>
          <a:chOff x="12134850" y="5048250"/>
          <a:chExt cx="2552701" cy="1352550"/>
        </a:xfrm>
      </xdr:grpSpPr>
      <xdr:grpSp>
        <xdr:nvGrpSpPr>
          <xdr:cNvPr id="1032" name="Group 1031">
            <a:extLst>
              <a:ext uri="{FF2B5EF4-FFF2-40B4-BE49-F238E27FC236}">
                <a16:creationId xmlns:a16="http://schemas.microsoft.com/office/drawing/2014/main" id="{0EF2B3D3-75D2-45CE-B644-7FF3CB6777E7}"/>
              </a:ext>
            </a:extLst>
          </xdr:cNvPr>
          <xdr:cNvGrpSpPr/>
        </xdr:nvGrpSpPr>
        <xdr:grpSpPr>
          <a:xfrm>
            <a:off x="14249400" y="5481638"/>
            <a:ext cx="166688" cy="285750"/>
            <a:chOff x="3562350" y="576263"/>
            <a:chExt cx="166688" cy="285750"/>
          </a:xfrm>
        </xdr:grpSpPr>
        <xdr:sp macro="" textlink="">
          <xdr:nvSpPr>
            <xdr:cNvPr id="1034" name="Rectangle 1033">
              <a:extLst>
                <a:ext uri="{FF2B5EF4-FFF2-40B4-BE49-F238E27FC236}">
                  <a16:creationId xmlns:a16="http://schemas.microsoft.com/office/drawing/2014/main" id="{82DBE93D-CDCE-4883-9FDD-700E3CEBCB03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35" name="Straight Connector 1034">
              <a:extLst>
                <a:ext uri="{FF2B5EF4-FFF2-40B4-BE49-F238E27FC236}">
                  <a16:creationId xmlns:a16="http://schemas.microsoft.com/office/drawing/2014/main" id="{03448C5A-8649-4C0F-9428-82B5474511BA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33" name="Straight Connector 1032">
            <a:extLst>
              <a:ext uri="{FF2B5EF4-FFF2-40B4-BE49-F238E27FC236}">
                <a16:creationId xmlns:a16="http://schemas.microsoft.com/office/drawing/2014/main" id="{00523B4B-72C9-4E54-9078-BE895DFC2B13}"/>
              </a:ext>
            </a:extLst>
          </xdr:cNvPr>
          <xdr:cNvCxnSpPr/>
        </xdr:nvCxnSpPr>
        <xdr:spPr>
          <a:xfrm>
            <a:off x="12311063" y="56197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8" name="Straight Arrow Connector 1037">
            <a:extLst>
              <a:ext uri="{FF2B5EF4-FFF2-40B4-BE49-F238E27FC236}">
                <a16:creationId xmlns:a16="http://schemas.microsoft.com/office/drawing/2014/main" id="{8EED0A60-2E19-4EBE-B75C-9E01B1BBEF1E}"/>
              </a:ext>
            </a:extLst>
          </xdr:cNvPr>
          <xdr:cNvCxnSpPr/>
        </xdr:nvCxnSpPr>
        <xdr:spPr>
          <a:xfrm>
            <a:off x="12468225" y="551973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Straight Arrow Connector 1038">
            <a:extLst>
              <a:ext uri="{FF2B5EF4-FFF2-40B4-BE49-F238E27FC236}">
                <a16:creationId xmlns:a16="http://schemas.microsoft.com/office/drawing/2014/main" id="{1CF98ED9-83B9-4955-B6BD-401B42E924F2}"/>
              </a:ext>
            </a:extLst>
          </xdr:cNvPr>
          <xdr:cNvCxnSpPr/>
        </xdr:nvCxnSpPr>
        <xdr:spPr>
          <a:xfrm>
            <a:off x="12630150" y="5424488"/>
            <a:ext cx="0" cy="1904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0" name="Straight Arrow Connector 1039">
            <a:extLst>
              <a:ext uri="{FF2B5EF4-FFF2-40B4-BE49-F238E27FC236}">
                <a16:creationId xmlns:a16="http://schemas.microsoft.com/office/drawing/2014/main" id="{FD12A076-BB3C-421D-9A2A-37471A1641CD}"/>
              </a:ext>
            </a:extLst>
          </xdr:cNvPr>
          <xdr:cNvCxnSpPr>
            <a:cxnSpLocks/>
          </xdr:cNvCxnSpPr>
        </xdr:nvCxnSpPr>
        <xdr:spPr>
          <a:xfrm>
            <a:off x="12792075" y="5329238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1" name="Straight Arrow Connector 1040">
            <a:extLst>
              <a:ext uri="{FF2B5EF4-FFF2-40B4-BE49-F238E27FC236}">
                <a16:creationId xmlns:a16="http://schemas.microsoft.com/office/drawing/2014/main" id="{092902DF-9E46-4197-9BF6-DCD0FD912225}"/>
              </a:ext>
            </a:extLst>
          </xdr:cNvPr>
          <xdr:cNvCxnSpPr/>
        </xdr:nvCxnSpPr>
        <xdr:spPr>
          <a:xfrm>
            <a:off x="12954000" y="52387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Straight Arrow Connector 1041">
            <a:extLst>
              <a:ext uri="{FF2B5EF4-FFF2-40B4-BE49-F238E27FC236}">
                <a16:creationId xmlns:a16="http://schemas.microsoft.com/office/drawing/2014/main" id="{F88F59EF-FFFE-4092-922B-7CDC25F3801C}"/>
              </a:ext>
            </a:extLst>
          </xdr:cNvPr>
          <xdr:cNvCxnSpPr/>
        </xdr:nvCxnSpPr>
        <xdr:spPr>
          <a:xfrm>
            <a:off x="13115925" y="5138738"/>
            <a:ext cx="0" cy="4762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3" name="Straight Arrow Connector 1042">
            <a:extLst>
              <a:ext uri="{FF2B5EF4-FFF2-40B4-BE49-F238E27FC236}">
                <a16:creationId xmlns:a16="http://schemas.microsoft.com/office/drawing/2014/main" id="{D4E96338-61B2-44F3-A165-CCE5309B0D83}"/>
              </a:ext>
            </a:extLst>
          </xdr:cNvPr>
          <xdr:cNvCxnSpPr/>
        </xdr:nvCxnSpPr>
        <xdr:spPr>
          <a:xfrm>
            <a:off x="13277850" y="50577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Arrow Connector 1043">
            <a:extLst>
              <a:ext uri="{FF2B5EF4-FFF2-40B4-BE49-F238E27FC236}">
                <a16:creationId xmlns:a16="http://schemas.microsoft.com/office/drawing/2014/main" id="{0FB8BAFD-0A43-4F5D-9DE2-BD131AD02CDE}"/>
              </a:ext>
            </a:extLst>
          </xdr:cNvPr>
          <xdr:cNvCxnSpPr/>
        </xdr:nvCxnSpPr>
        <xdr:spPr>
          <a:xfrm>
            <a:off x="13439775" y="5143500"/>
            <a:ext cx="0" cy="4714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Arrow Connector 1044">
            <a:extLst>
              <a:ext uri="{FF2B5EF4-FFF2-40B4-BE49-F238E27FC236}">
                <a16:creationId xmlns:a16="http://schemas.microsoft.com/office/drawing/2014/main" id="{DF167D51-02DD-4848-A93D-A3DD5132C9F1}"/>
              </a:ext>
            </a:extLst>
          </xdr:cNvPr>
          <xdr:cNvCxnSpPr/>
        </xdr:nvCxnSpPr>
        <xdr:spPr>
          <a:xfrm>
            <a:off x="13601700" y="5243513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6" name="Straight Arrow Connector 1045">
            <a:extLst>
              <a:ext uri="{FF2B5EF4-FFF2-40B4-BE49-F238E27FC236}">
                <a16:creationId xmlns:a16="http://schemas.microsoft.com/office/drawing/2014/main" id="{A91F5F74-9BDD-4031-BF34-6FA338DF6D69}"/>
              </a:ext>
            </a:extLst>
          </xdr:cNvPr>
          <xdr:cNvCxnSpPr/>
        </xdr:nvCxnSpPr>
        <xdr:spPr>
          <a:xfrm>
            <a:off x="13763625" y="53340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7" name="Straight Arrow Connector 1046">
            <a:extLst>
              <a:ext uri="{FF2B5EF4-FFF2-40B4-BE49-F238E27FC236}">
                <a16:creationId xmlns:a16="http://schemas.microsoft.com/office/drawing/2014/main" id="{7FC10FAE-C7F9-433E-AFC4-8560E6EC22CB}"/>
              </a:ext>
            </a:extLst>
          </xdr:cNvPr>
          <xdr:cNvCxnSpPr/>
        </xdr:nvCxnSpPr>
        <xdr:spPr>
          <a:xfrm>
            <a:off x="13925550" y="5434013"/>
            <a:ext cx="0" cy="180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8" name="Straight Arrow Connector 1047">
            <a:extLst>
              <a:ext uri="{FF2B5EF4-FFF2-40B4-BE49-F238E27FC236}">
                <a16:creationId xmlns:a16="http://schemas.microsoft.com/office/drawing/2014/main" id="{AC820631-8302-42B5-A78A-CBF108079C54}"/>
              </a:ext>
            </a:extLst>
          </xdr:cNvPr>
          <xdr:cNvCxnSpPr/>
        </xdr:nvCxnSpPr>
        <xdr:spPr>
          <a:xfrm>
            <a:off x="14087475" y="5514975"/>
            <a:ext cx="0" cy="1000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9" name="Straight Connector 1048">
            <a:extLst>
              <a:ext uri="{FF2B5EF4-FFF2-40B4-BE49-F238E27FC236}">
                <a16:creationId xmlns:a16="http://schemas.microsoft.com/office/drawing/2014/main" id="{22C47DC0-786C-4A7E-9E6A-8F1896E411F3}"/>
              </a:ext>
            </a:extLst>
          </xdr:cNvPr>
          <xdr:cNvCxnSpPr/>
        </xdr:nvCxnSpPr>
        <xdr:spPr>
          <a:xfrm>
            <a:off x="12306301" y="57911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0" name="Straight Connector 1049">
            <a:extLst>
              <a:ext uri="{FF2B5EF4-FFF2-40B4-BE49-F238E27FC236}">
                <a16:creationId xmlns:a16="http://schemas.microsoft.com/office/drawing/2014/main" id="{B70385F7-0A0D-412A-B2E0-A75A684F3B2B}"/>
              </a:ext>
            </a:extLst>
          </xdr:cNvPr>
          <xdr:cNvCxnSpPr/>
        </xdr:nvCxnSpPr>
        <xdr:spPr>
          <a:xfrm>
            <a:off x="12234863" y="60483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Straight Connector 1050">
            <a:extLst>
              <a:ext uri="{FF2B5EF4-FFF2-40B4-BE49-F238E27FC236}">
                <a16:creationId xmlns:a16="http://schemas.microsoft.com/office/drawing/2014/main" id="{5B0C11AF-4B7A-4F3D-9C29-C859CE4C2D81}"/>
              </a:ext>
            </a:extLst>
          </xdr:cNvPr>
          <xdr:cNvCxnSpPr/>
        </xdr:nvCxnSpPr>
        <xdr:spPr>
          <a:xfrm flipH="1">
            <a:off x="12249147" y="6000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Connector 1051">
            <a:extLst>
              <a:ext uri="{FF2B5EF4-FFF2-40B4-BE49-F238E27FC236}">
                <a16:creationId xmlns:a16="http://schemas.microsoft.com/office/drawing/2014/main" id="{C12EDA40-7A96-4A10-98AE-D28813F93DB3}"/>
              </a:ext>
            </a:extLst>
          </xdr:cNvPr>
          <xdr:cNvCxnSpPr/>
        </xdr:nvCxnSpPr>
        <xdr:spPr>
          <a:xfrm>
            <a:off x="14249402" y="5795962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Connector 1052">
            <a:extLst>
              <a:ext uri="{FF2B5EF4-FFF2-40B4-BE49-F238E27FC236}">
                <a16:creationId xmlns:a16="http://schemas.microsoft.com/office/drawing/2014/main" id="{FD4C17B7-FEEE-4796-BF9E-CF140745D565}"/>
              </a:ext>
            </a:extLst>
          </xdr:cNvPr>
          <xdr:cNvCxnSpPr/>
        </xdr:nvCxnSpPr>
        <xdr:spPr>
          <a:xfrm flipH="1">
            <a:off x="14192251" y="60055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55" name="Arc 1054">
            <a:extLst>
              <a:ext uri="{FF2B5EF4-FFF2-40B4-BE49-F238E27FC236}">
                <a16:creationId xmlns:a16="http://schemas.microsoft.com/office/drawing/2014/main" id="{33BEAE79-881A-4132-BF6F-A4E07384645D}"/>
              </a:ext>
            </a:extLst>
          </xdr:cNvPr>
          <xdr:cNvSpPr/>
        </xdr:nvSpPr>
        <xdr:spPr>
          <a:xfrm rot="10800000">
            <a:off x="14277975" y="54244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56" name="Straight Connector 1055">
            <a:extLst>
              <a:ext uri="{FF2B5EF4-FFF2-40B4-BE49-F238E27FC236}">
                <a16:creationId xmlns:a16="http://schemas.microsoft.com/office/drawing/2014/main" id="{FA991A7C-4BDC-47E7-8D52-426D3F0559DE}"/>
              </a:ext>
            </a:extLst>
          </xdr:cNvPr>
          <xdr:cNvCxnSpPr/>
        </xdr:nvCxnSpPr>
        <xdr:spPr>
          <a:xfrm>
            <a:off x="12234862" y="6334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Straight Connector 1056">
            <a:extLst>
              <a:ext uri="{FF2B5EF4-FFF2-40B4-BE49-F238E27FC236}">
                <a16:creationId xmlns:a16="http://schemas.microsoft.com/office/drawing/2014/main" id="{AF1241A8-A675-4D45-B0AF-6C991373E59C}"/>
              </a:ext>
            </a:extLst>
          </xdr:cNvPr>
          <xdr:cNvCxnSpPr/>
        </xdr:nvCxnSpPr>
        <xdr:spPr>
          <a:xfrm flipH="1">
            <a:off x="12249149" y="6286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8" name="Straight Connector 1057">
            <a:extLst>
              <a:ext uri="{FF2B5EF4-FFF2-40B4-BE49-F238E27FC236}">
                <a16:creationId xmlns:a16="http://schemas.microsoft.com/office/drawing/2014/main" id="{271E9551-9BCE-4163-A063-0CFCAF1D8DD3}"/>
              </a:ext>
            </a:extLst>
          </xdr:cNvPr>
          <xdr:cNvCxnSpPr/>
        </xdr:nvCxnSpPr>
        <xdr:spPr>
          <a:xfrm flipH="1">
            <a:off x="14192250" y="6291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9" name="Straight Connector 1058">
            <a:extLst>
              <a:ext uri="{FF2B5EF4-FFF2-40B4-BE49-F238E27FC236}">
                <a16:creationId xmlns:a16="http://schemas.microsoft.com/office/drawing/2014/main" id="{36E32921-04E1-4937-9291-1875DDE261FA}"/>
              </a:ext>
            </a:extLst>
          </xdr:cNvPr>
          <xdr:cNvCxnSpPr/>
        </xdr:nvCxnSpPr>
        <xdr:spPr>
          <a:xfrm>
            <a:off x="13277857" y="592455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0" name="Straight Connector 1059">
            <a:extLst>
              <a:ext uri="{FF2B5EF4-FFF2-40B4-BE49-F238E27FC236}">
                <a16:creationId xmlns:a16="http://schemas.microsoft.com/office/drawing/2014/main" id="{1BF90F38-0B9A-4074-BC58-FE73691C0582}"/>
              </a:ext>
            </a:extLst>
          </xdr:cNvPr>
          <xdr:cNvCxnSpPr/>
        </xdr:nvCxnSpPr>
        <xdr:spPr>
          <a:xfrm flipH="1">
            <a:off x="13220707" y="6000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1" name="Freeform: Shape 1060">
            <a:extLst>
              <a:ext uri="{FF2B5EF4-FFF2-40B4-BE49-F238E27FC236}">
                <a16:creationId xmlns:a16="http://schemas.microsoft.com/office/drawing/2014/main" id="{6B1D49B5-3BCB-48E7-A5D2-3C9940E10FEA}"/>
              </a:ext>
            </a:extLst>
          </xdr:cNvPr>
          <xdr:cNvSpPr/>
        </xdr:nvSpPr>
        <xdr:spPr>
          <a:xfrm>
            <a:off x="12306300" y="5048250"/>
            <a:ext cx="1943100" cy="571500"/>
          </a:xfrm>
          <a:custGeom>
            <a:avLst/>
            <a:gdLst>
              <a:gd name="connsiteX0" fmla="*/ 0 w 1943100"/>
              <a:gd name="connsiteY0" fmla="*/ 571500 h 571500"/>
              <a:gd name="connsiteX1" fmla="*/ 971550 w 1943100"/>
              <a:gd name="connsiteY1" fmla="*/ 0 h 571500"/>
              <a:gd name="connsiteX2" fmla="*/ 1943100 w 1943100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3100" h="571500">
                <a:moveTo>
                  <a:pt x="0" y="571500"/>
                </a:moveTo>
                <a:lnTo>
                  <a:pt x="971550" y="0"/>
                </a:lnTo>
                <a:lnTo>
                  <a:pt x="1943100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grpSp>
        <xdr:nvGrpSpPr>
          <xdr:cNvPr id="1062" name="Group 1061">
            <a:extLst>
              <a:ext uri="{FF2B5EF4-FFF2-40B4-BE49-F238E27FC236}">
                <a16:creationId xmlns:a16="http://schemas.microsoft.com/office/drawing/2014/main" id="{46E0B66F-B8CD-4E1E-8415-63DD3CED42A5}"/>
              </a:ext>
            </a:extLst>
          </xdr:cNvPr>
          <xdr:cNvGrpSpPr/>
        </xdr:nvGrpSpPr>
        <xdr:grpSpPr>
          <a:xfrm>
            <a:off x="12134850" y="5619750"/>
            <a:ext cx="328613" cy="261937"/>
            <a:chOff x="6800850" y="719138"/>
            <a:chExt cx="328613" cy="261937"/>
          </a:xfrm>
        </xdr:grpSpPr>
        <xdr:sp macro="" textlink="">
          <xdr:nvSpPr>
            <xdr:cNvPr id="1063" name="Rectangle 1062">
              <a:extLst>
                <a:ext uri="{FF2B5EF4-FFF2-40B4-BE49-F238E27FC236}">
                  <a16:creationId xmlns:a16="http://schemas.microsoft.com/office/drawing/2014/main" id="{01743BE1-D3C4-4D12-A2CE-56FC7CE11E4F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64" name="Isosceles Triangle 1063">
              <a:extLst>
                <a:ext uri="{FF2B5EF4-FFF2-40B4-BE49-F238E27FC236}">
                  <a16:creationId xmlns:a16="http://schemas.microsoft.com/office/drawing/2014/main" id="{222F6BB4-43E5-4DAC-81DB-3CEA5D1E6FEE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65" name="Straight Connector 1064">
              <a:extLst>
                <a:ext uri="{FF2B5EF4-FFF2-40B4-BE49-F238E27FC236}">
                  <a16:creationId xmlns:a16="http://schemas.microsoft.com/office/drawing/2014/main" id="{F7A5CC08-C613-479A-B4AB-F4BBCC9208A4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40</xdr:col>
      <xdr:colOff>0</xdr:colOff>
      <xdr:row>46</xdr:row>
      <xdr:rowOff>0</xdr:rowOff>
    </xdr:from>
    <xdr:to>
      <xdr:col>54</xdr:col>
      <xdr:colOff>157163</xdr:colOff>
      <xdr:row>54</xdr:row>
      <xdr:rowOff>66675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55665AA4-CBE8-432A-B49D-088B33505CD5}"/>
            </a:ext>
          </a:extLst>
        </xdr:cNvPr>
        <xdr:cNvGrpSpPr/>
      </xdr:nvGrpSpPr>
      <xdr:grpSpPr>
        <a:xfrm>
          <a:off x="6477000" y="7200900"/>
          <a:ext cx="2424113" cy="1209675"/>
          <a:chOff x="6477000" y="7200900"/>
          <a:chExt cx="2424113" cy="1209675"/>
        </a:xfrm>
      </xdr:grpSpPr>
      <xdr:grpSp>
        <xdr:nvGrpSpPr>
          <xdr:cNvPr id="1067" name="Group 1066">
            <a:extLst>
              <a:ext uri="{FF2B5EF4-FFF2-40B4-BE49-F238E27FC236}">
                <a16:creationId xmlns:a16="http://schemas.microsoft.com/office/drawing/2014/main" id="{C4AE5587-3EF7-41F7-B9DB-34B9C0342536}"/>
              </a:ext>
            </a:extLst>
          </xdr:cNvPr>
          <xdr:cNvGrpSpPr/>
        </xdr:nvGrpSpPr>
        <xdr:grpSpPr>
          <a:xfrm>
            <a:off x="6638925" y="7486650"/>
            <a:ext cx="161925" cy="285751"/>
            <a:chOff x="1457325" y="571500"/>
            <a:chExt cx="161925" cy="285751"/>
          </a:xfrm>
        </xdr:grpSpPr>
        <xdr:sp macro="" textlink="">
          <xdr:nvSpPr>
            <xdr:cNvPr id="1072" name="Rectangle 1071">
              <a:extLst>
                <a:ext uri="{FF2B5EF4-FFF2-40B4-BE49-F238E27FC236}">
                  <a16:creationId xmlns:a16="http://schemas.microsoft.com/office/drawing/2014/main" id="{21D2028C-CA44-48FE-AE12-26ADD3035840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73" name="Straight Connector 1072">
              <a:extLst>
                <a:ext uri="{FF2B5EF4-FFF2-40B4-BE49-F238E27FC236}">
                  <a16:creationId xmlns:a16="http://schemas.microsoft.com/office/drawing/2014/main" id="{85A77F97-F2B0-4B26-803C-6BC625278966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69" name="Straight Connector 1068">
            <a:extLst>
              <a:ext uri="{FF2B5EF4-FFF2-40B4-BE49-F238E27FC236}">
                <a16:creationId xmlns:a16="http://schemas.microsoft.com/office/drawing/2014/main" id="{1AA03495-13BD-4CF0-9A05-FD0E294CD55D}"/>
              </a:ext>
            </a:extLst>
          </xdr:cNvPr>
          <xdr:cNvCxnSpPr/>
        </xdr:nvCxnSpPr>
        <xdr:spPr>
          <a:xfrm>
            <a:off x="6805613" y="76295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4" name="Straight Arrow Connector 1073">
            <a:extLst>
              <a:ext uri="{FF2B5EF4-FFF2-40B4-BE49-F238E27FC236}">
                <a16:creationId xmlns:a16="http://schemas.microsoft.com/office/drawing/2014/main" id="{60805FFB-E743-4E9B-A972-BE2A691077D3}"/>
              </a:ext>
            </a:extLst>
          </xdr:cNvPr>
          <xdr:cNvCxnSpPr/>
        </xdr:nvCxnSpPr>
        <xdr:spPr>
          <a:xfrm>
            <a:off x="7772400" y="720090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5" name="Straight Connector 1074">
            <a:extLst>
              <a:ext uri="{FF2B5EF4-FFF2-40B4-BE49-F238E27FC236}">
                <a16:creationId xmlns:a16="http://schemas.microsoft.com/office/drawing/2014/main" id="{49CAF1C1-23AD-4A6B-98F5-CD87F343130E}"/>
              </a:ext>
            </a:extLst>
          </xdr:cNvPr>
          <xdr:cNvCxnSpPr/>
        </xdr:nvCxnSpPr>
        <xdr:spPr>
          <a:xfrm>
            <a:off x="6800851" y="78009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6" name="Straight Connector 1075">
            <a:extLst>
              <a:ext uri="{FF2B5EF4-FFF2-40B4-BE49-F238E27FC236}">
                <a16:creationId xmlns:a16="http://schemas.microsoft.com/office/drawing/2014/main" id="{3CF5147B-1FF3-4397-B892-BE06E472B28A}"/>
              </a:ext>
            </a:extLst>
          </xdr:cNvPr>
          <xdr:cNvCxnSpPr/>
        </xdr:nvCxnSpPr>
        <xdr:spPr>
          <a:xfrm>
            <a:off x="6729413" y="80581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7" name="Straight Connector 1076">
            <a:extLst>
              <a:ext uri="{FF2B5EF4-FFF2-40B4-BE49-F238E27FC236}">
                <a16:creationId xmlns:a16="http://schemas.microsoft.com/office/drawing/2014/main" id="{3E2C39AE-375C-4A5F-8876-8507242D0A71}"/>
              </a:ext>
            </a:extLst>
          </xdr:cNvPr>
          <xdr:cNvCxnSpPr/>
        </xdr:nvCxnSpPr>
        <xdr:spPr>
          <a:xfrm flipH="1">
            <a:off x="6743697" y="80105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Straight Connector 1077">
            <a:extLst>
              <a:ext uri="{FF2B5EF4-FFF2-40B4-BE49-F238E27FC236}">
                <a16:creationId xmlns:a16="http://schemas.microsoft.com/office/drawing/2014/main" id="{C29536A8-90B2-4171-B304-64089413F820}"/>
              </a:ext>
            </a:extLst>
          </xdr:cNvPr>
          <xdr:cNvCxnSpPr/>
        </xdr:nvCxnSpPr>
        <xdr:spPr>
          <a:xfrm>
            <a:off x="8743952" y="780573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9" name="Straight Connector 1078">
            <a:extLst>
              <a:ext uri="{FF2B5EF4-FFF2-40B4-BE49-F238E27FC236}">
                <a16:creationId xmlns:a16="http://schemas.microsoft.com/office/drawing/2014/main" id="{B780DBEE-0481-4C93-A01B-023C4408952A}"/>
              </a:ext>
            </a:extLst>
          </xdr:cNvPr>
          <xdr:cNvCxnSpPr/>
        </xdr:nvCxnSpPr>
        <xdr:spPr>
          <a:xfrm flipH="1">
            <a:off x="8686801" y="80152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80" name="Arc 1079">
            <a:extLst>
              <a:ext uri="{FF2B5EF4-FFF2-40B4-BE49-F238E27FC236}">
                <a16:creationId xmlns:a16="http://schemas.microsoft.com/office/drawing/2014/main" id="{CD23689E-0BD3-4DBE-B554-A211091F57BB}"/>
              </a:ext>
            </a:extLst>
          </xdr:cNvPr>
          <xdr:cNvSpPr/>
        </xdr:nvSpPr>
        <xdr:spPr>
          <a:xfrm>
            <a:off x="6477000" y="73961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82" name="Straight Connector 1081">
            <a:extLst>
              <a:ext uri="{FF2B5EF4-FFF2-40B4-BE49-F238E27FC236}">
                <a16:creationId xmlns:a16="http://schemas.microsoft.com/office/drawing/2014/main" id="{97937E49-0D8C-4C94-8627-904DCEA1B717}"/>
              </a:ext>
            </a:extLst>
          </xdr:cNvPr>
          <xdr:cNvCxnSpPr/>
        </xdr:nvCxnSpPr>
        <xdr:spPr>
          <a:xfrm>
            <a:off x="6729412" y="83439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3" name="Straight Connector 1082">
            <a:extLst>
              <a:ext uri="{FF2B5EF4-FFF2-40B4-BE49-F238E27FC236}">
                <a16:creationId xmlns:a16="http://schemas.microsoft.com/office/drawing/2014/main" id="{C014B67F-B286-4C3A-844F-4BAF21CDC072}"/>
              </a:ext>
            </a:extLst>
          </xdr:cNvPr>
          <xdr:cNvCxnSpPr/>
        </xdr:nvCxnSpPr>
        <xdr:spPr>
          <a:xfrm flipH="1">
            <a:off x="6743699" y="82962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4" name="Straight Connector 1083">
            <a:extLst>
              <a:ext uri="{FF2B5EF4-FFF2-40B4-BE49-F238E27FC236}">
                <a16:creationId xmlns:a16="http://schemas.microsoft.com/office/drawing/2014/main" id="{4CB73361-9915-4ACD-851D-BAC15F0AF5AA}"/>
              </a:ext>
            </a:extLst>
          </xdr:cNvPr>
          <xdr:cNvCxnSpPr/>
        </xdr:nvCxnSpPr>
        <xdr:spPr>
          <a:xfrm flipH="1">
            <a:off x="8686800" y="83010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Straight Connector 1084">
            <a:extLst>
              <a:ext uri="{FF2B5EF4-FFF2-40B4-BE49-F238E27FC236}">
                <a16:creationId xmlns:a16="http://schemas.microsoft.com/office/drawing/2014/main" id="{30964CCE-DFED-4B40-9A48-77F9CD907FA2}"/>
              </a:ext>
            </a:extLst>
          </xdr:cNvPr>
          <xdr:cNvCxnSpPr/>
        </xdr:nvCxnSpPr>
        <xdr:spPr>
          <a:xfrm>
            <a:off x="7772407" y="79343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Straight Connector 1085">
            <a:extLst>
              <a:ext uri="{FF2B5EF4-FFF2-40B4-BE49-F238E27FC236}">
                <a16:creationId xmlns:a16="http://schemas.microsoft.com/office/drawing/2014/main" id="{56A31BB9-4A92-44B4-ABA2-371C1C9C2F78}"/>
              </a:ext>
            </a:extLst>
          </xdr:cNvPr>
          <xdr:cNvCxnSpPr/>
        </xdr:nvCxnSpPr>
        <xdr:spPr>
          <a:xfrm flipH="1">
            <a:off x="7715257" y="80105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08" name="Group 1107">
            <a:extLst>
              <a:ext uri="{FF2B5EF4-FFF2-40B4-BE49-F238E27FC236}">
                <a16:creationId xmlns:a16="http://schemas.microsoft.com/office/drawing/2014/main" id="{AC848026-96BE-46DC-BD4D-354F102976E9}"/>
              </a:ext>
            </a:extLst>
          </xdr:cNvPr>
          <xdr:cNvGrpSpPr/>
        </xdr:nvGrpSpPr>
        <xdr:grpSpPr>
          <a:xfrm>
            <a:off x="8572500" y="7629525"/>
            <a:ext cx="328613" cy="261937"/>
            <a:chOff x="6800850" y="719138"/>
            <a:chExt cx="328613" cy="261937"/>
          </a:xfrm>
        </xdr:grpSpPr>
        <xdr:sp macro="" textlink="">
          <xdr:nvSpPr>
            <xdr:cNvPr id="1109" name="Rectangle 1108">
              <a:extLst>
                <a:ext uri="{FF2B5EF4-FFF2-40B4-BE49-F238E27FC236}">
                  <a16:creationId xmlns:a16="http://schemas.microsoft.com/office/drawing/2014/main" id="{FC4B7228-0105-4C65-AC0A-C02084D6DC32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110" name="Isosceles Triangle 1109">
              <a:extLst>
                <a:ext uri="{FF2B5EF4-FFF2-40B4-BE49-F238E27FC236}">
                  <a16:creationId xmlns:a16="http://schemas.microsoft.com/office/drawing/2014/main" id="{6A1085D0-DF3D-499A-A653-EBCFD3A1AE7C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111" name="Straight Connector 1110">
              <a:extLst>
                <a:ext uri="{FF2B5EF4-FFF2-40B4-BE49-F238E27FC236}">
                  <a16:creationId xmlns:a16="http://schemas.microsoft.com/office/drawing/2014/main" id="{2098699A-2579-4731-B6A5-58E43264688C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75</xdr:col>
      <xdr:colOff>0</xdr:colOff>
      <xdr:row>46</xdr:row>
      <xdr:rowOff>0</xdr:rowOff>
    </xdr:from>
    <xdr:to>
      <xdr:col>90</xdr:col>
      <xdr:colOff>114301</xdr:colOff>
      <xdr:row>54</xdr:row>
      <xdr:rowOff>66675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CEC04965-4B22-4D9F-A376-BF8ABA44E520}"/>
            </a:ext>
          </a:extLst>
        </xdr:cNvPr>
        <xdr:cNvGrpSpPr/>
      </xdr:nvGrpSpPr>
      <xdr:grpSpPr>
        <a:xfrm>
          <a:off x="12144375" y="7200900"/>
          <a:ext cx="2543176" cy="1209675"/>
          <a:chOff x="12144375" y="7200900"/>
          <a:chExt cx="2543176" cy="1209675"/>
        </a:xfrm>
      </xdr:grpSpPr>
      <xdr:grpSp>
        <xdr:nvGrpSpPr>
          <xdr:cNvPr id="1089" name="Group 1088">
            <a:extLst>
              <a:ext uri="{FF2B5EF4-FFF2-40B4-BE49-F238E27FC236}">
                <a16:creationId xmlns:a16="http://schemas.microsoft.com/office/drawing/2014/main" id="{DA36100E-A8BB-4995-8DAC-31826D3E3318}"/>
              </a:ext>
            </a:extLst>
          </xdr:cNvPr>
          <xdr:cNvGrpSpPr/>
        </xdr:nvGrpSpPr>
        <xdr:grpSpPr>
          <a:xfrm>
            <a:off x="14249400" y="7491413"/>
            <a:ext cx="166688" cy="285750"/>
            <a:chOff x="3562350" y="576263"/>
            <a:chExt cx="166688" cy="285750"/>
          </a:xfrm>
        </xdr:grpSpPr>
        <xdr:sp macro="" textlink="">
          <xdr:nvSpPr>
            <xdr:cNvPr id="1091" name="Rectangle 1090">
              <a:extLst>
                <a:ext uri="{FF2B5EF4-FFF2-40B4-BE49-F238E27FC236}">
                  <a16:creationId xmlns:a16="http://schemas.microsoft.com/office/drawing/2014/main" id="{5D03C53B-FBE7-4554-8723-1C4C6BA779B5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92" name="Straight Connector 1091">
              <a:extLst>
                <a:ext uri="{FF2B5EF4-FFF2-40B4-BE49-F238E27FC236}">
                  <a16:creationId xmlns:a16="http://schemas.microsoft.com/office/drawing/2014/main" id="{F40D5465-668D-4CA4-A97C-A53FD70B02DF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90" name="Straight Connector 1089">
            <a:extLst>
              <a:ext uri="{FF2B5EF4-FFF2-40B4-BE49-F238E27FC236}">
                <a16:creationId xmlns:a16="http://schemas.microsoft.com/office/drawing/2014/main" id="{56ED8F45-A593-4E7F-862E-9C6C01FA5CB8}"/>
              </a:ext>
            </a:extLst>
          </xdr:cNvPr>
          <xdr:cNvCxnSpPr/>
        </xdr:nvCxnSpPr>
        <xdr:spPr>
          <a:xfrm>
            <a:off x="12311063" y="76295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Straight Arrow Connector 1094">
            <a:extLst>
              <a:ext uri="{FF2B5EF4-FFF2-40B4-BE49-F238E27FC236}">
                <a16:creationId xmlns:a16="http://schemas.microsoft.com/office/drawing/2014/main" id="{9C9E5302-C682-4CE4-894B-488D4C804E0D}"/>
              </a:ext>
            </a:extLst>
          </xdr:cNvPr>
          <xdr:cNvCxnSpPr/>
        </xdr:nvCxnSpPr>
        <xdr:spPr>
          <a:xfrm>
            <a:off x="13277850" y="720090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Straight Connector 1095">
            <a:extLst>
              <a:ext uri="{FF2B5EF4-FFF2-40B4-BE49-F238E27FC236}">
                <a16:creationId xmlns:a16="http://schemas.microsoft.com/office/drawing/2014/main" id="{4F05DE94-F707-454D-B514-EA3EE8037EB0}"/>
              </a:ext>
            </a:extLst>
          </xdr:cNvPr>
          <xdr:cNvCxnSpPr/>
        </xdr:nvCxnSpPr>
        <xdr:spPr>
          <a:xfrm>
            <a:off x="12306301" y="78009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Straight Connector 1096">
            <a:extLst>
              <a:ext uri="{FF2B5EF4-FFF2-40B4-BE49-F238E27FC236}">
                <a16:creationId xmlns:a16="http://schemas.microsoft.com/office/drawing/2014/main" id="{76BF87C9-A836-486F-8BC4-CFF291435D35}"/>
              </a:ext>
            </a:extLst>
          </xdr:cNvPr>
          <xdr:cNvCxnSpPr/>
        </xdr:nvCxnSpPr>
        <xdr:spPr>
          <a:xfrm>
            <a:off x="12234863" y="80581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8" name="Straight Connector 1097">
            <a:extLst>
              <a:ext uri="{FF2B5EF4-FFF2-40B4-BE49-F238E27FC236}">
                <a16:creationId xmlns:a16="http://schemas.microsoft.com/office/drawing/2014/main" id="{658ED576-B376-4850-B716-4EB6125A65A6}"/>
              </a:ext>
            </a:extLst>
          </xdr:cNvPr>
          <xdr:cNvCxnSpPr/>
        </xdr:nvCxnSpPr>
        <xdr:spPr>
          <a:xfrm flipH="1">
            <a:off x="12249147" y="80105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Straight Connector 1098">
            <a:extLst>
              <a:ext uri="{FF2B5EF4-FFF2-40B4-BE49-F238E27FC236}">
                <a16:creationId xmlns:a16="http://schemas.microsoft.com/office/drawing/2014/main" id="{EBC8CE38-BFF9-4631-B30E-CD52D517A434}"/>
              </a:ext>
            </a:extLst>
          </xdr:cNvPr>
          <xdr:cNvCxnSpPr/>
        </xdr:nvCxnSpPr>
        <xdr:spPr>
          <a:xfrm>
            <a:off x="14249402" y="780573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0" name="Straight Connector 1099">
            <a:extLst>
              <a:ext uri="{FF2B5EF4-FFF2-40B4-BE49-F238E27FC236}">
                <a16:creationId xmlns:a16="http://schemas.microsoft.com/office/drawing/2014/main" id="{252124EA-CC0B-43B0-A643-5A729F09921D}"/>
              </a:ext>
            </a:extLst>
          </xdr:cNvPr>
          <xdr:cNvCxnSpPr/>
        </xdr:nvCxnSpPr>
        <xdr:spPr>
          <a:xfrm flipH="1">
            <a:off x="14192251" y="80152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2" name="Arc 1101">
            <a:extLst>
              <a:ext uri="{FF2B5EF4-FFF2-40B4-BE49-F238E27FC236}">
                <a16:creationId xmlns:a16="http://schemas.microsoft.com/office/drawing/2014/main" id="{739D6ED6-50BC-4BF0-A9C7-6349CEF06A49}"/>
              </a:ext>
            </a:extLst>
          </xdr:cNvPr>
          <xdr:cNvSpPr/>
        </xdr:nvSpPr>
        <xdr:spPr>
          <a:xfrm rot="10800000">
            <a:off x="14277975" y="74342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03" name="Straight Connector 1102">
            <a:extLst>
              <a:ext uri="{FF2B5EF4-FFF2-40B4-BE49-F238E27FC236}">
                <a16:creationId xmlns:a16="http://schemas.microsoft.com/office/drawing/2014/main" id="{27C5A56A-A536-4B3E-8FA9-5B52702C8832}"/>
              </a:ext>
            </a:extLst>
          </xdr:cNvPr>
          <xdr:cNvCxnSpPr/>
        </xdr:nvCxnSpPr>
        <xdr:spPr>
          <a:xfrm>
            <a:off x="12234862" y="83439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Straight Connector 1103">
            <a:extLst>
              <a:ext uri="{FF2B5EF4-FFF2-40B4-BE49-F238E27FC236}">
                <a16:creationId xmlns:a16="http://schemas.microsoft.com/office/drawing/2014/main" id="{3B6CB8C5-8BBE-47C1-AE87-023572E8BA37}"/>
              </a:ext>
            </a:extLst>
          </xdr:cNvPr>
          <xdr:cNvCxnSpPr/>
        </xdr:nvCxnSpPr>
        <xdr:spPr>
          <a:xfrm flipH="1">
            <a:off x="12249149" y="82962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Connector 1104">
            <a:extLst>
              <a:ext uri="{FF2B5EF4-FFF2-40B4-BE49-F238E27FC236}">
                <a16:creationId xmlns:a16="http://schemas.microsoft.com/office/drawing/2014/main" id="{78928662-8C02-4AF2-9F40-CAB627268DBB}"/>
              </a:ext>
            </a:extLst>
          </xdr:cNvPr>
          <xdr:cNvCxnSpPr/>
        </xdr:nvCxnSpPr>
        <xdr:spPr>
          <a:xfrm flipH="1">
            <a:off x="14192250" y="83010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6" name="Straight Connector 1105">
            <a:extLst>
              <a:ext uri="{FF2B5EF4-FFF2-40B4-BE49-F238E27FC236}">
                <a16:creationId xmlns:a16="http://schemas.microsoft.com/office/drawing/2014/main" id="{87BF3DB0-4C38-43FD-9738-423F25692342}"/>
              </a:ext>
            </a:extLst>
          </xdr:cNvPr>
          <xdr:cNvCxnSpPr/>
        </xdr:nvCxnSpPr>
        <xdr:spPr>
          <a:xfrm>
            <a:off x="13277857" y="79343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7" name="Straight Connector 1106">
            <a:extLst>
              <a:ext uri="{FF2B5EF4-FFF2-40B4-BE49-F238E27FC236}">
                <a16:creationId xmlns:a16="http://schemas.microsoft.com/office/drawing/2014/main" id="{983EF0D9-B7E0-4C87-B6FE-1187A85AD86F}"/>
              </a:ext>
            </a:extLst>
          </xdr:cNvPr>
          <xdr:cNvCxnSpPr/>
        </xdr:nvCxnSpPr>
        <xdr:spPr>
          <a:xfrm flipH="1">
            <a:off x="13220707" y="80105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12" name="Group 1111">
            <a:extLst>
              <a:ext uri="{FF2B5EF4-FFF2-40B4-BE49-F238E27FC236}">
                <a16:creationId xmlns:a16="http://schemas.microsoft.com/office/drawing/2014/main" id="{FBE3B865-EAFB-43E1-8C4B-AC381ABEFF1F}"/>
              </a:ext>
            </a:extLst>
          </xdr:cNvPr>
          <xdr:cNvGrpSpPr/>
        </xdr:nvGrpSpPr>
        <xdr:grpSpPr>
          <a:xfrm>
            <a:off x="12144375" y="7629525"/>
            <a:ext cx="328613" cy="261937"/>
            <a:chOff x="6800850" y="719138"/>
            <a:chExt cx="328613" cy="261937"/>
          </a:xfrm>
        </xdr:grpSpPr>
        <xdr:sp macro="" textlink="">
          <xdr:nvSpPr>
            <xdr:cNvPr id="1113" name="Rectangle 1112">
              <a:extLst>
                <a:ext uri="{FF2B5EF4-FFF2-40B4-BE49-F238E27FC236}">
                  <a16:creationId xmlns:a16="http://schemas.microsoft.com/office/drawing/2014/main" id="{B0769B8D-FD8F-4EB9-B197-4160EE7B58E1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114" name="Isosceles Triangle 1113">
              <a:extLst>
                <a:ext uri="{FF2B5EF4-FFF2-40B4-BE49-F238E27FC236}">
                  <a16:creationId xmlns:a16="http://schemas.microsoft.com/office/drawing/2014/main" id="{008FE9D1-2EC9-4CCB-9314-224AD384AA18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115" name="Straight Connector 1114">
              <a:extLst>
                <a:ext uri="{FF2B5EF4-FFF2-40B4-BE49-F238E27FC236}">
                  <a16:creationId xmlns:a16="http://schemas.microsoft.com/office/drawing/2014/main" id="{AEA18269-465A-4209-A7B3-5594B0A45DFF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40</xdr:col>
      <xdr:colOff>0</xdr:colOff>
      <xdr:row>60</xdr:row>
      <xdr:rowOff>0</xdr:rowOff>
    </xdr:from>
    <xdr:to>
      <xdr:col>55</xdr:col>
      <xdr:colOff>4763</xdr:colOff>
      <xdr:row>66</xdr:row>
      <xdr:rowOff>90488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25070794-B462-4EB7-AE66-62367739E027}"/>
            </a:ext>
          </a:extLst>
        </xdr:cNvPr>
        <xdr:cNvGrpSpPr/>
      </xdr:nvGrpSpPr>
      <xdr:grpSpPr>
        <a:xfrm>
          <a:off x="6477000" y="9210675"/>
          <a:ext cx="2433638" cy="947738"/>
          <a:chOff x="6477000" y="9210675"/>
          <a:chExt cx="2433638" cy="947738"/>
        </a:xfrm>
      </xdr:grpSpPr>
      <xdr:grpSp>
        <xdr:nvGrpSpPr>
          <xdr:cNvPr id="1201" name="Group 1200">
            <a:extLst>
              <a:ext uri="{FF2B5EF4-FFF2-40B4-BE49-F238E27FC236}">
                <a16:creationId xmlns:a16="http://schemas.microsoft.com/office/drawing/2014/main" id="{63F5C24F-D60A-41D1-A36E-9894D1B67B67}"/>
              </a:ext>
            </a:extLst>
          </xdr:cNvPr>
          <xdr:cNvGrpSpPr/>
        </xdr:nvGrpSpPr>
        <xdr:grpSpPr>
          <a:xfrm>
            <a:off x="8582025" y="9772650"/>
            <a:ext cx="328613" cy="261937"/>
            <a:chOff x="6800850" y="719138"/>
            <a:chExt cx="328613" cy="261937"/>
          </a:xfrm>
        </xdr:grpSpPr>
        <xdr:sp macro="" textlink="">
          <xdr:nvSpPr>
            <xdr:cNvPr id="1202" name="Rectangle 1201">
              <a:extLst>
                <a:ext uri="{FF2B5EF4-FFF2-40B4-BE49-F238E27FC236}">
                  <a16:creationId xmlns:a16="http://schemas.microsoft.com/office/drawing/2014/main" id="{8FD722A4-7A84-488A-BE11-F51C8CA64A62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203" name="Isosceles Triangle 1202">
              <a:extLst>
                <a:ext uri="{FF2B5EF4-FFF2-40B4-BE49-F238E27FC236}">
                  <a16:creationId xmlns:a16="http://schemas.microsoft.com/office/drawing/2014/main" id="{945F26CB-9627-48A0-9419-200F3E3EB115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04" name="Straight Connector 1203">
              <a:extLst>
                <a:ext uri="{FF2B5EF4-FFF2-40B4-BE49-F238E27FC236}">
                  <a16:creationId xmlns:a16="http://schemas.microsoft.com/office/drawing/2014/main" id="{C47EC24B-0E57-45F7-B6EC-9B43852E8DB4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17" name="Group 1116">
            <a:extLst>
              <a:ext uri="{FF2B5EF4-FFF2-40B4-BE49-F238E27FC236}">
                <a16:creationId xmlns:a16="http://schemas.microsoft.com/office/drawing/2014/main" id="{7E9265BA-7061-4A47-86B6-7C9191236C04}"/>
              </a:ext>
            </a:extLst>
          </xdr:cNvPr>
          <xdr:cNvGrpSpPr/>
        </xdr:nvGrpSpPr>
        <xdr:grpSpPr>
          <a:xfrm>
            <a:off x="6638925" y="9639300"/>
            <a:ext cx="161925" cy="285751"/>
            <a:chOff x="1457325" y="571500"/>
            <a:chExt cx="161925" cy="285751"/>
          </a:xfrm>
        </xdr:grpSpPr>
        <xdr:sp macro="" textlink="">
          <xdr:nvSpPr>
            <xdr:cNvPr id="1122" name="Rectangle 1121">
              <a:extLst>
                <a:ext uri="{FF2B5EF4-FFF2-40B4-BE49-F238E27FC236}">
                  <a16:creationId xmlns:a16="http://schemas.microsoft.com/office/drawing/2014/main" id="{A91E0121-A9ED-4A5C-B0BF-6DD3EC3CBD43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123" name="Straight Connector 1122">
              <a:extLst>
                <a:ext uri="{FF2B5EF4-FFF2-40B4-BE49-F238E27FC236}">
                  <a16:creationId xmlns:a16="http://schemas.microsoft.com/office/drawing/2014/main" id="{64724A47-8AE8-42F8-AA7E-029BA7FEF751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19" name="Straight Connector 1118">
            <a:extLst>
              <a:ext uri="{FF2B5EF4-FFF2-40B4-BE49-F238E27FC236}">
                <a16:creationId xmlns:a16="http://schemas.microsoft.com/office/drawing/2014/main" id="{F8C01E6F-6566-4BA6-B783-F14BA0819FF5}"/>
              </a:ext>
            </a:extLst>
          </xdr:cNvPr>
          <xdr:cNvCxnSpPr/>
        </xdr:nvCxnSpPr>
        <xdr:spPr>
          <a:xfrm>
            <a:off x="6805613" y="97821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4" name="Straight Arrow Connector 1123">
            <a:extLst>
              <a:ext uri="{FF2B5EF4-FFF2-40B4-BE49-F238E27FC236}">
                <a16:creationId xmlns:a16="http://schemas.microsoft.com/office/drawing/2014/main" id="{64C90C01-F42C-40EF-9D63-6E05EB601CEB}"/>
              </a:ext>
            </a:extLst>
          </xdr:cNvPr>
          <xdr:cNvCxnSpPr/>
        </xdr:nvCxnSpPr>
        <xdr:spPr>
          <a:xfrm>
            <a:off x="6962775" y="9234488"/>
            <a:ext cx="0" cy="5429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5" name="Straight Arrow Connector 1124">
            <a:extLst>
              <a:ext uri="{FF2B5EF4-FFF2-40B4-BE49-F238E27FC236}">
                <a16:creationId xmlns:a16="http://schemas.microsoft.com/office/drawing/2014/main" id="{DB638391-5BEE-4D29-BB2C-467FA60E8F8E}"/>
              </a:ext>
            </a:extLst>
          </xdr:cNvPr>
          <xdr:cNvCxnSpPr/>
        </xdr:nvCxnSpPr>
        <xdr:spPr>
          <a:xfrm>
            <a:off x="7124700" y="9267825"/>
            <a:ext cx="0" cy="5095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6" name="Straight Arrow Connector 1125">
            <a:extLst>
              <a:ext uri="{FF2B5EF4-FFF2-40B4-BE49-F238E27FC236}">
                <a16:creationId xmlns:a16="http://schemas.microsoft.com/office/drawing/2014/main" id="{1FCEE5FF-4306-4E87-B95E-EC2247D2951D}"/>
              </a:ext>
            </a:extLst>
          </xdr:cNvPr>
          <xdr:cNvCxnSpPr>
            <a:cxnSpLocks/>
          </xdr:cNvCxnSpPr>
        </xdr:nvCxnSpPr>
        <xdr:spPr>
          <a:xfrm>
            <a:off x="7286625" y="9282113"/>
            <a:ext cx="0" cy="495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7" name="Straight Arrow Connector 1126">
            <a:extLst>
              <a:ext uri="{FF2B5EF4-FFF2-40B4-BE49-F238E27FC236}">
                <a16:creationId xmlns:a16="http://schemas.microsoft.com/office/drawing/2014/main" id="{D8375393-BAC1-4B97-978C-402513221E8F}"/>
              </a:ext>
            </a:extLst>
          </xdr:cNvPr>
          <xdr:cNvCxnSpPr/>
        </xdr:nvCxnSpPr>
        <xdr:spPr>
          <a:xfrm>
            <a:off x="7448550" y="9305925"/>
            <a:ext cx="0" cy="4714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8" name="Straight Arrow Connector 1127">
            <a:extLst>
              <a:ext uri="{FF2B5EF4-FFF2-40B4-BE49-F238E27FC236}">
                <a16:creationId xmlns:a16="http://schemas.microsoft.com/office/drawing/2014/main" id="{15EB0B92-D719-40B3-A1EE-16308FCD4A52}"/>
              </a:ext>
            </a:extLst>
          </xdr:cNvPr>
          <xdr:cNvCxnSpPr/>
        </xdr:nvCxnSpPr>
        <xdr:spPr>
          <a:xfrm>
            <a:off x="7610475" y="9329738"/>
            <a:ext cx="0" cy="4476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9" name="Straight Arrow Connector 1128">
            <a:extLst>
              <a:ext uri="{FF2B5EF4-FFF2-40B4-BE49-F238E27FC236}">
                <a16:creationId xmlns:a16="http://schemas.microsoft.com/office/drawing/2014/main" id="{F7F572B6-3020-4F54-AD88-D9B262E87EA9}"/>
              </a:ext>
            </a:extLst>
          </xdr:cNvPr>
          <xdr:cNvCxnSpPr/>
        </xdr:nvCxnSpPr>
        <xdr:spPr>
          <a:xfrm>
            <a:off x="7772400" y="9353550"/>
            <a:ext cx="0" cy="4238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0" name="Straight Arrow Connector 1129">
            <a:extLst>
              <a:ext uri="{FF2B5EF4-FFF2-40B4-BE49-F238E27FC236}">
                <a16:creationId xmlns:a16="http://schemas.microsoft.com/office/drawing/2014/main" id="{3EB73366-C1CB-4D47-8B41-D8E14C077290}"/>
              </a:ext>
            </a:extLst>
          </xdr:cNvPr>
          <xdr:cNvCxnSpPr/>
        </xdr:nvCxnSpPr>
        <xdr:spPr>
          <a:xfrm>
            <a:off x="7934325" y="9377363"/>
            <a:ext cx="0" cy="4000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1" name="Straight Arrow Connector 1130">
            <a:extLst>
              <a:ext uri="{FF2B5EF4-FFF2-40B4-BE49-F238E27FC236}">
                <a16:creationId xmlns:a16="http://schemas.microsoft.com/office/drawing/2014/main" id="{DB4CC0CD-4BDB-4EA0-8C34-1714016BA14D}"/>
              </a:ext>
            </a:extLst>
          </xdr:cNvPr>
          <xdr:cNvCxnSpPr/>
        </xdr:nvCxnSpPr>
        <xdr:spPr>
          <a:xfrm>
            <a:off x="8096250" y="9405938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2" name="Straight Arrow Connector 1131">
            <a:extLst>
              <a:ext uri="{FF2B5EF4-FFF2-40B4-BE49-F238E27FC236}">
                <a16:creationId xmlns:a16="http://schemas.microsoft.com/office/drawing/2014/main" id="{1954FADA-9DAF-4A66-B964-1786869C4E34}"/>
              </a:ext>
            </a:extLst>
          </xdr:cNvPr>
          <xdr:cNvCxnSpPr/>
        </xdr:nvCxnSpPr>
        <xdr:spPr>
          <a:xfrm>
            <a:off x="8258175" y="9420225"/>
            <a:ext cx="0" cy="3571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3" name="Straight Arrow Connector 1132">
            <a:extLst>
              <a:ext uri="{FF2B5EF4-FFF2-40B4-BE49-F238E27FC236}">
                <a16:creationId xmlns:a16="http://schemas.microsoft.com/office/drawing/2014/main" id="{8B53D1E0-0756-4DF5-813E-9C3CA0C5CDEF}"/>
              </a:ext>
            </a:extLst>
          </xdr:cNvPr>
          <xdr:cNvCxnSpPr/>
        </xdr:nvCxnSpPr>
        <xdr:spPr>
          <a:xfrm>
            <a:off x="8420100" y="9458325"/>
            <a:ext cx="0" cy="3190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4" name="Straight Arrow Connector 1133">
            <a:extLst>
              <a:ext uri="{FF2B5EF4-FFF2-40B4-BE49-F238E27FC236}">
                <a16:creationId xmlns:a16="http://schemas.microsoft.com/office/drawing/2014/main" id="{48BBF65D-6CC7-44B6-BEE0-154BB5A10750}"/>
              </a:ext>
            </a:extLst>
          </xdr:cNvPr>
          <xdr:cNvCxnSpPr/>
        </xdr:nvCxnSpPr>
        <xdr:spPr>
          <a:xfrm>
            <a:off x="8582025" y="9477375"/>
            <a:ext cx="0" cy="3000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5" name="Straight Connector 1134">
            <a:extLst>
              <a:ext uri="{FF2B5EF4-FFF2-40B4-BE49-F238E27FC236}">
                <a16:creationId xmlns:a16="http://schemas.microsoft.com/office/drawing/2014/main" id="{4F753380-DA8C-448E-AEEB-CFAF186576A9}"/>
              </a:ext>
            </a:extLst>
          </xdr:cNvPr>
          <xdr:cNvCxnSpPr/>
        </xdr:nvCxnSpPr>
        <xdr:spPr>
          <a:xfrm>
            <a:off x="6800851" y="9953624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6" name="Straight Connector 1135">
            <a:extLst>
              <a:ext uri="{FF2B5EF4-FFF2-40B4-BE49-F238E27FC236}">
                <a16:creationId xmlns:a16="http://schemas.microsoft.com/office/drawing/2014/main" id="{C7D07ACA-F827-4F56-ADF3-DBE8BC13BA62}"/>
              </a:ext>
            </a:extLst>
          </xdr:cNvPr>
          <xdr:cNvCxnSpPr/>
        </xdr:nvCxnSpPr>
        <xdr:spPr>
          <a:xfrm>
            <a:off x="6729413" y="100679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7" name="Straight Connector 1136">
            <a:extLst>
              <a:ext uri="{FF2B5EF4-FFF2-40B4-BE49-F238E27FC236}">
                <a16:creationId xmlns:a16="http://schemas.microsoft.com/office/drawing/2014/main" id="{23F9ED79-60B5-4A95-8627-879FC6816E81}"/>
              </a:ext>
            </a:extLst>
          </xdr:cNvPr>
          <xdr:cNvCxnSpPr/>
        </xdr:nvCxnSpPr>
        <xdr:spPr>
          <a:xfrm flipH="1">
            <a:off x="6743700" y="100203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Straight Connector 1137">
            <a:extLst>
              <a:ext uri="{FF2B5EF4-FFF2-40B4-BE49-F238E27FC236}">
                <a16:creationId xmlns:a16="http://schemas.microsoft.com/office/drawing/2014/main" id="{BDC65410-D5AE-46E5-A92D-6E460E059165}"/>
              </a:ext>
            </a:extLst>
          </xdr:cNvPr>
          <xdr:cNvCxnSpPr/>
        </xdr:nvCxnSpPr>
        <xdr:spPr>
          <a:xfrm>
            <a:off x="8743952" y="9958387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9" name="Straight Connector 1138">
            <a:extLst>
              <a:ext uri="{FF2B5EF4-FFF2-40B4-BE49-F238E27FC236}">
                <a16:creationId xmlns:a16="http://schemas.microsoft.com/office/drawing/2014/main" id="{261E254F-3EEF-4F21-9DFD-7F84B6AE2A0C}"/>
              </a:ext>
            </a:extLst>
          </xdr:cNvPr>
          <xdr:cNvCxnSpPr/>
        </xdr:nvCxnSpPr>
        <xdr:spPr>
          <a:xfrm flipH="1">
            <a:off x="8686801" y="10025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0" name="Arc 1139">
            <a:extLst>
              <a:ext uri="{FF2B5EF4-FFF2-40B4-BE49-F238E27FC236}">
                <a16:creationId xmlns:a16="http://schemas.microsoft.com/office/drawing/2014/main" id="{0395FBCA-F942-43CE-BE65-AB920282B427}"/>
              </a:ext>
            </a:extLst>
          </xdr:cNvPr>
          <xdr:cNvSpPr/>
        </xdr:nvSpPr>
        <xdr:spPr>
          <a:xfrm>
            <a:off x="6477000" y="954881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42" name="Freeform: Shape 1141">
            <a:extLst>
              <a:ext uri="{FF2B5EF4-FFF2-40B4-BE49-F238E27FC236}">
                <a16:creationId xmlns:a16="http://schemas.microsoft.com/office/drawing/2014/main" id="{FC1273C3-038C-47A2-B506-1200DA3D05C1}"/>
              </a:ext>
            </a:extLst>
          </xdr:cNvPr>
          <xdr:cNvSpPr/>
        </xdr:nvSpPr>
        <xdr:spPr>
          <a:xfrm>
            <a:off x="6800850" y="9210675"/>
            <a:ext cx="1947863" cy="566738"/>
          </a:xfrm>
          <a:custGeom>
            <a:avLst/>
            <a:gdLst>
              <a:gd name="connsiteX0" fmla="*/ 0 w 1947863"/>
              <a:gd name="connsiteY0" fmla="*/ 566738 h 566738"/>
              <a:gd name="connsiteX1" fmla="*/ 0 w 1947863"/>
              <a:gd name="connsiteY1" fmla="*/ 0 h 566738"/>
              <a:gd name="connsiteX2" fmla="*/ 1947863 w 1947863"/>
              <a:gd name="connsiteY2" fmla="*/ 290513 h 566738"/>
              <a:gd name="connsiteX3" fmla="*/ 1947863 w 1947863"/>
              <a:gd name="connsiteY3" fmla="*/ 566738 h 566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566738">
                <a:moveTo>
                  <a:pt x="0" y="566738"/>
                </a:moveTo>
                <a:lnTo>
                  <a:pt x="0" y="0"/>
                </a:lnTo>
                <a:lnTo>
                  <a:pt x="1947863" y="290513"/>
                </a:lnTo>
                <a:lnTo>
                  <a:pt x="1947863" y="566738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43" name="Straight Arrow Connector 1142">
            <a:extLst>
              <a:ext uri="{FF2B5EF4-FFF2-40B4-BE49-F238E27FC236}">
                <a16:creationId xmlns:a16="http://schemas.microsoft.com/office/drawing/2014/main" id="{05F1F7C3-31E0-499A-AAD7-3AC55C6AF878}"/>
              </a:ext>
            </a:extLst>
          </xdr:cNvPr>
          <xdr:cNvCxnSpPr/>
        </xdr:nvCxnSpPr>
        <xdr:spPr>
          <a:xfrm>
            <a:off x="8748713" y="9496425"/>
            <a:ext cx="0" cy="2905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Straight Arrow Connector 1143">
            <a:extLst>
              <a:ext uri="{FF2B5EF4-FFF2-40B4-BE49-F238E27FC236}">
                <a16:creationId xmlns:a16="http://schemas.microsoft.com/office/drawing/2014/main" id="{BFAADEC6-259E-4019-8309-D259BE01B2E1}"/>
              </a:ext>
            </a:extLst>
          </xdr:cNvPr>
          <xdr:cNvCxnSpPr/>
        </xdr:nvCxnSpPr>
        <xdr:spPr>
          <a:xfrm>
            <a:off x="6800850" y="9224963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9525</xdr:colOff>
      <xdr:row>60</xdr:row>
      <xdr:rowOff>0</xdr:rowOff>
    </xdr:from>
    <xdr:to>
      <xdr:col>90</xdr:col>
      <xdr:colOff>114301</xdr:colOff>
      <xdr:row>66</xdr:row>
      <xdr:rowOff>90488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8D3408CB-4EEE-4DAC-8BA2-F62E4FA207E3}"/>
            </a:ext>
          </a:extLst>
        </xdr:cNvPr>
        <xdr:cNvGrpSpPr/>
      </xdr:nvGrpSpPr>
      <xdr:grpSpPr>
        <a:xfrm>
          <a:off x="12153900" y="9210675"/>
          <a:ext cx="2533651" cy="947738"/>
          <a:chOff x="12153900" y="9210675"/>
          <a:chExt cx="2533651" cy="947738"/>
        </a:xfrm>
      </xdr:grpSpPr>
      <xdr:grpSp>
        <xdr:nvGrpSpPr>
          <xdr:cNvPr id="1205" name="Group 1204">
            <a:extLst>
              <a:ext uri="{FF2B5EF4-FFF2-40B4-BE49-F238E27FC236}">
                <a16:creationId xmlns:a16="http://schemas.microsoft.com/office/drawing/2014/main" id="{348CFBC8-4BD3-4454-88CA-5E419487A0D1}"/>
              </a:ext>
            </a:extLst>
          </xdr:cNvPr>
          <xdr:cNvGrpSpPr/>
        </xdr:nvGrpSpPr>
        <xdr:grpSpPr>
          <a:xfrm>
            <a:off x="12153900" y="9772650"/>
            <a:ext cx="328613" cy="261937"/>
            <a:chOff x="6800850" y="719138"/>
            <a:chExt cx="328613" cy="261937"/>
          </a:xfrm>
        </xdr:grpSpPr>
        <xdr:sp macro="" textlink="">
          <xdr:nvSpPr>
            <xdr:cNvPr id="1206" name="Rectangle 1205">
              <a:extLst>
                <a:ext uri="{FF2B5EF4-FFF2-40B4-BE49-F238E27FC236}">
                  <a16:creationId xmlns:a16="http://schemas.microsoft.com/office/drawing/2014/main" id="{70D4A48E-EDD6-4F16-8256-DFC13CC892D5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207" name="Isosceles Triangle 1206">
              <a:extLst>
                <a:ext uri="{FF2B5EF4-FFF2-40B4-BE49-F238E27FC236}">
                  <a16:creationId xmlns:a16="http://schemas.microsoft.com/office/drawing/2014/main" id="{6240A366-F274-4188-818B-B50DC526B202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08" name="Straight Connector 1207">
              <a:extLst>
                <a:ext uri="{FF2B5EF4-FFF2-40B4-BE49-F238E27FC236}">
                  <a16:creationId xmlns:a16="http://schemas.microsoft.com/office/drawing/2014/main" id="{2C64DC20-8117-40D9-AD55-3049685D3DA0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76" name="Group 1175">
            <a:extLst>
              <a:ext uri="{FF2B5EF4-FFF2-40B4-BE49-F238E27FC236}">
                <a16:creationId xmlns:a16="http://schemas.microsoft.com/office/drawing/2014/main" id="{906EF24C-F8D0-487E-8F49-606A4B14B73C}"/>
              </a:ext>
            </a:extLst>
          </xdr:cNvPr>
          <xdr:cNvGrpSpPr/>
        </xdr:nvGrpSpPr>
        <xdr:grpSpPr>
          <a:xfrm>
            <a:off x="14249400" y="9644063"/>
            <a:ext cx="166688" cy="285750"/>
            <a:chOff x="3562350" y="576263"/>
            <a:chExt cx="166688" cy="285750"/>
          </a:xfrm>
        </xdr:grpSpPr>
        <xdr:sp macro="" textlink="">
          <xdr:nvSpPr>
            <xdr:cNvPr id="1177" name="Rectangle 1176">
              <a:extLst>
                <a:ext uri="{FF2B5EF4-FFF2-40B4-BE49-F238E27FC236}">
                  <a16:creationId xmlns:a16="http://schemas.microsoft.com/office/drawing/2014/main" id="{80AC4A59-BB6D-4018-92C9-3FAABCDADAE0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178" name="Straight Connector 1177">
              <a:extLst>
                <a:ext uri="{FF2B5EF4-FFF2-40B4-BE49-F238E27FC236}">
                  <a16:creationId xmlns:a16="http://schemas.microsoft.com/office/drawing/2014/main" id="{7189CBF1-A659-4431-9391-3C9150FB7F03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79" name="Straight Connector 1178">
            <a:extLst>
              <a:ext uri="{FF2B5EF4-FFF2-40B4-BE49-F238E27FC236}">
                <a16:creationId xmlns:a16="http://schemas.microsoft.com/office/drawing/2014/main" id="{1D27D354-A2F4-4558-92BE-4337B49FCC58}"/>
              </a:ext>
            </a:extLst>
          </xdr:cNvPr>
          <xdr:cNvCxnSpPr/>
        </xdr:nvCxnSpPr>
        <xdr:spPr>
          <a:xfrm>
            <a:off x="12311063" y="97821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0" name="Straight Arrow Connector 1179">
            <a:extLst>
              <a:ext uri="{FF2B5EF4-FFF2-40B4-BE49-F238E27FC236}">
                <a16:creationId xmlns:a16="http://schemas.microsoft.com/office/drawing/2014/main" id="{22BC0A4D-C5DE-4311-A6E9-4BA6A810A5EA}"/>
              </a:ext>
            </a:extLst>
          </xdr:cNvPr>
          <xdr:cNvCxnSpPr/>
        </xdr:nvCxnSpPr>
        <xdr:spPr>
          <a:xfrm>
            <a:off x="12468225" y="9234488"/>
            <a:ext cx="0" cy="5429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1" name="Straight Arrow Connector 1180">
            <a:extLst>
              <a:ext uri="{FF2B5EF4-FFF2-40B4-BE49-F238E27FC236}">
                <a16:creationId xmlns:a16="http://schemas.microsoft.com/office/drawing/2014/main" id="{092B1647-3C3A-43AB-972B-BA6F0E9867E0}"/>
              </a:ext>
            </a:extLst>
          </xdr:cNvPr>
          <xdr:cNvCxnSpPr/>
        </xdr:nvCxnSpPr>
        <xdr:spPr>
          <a:xfrm>
            <a:off x="12630150" y="9267825"/>
            <a:ext cx="0" cy="5095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2" name="Straight Arrow Connector 1181">
            <a:extLst>
              <a:ext uri="{FF2B5EF4-FFF2-40B4-BE49-F238E27FC236}">
                <a16:creationId xmlns:a16="http://schemas.microsoft.com/office/drawing/2014/main" id="{6D6FAB93-9A4D-41A5-AA7B-3ACFB26B6384}"/>
              </a:ext>
            </a:extLst>
          </xdr:cNvPr>
          <xdr:cNvCxnSpPr>
            <a:cxnSpLocks/>
          </xdr:cNvCxnSpPr>
        </xdr:nvCxnSpPr>
        <xdr:spPr>
          <a:xfrm>
            <a:off x="12792075" y="9282113"/>
            <a:ext cx="0" cy="4953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3" name="Straight Arrow Connector 1182">
            <a:extLst>
              <a:ext uri="{FF2B5EF4-FFF2-40B4-BE49-F238E27FC236}">
                <a16:creationId xmlns:a16="http://schemas.microsoft.com/office/drawing/2014/main" id="{FDEA1D81-7A29-4BC2-ADC5-C09BADC04A65}"/>
              </a:ext>
            </a:extLst>
          </xdr:cNvPr>
          <xdr:cNvCxnSpPr/>
        </xdr:nvCxnSpPr>
        <xdr:spPr>
          <a:xfrm>
            <a:off x="12954000" y="9305925"/>
            <a:ext cx="0" cy="4714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4" name="Straight Arrow Connector 1183">
            <a:extLst>
              <a:ext uri="{FF2B5EF4-FFF2-40B4-BE49-F238E27FC236}">
                <a16:creationId xmlns:a16="http://schemas.microsoft.com/office/drawing/2014/main" id="{10AB15DF-4D78-4910-9104-82281ADF812C}"/>
              </a:ext>
            </a:extLst>
          </xdr:cNvPr>
          <xdr:cNvCxnSpPr/>
        </xdr:nvCxnSpPr>
        <xdr:spPr>
          <a:xfrm>
            <a:off x="13115925" y="9329738"/>
            <a:ext cx="0" cy="4476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Straight Arrow Connector 1184">
            <a:extLst>
              <a:ext uri="{FF2B5EF4-FFF2-40B4-BE49-F238E27FC236}">
                <a16:creationId xmlns:a16="http://schemas.microsoft.com/office/drawing/2014/main" id="{BEE05E52-EA68-4AFA-A850-A84128F002C5}"/>
              </a:ext>
            </a:extLst>
          </xdr:cNvPr>
          <xdr:cNvCxnSpPr/>
        </xdr:nvCxnSpPr>
        <xdr:spPr>
          <a:xfrm>
            <a:off x="13277850" y="9353550"/>
            <a:ext cx="0" cy="4238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6" name="Straight Arrow Connector 1185">
            <a:extLst>
              <a:ext uri="{FF2B5EF4-FFF2-40B4-BE49-F238E27FC236}">
                <a16:creationId xmlns:a16="http://schemas.microsoft.com/office/drawing/2014/main" id="{E2CBEE82-1394-4C00-B2C0-BE2B0514D2EC}"/>
              </a:ext>
            </a:extLst>
          </xdr:cNvPr>
          <xdr:cNvCxnSpPr/>
        </xdr:nvCxnSpPr>
        <xdr:spPr>
          <a:xfrm>
            <a:off x="13439775" y="9377363"/>
            <a:ext cx="0" cy="4000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7" name="Straight Arrow Connector 1186">
            <a:extLst>
              <a:ext uri="{FF2B5EF4-FFF2-40B4-BE49-F238E27FC236}">
                <a16:creationId xmlns:a16="http://schemas.microsoft.com/office/drawing/2014/main" id="{4B307750-E499-4D6D-8059-33E0DB582281}"/>
              </a:ext>
            </a:extLst>
          </xdr:cNvPr>
          <xdr:cNvCxnSpPr/>
        </xdr:nvCxnSpPr>
        <xdr:spPr>
          <a:xfrm>
            <a:off x="13601700" y="9405938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8" name="Straight Arrow Connector 1187">
            <a:extLst>
              <a:ext uri="{FF2B5EF4-FFF2-40B4-BE49-F238E27FC236}">
                <a16:creationId xmlns:a16="http://schemas.microsoft.com/office/drawing/2014/main" id="{FD9D5533-0AB4-46C5-A704-5F9E950BC8B3}"/>
              </a:ext>
            </a:extLst>
          </xdr:cNvPr>
          <xdr:cNvCxnSpPr/>
        </xdr:nvCxnSpPr>
        <xdr:spPr>
          <a:xfrm>
            <a:off x="13763625" y="9420225"/>
            <a:ext cx="0" cy="3571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9" name="Straight Arrow Connector 1188">
            <a:extLst>
              <a:ext uri="{FF2B5EF4-FFF2-40B4-BE49-F238E27FC236}">
                <a16:creationId xmlns:a16="http://schemas.microsoft.com/office/drawing/2014/main" id="{5515B60D-C7A8-409E-A9DF-04EE5669CC64}"/>
              </a:ext>
            </a:extLst>
          </xdr:cNvPr>
          <xdr:cNvCxnSpPr/>
        </xdr:nvCxnSpPr>
        <xdr:spPr>
          <a:xfrm>
            <a:off x="13925550" y="9458325"/>
            <a:ext cx="0" cy="3190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0" name="Straight Arrow Connector 1189">
            <a:extLst>
              <a:ext uri="{FF2B5EF4-FFF2-40B4-BE49-F238E27FC236}">
                <a16:creationId xmlns:a16="http://schemas.microsoft.com/office/drawing/2014/main" id="{CDA65DBF-C369-4C87-8662-68F8E689C257}"/>
              </a:ext>
            </a:extLst>
          </xdr:cNvPr>
          <xdr:cNvCxnSpPr/>
        </xdr:nvCxnSpPr>
        <xdr:spPr>
          <a:xfrm>
            <a:off x="14087475" y="9477375"/>
            <a:ext cx="0" cy="3000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1" name="Straight Connector 1190">
            <a:extLst>
              <a:ext uri="{FF2B5EF4-FFF2-40B4-BE49-F238E27FC236}">
                <a16:creationId xmlns:a16="http://schemas.microsoft.com/office/drawing/2014/main" id="{DDBA0BB4-AF8A-45F0-8046-584E602D081E}"/>
              </a:ext>
            </a:extLst>
          </xdr:cNvPr>
          <xdr:cNvCxnSpPr/>
        </xdr:nvCxnSpPr>
        <xdr:spPr>
          <a:xfrm>
            <a:off x="12306301" y="9953624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2" name="Straight Connector 1191">
            <a:extLst>
              <a:ext uri="{FF2B5EF4-FFF2-40B4-BE49-F238E27FC236}">
                <a16:creationId xmlns:a16="http://schemas.microsoft.com/office/drawing/2014/main" id="{52ACFADE-7E5A-4299-9079-EB412D8D8D4B}"/>
              </a:ext>
            </a:extLst>
          </xdr:cNvPr>
          <xdr:cNvCxnSpPr/>
        </xdr:nvCxnSpPr>
        <xdr:spPr>
          <a:xfrm>
            <a:off x="12234863" y="100679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3" name="Straight Connector 1192">
            <a:extLst>
              <a:ext uri="{FF2B5EF4-FFF2-40B4-BE49-F238E27FC236}">
                <a16:creationId xmlns:a16="http://schemas.microsoft.com/office/drawing/2014/main" id="{DE5F1962-53D3-4F76-8300-A4825C1981D1}"/>
              </a:ext>
            </a:extLst>
          </xdr:cNvPr>
          <xdr:cNvCxnSpPr/>
        </xdr:nvCxnSpPr>
        <xdr:spPr>
          <a:xfrm flipH="1">
            <a:off x="12249150" y="100203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4" name="Straight Connector 1193">
            <a:extLst>
              <a:ext uri="{FF2B5EF4-FFF2-40B4-BE49-F238E27FC236}">
                <a16:creationId xmlns:a16="http://schemas.microsoft.com/office/drawing/2014/main" id="{74B811B0-09EA-45CF-8577-49EA3B366860}"/>
              </a:ext>
            </a:extLst>
          </xdr:cNvPr>
          <xdr:cNvCxnSpPr/>
        </xdr:nvCxnSpPr>
        <xdr:spPr>
          <a:xfrm>
            <a:off x="14249402" y="9958387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5" name="Straight Connector 1194">
            <a:extLst>
              <a:ext uri="{FF2B5EF4-FFF2-40B4-BE49-F238E27FC236}">
                <a16:creationId xmlns:a16="http://schemas.microsoft.com/office/drawing/2014/main" id="{09DE7B77-A9F4-47F7-B9E0-18BC8FEE1567}"/>
              </a:ext>
            </a:extLst>
          </xdr:cNvPr>
          <xdr:cNvCxnSpPr/>
        </xdr:nvCxnSpPr>
        <xdr:spPr>
          <a:xfrm flipH="1">
            <a:off x="14192251" y="10025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97" name="Arc 1196">
            <a:extLst>
              <a:ext uri="{FF2B5EF4-FFF2-40B4-BE49-F238E27FC236}">
                <a16:creationId xmlns:a16="http://schemas.microsoft.com/office/drawing/2014/main" id="{FC92BDFF-1307-4748-AD9D-03AAAB41CEAB}"/>
              </a:ext>
            </a:extLst>
          </xdr:cNvPr>
          <xdr:cNvSpPr/>
        </xdr:nvSpPr>
        <xdr:spPr>
          <a:xfrm rot="10800000">
            <a:off x="14277975" y="958691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98" name="Freeform: Shape 1197">
            <a:extLst>
              <a:ext uri="{FF2B5EF4-FFF2-40B4-BE49-F238E27FC236}">
                <a16:creationId xmlns:a16="http://schemas.microsoft.com/office/drawing/2014/main" id="{F4DFBA44-6104-482A-8F1B-CBB946C5B3ED}"/>
              </a:ext>
            </a:extLst>
          </xdr:cNvPr>
          <xdr:cNvSpPr/>
        </xdr:nvSpPr>
        <xdr:spPr>
          <a:xfrm>
            <a:off x="12306300" y="9210675"/>
            <a:ext cx="1947863" cy="566738"/>
          </a:xfrm>
          <a:custGeom>
            <a:avLst/>
            <a:gdLst>
              <a:gd name="connsiteX0" fmla="*/ 0 w 1947863"/>
              <a:gd name="connsiteY0" fmla="*/ 566738 h 566738"/>
              <a:gd name="connsiteX1" fmla="*/ 0 w 1947863"/>
              <a:gd name="connsiteY1" fmla="*/ 0 h 566738"/>
              <a:gd name="connsiteX2" fmla="*/ 1947863 w 1947863"/>
              <a:gd name="connsiteY2" fmla="*/ 290513 h 566738"/>
              <a:gd name="connsiteX3" fmla="*/ 1947863 w 1947863"/>
              <a:gd name="connsiteY3" fmla="*/ 566738 h 5667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47863" h="566738">
                <a:moveTo>
                  <a:pt x="0" y="566738"/>
                </a:moveTo>
                <a:lnTo>
                  <a:pt x="0" y="0"/>
                </a:lnTo>
                <a:lnTo>
                  <a:pt x="1947863" y="290513"/>
                </a:lnTo>
                <a:lnTo>
                  <a:pt x="1947863" y="566738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99" name="Straight Arrow Connector 1198">
            <a:extLst>
              <a:ext uri="{FF2B5EF4-FFF2-40B4-BE49-F238E27FC236}">
                <a16:creationId xmlns:a16="http://schemas.microsoft.com/office/drawing/2014/main" id="{1D9027A4-9258-46AB-A376-E5695CE00DC9}"/>
              </a:ext>
            </a:extLst>
          </xdr:cNvPr>
          <xdr:cNvCxnSpPr/>
        </xdr:nvCxnSpPr>
        <xdr:spPr>
          <a:xfrm>
            <a:off x="14254163" y="9496425"/>
            <a:ext cx="0" cy="2905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0" name="Straight Arrow Connector 1199">
            <a:extLst>
              <a:ext uri="{FF2B5EF4-FFF2-40B4-BE49-F238E27FC236}">
                <a16:creationId xmlns:a16="http://schemas.microsoft.com/office/drawing/2014/main" id="{5D5B21E2-4A0B-4C82-9589-08034CA1E6B1}"/>
              </a:ext>
            </a:extLst>
          </xdr:cNvPr>
          <xdr:cNvCxnSpPr/>
        </xdr:nvCxnSpPr>
        <xdr:spPr>
          <a:xfrm>
            <a:off x="12306300" y="9224963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74</xdr:row>
      <xdr:rowOff>0</xdr:rowOff>
    </xdr:from>
    <xdr:to>
      <xdr:col>54</xdr:col>
      <xdr:colOff>157163</xdr:colOff>
      <xdr:row>80</xdr:row>
      <xdr:rowOff>90488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5F657936-8EA9-467E-8603-183AE25676E8}"/>
            </a:ext>
          </a:extLst>
        </xdr:cNvPr>
        <xdr:cNvGrpSpPr/>
      </xdr:nvGrpSpPr>
      <xdr:grpSpPr>
        <a:xfrm>
          <a:off x="6477000" y="11220450"/>
          <a:ext cx="2424113" cy="947738"/>
          <a:chOff x="6477000" y="11220450"/>
          <a:chExt cx="2424113" cy="947738"/>
        </a:xfrm>
      </xdr:grpSpPr>
      <xdr:grpSp>
        <xdr:nvGrpSpPr>
          <xdr:cNvPr id="1265" name="Group 1264">
            <a:extLst>
              <a:ext uri="{FF2B5EF4-FFF2-40B4-BE49-F238E27FC236}">
                <a16:creationId xmlns:a16="http://schemas.microsoft.com/office/drawing/2014/main" id="{872896A5-BA6E-4AB7-B6B6-2517DEB9EBDC}"/>
              </a:ext>
            </a:extLst>
          </xdr:cNvPr>
          <xdr:cNvGrpSpPr/>
        </xdr:nvGrpSpPr>
        <xdr:grpSpPr>
          <a:xfrm>
            <a:off x="8572500" y="11791950"/>
            <a:ext cx="328613" cy="261937"/>
            <a:chOff x="6800850" y="719138"/>
            <a:chExt cx="328613" cy="261937"/>
          </a:xfrm>
        </xdr:grpSpPr>
        <xdr:sp macro="" textlink="">
          <xdr:nvSpPr>
            <xdr:cNvPr id="1266" name="Rectangle 1265">
              <a:extLst>
                <a:ext uri="{FF2B5EF4-FFF2-40B4-BE49-F238E27FC236}">
                  <a16:creationId xmlns:a16="http://schemas.microsoft.com/office/drawing/2014/main" id="{D9C620B9-4884-4BAD-B057-B471D36CAEC1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267" name="Isosceles Triangle 1266">
              <a:extLst>
                <a:ext uri="{FF2B5EF4-FFF2-40B4-BE49-F238E27FC236}">
                  <a16:creationId xmlns:a16="http://schemas.microsoft.com/office/drawing/2014/main" id="{1C7A63E4-3FC5-4FC3-8158-57CE174CF057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68" name="Straight Connector 1267">
              <a:extLst>
                <a:ext uri="{FF2B5EF4-FFF2-40B4-BE49-F238E27FC236}">
                  <a16:creationId xmlns:a16="http://schemas.microsoft.com/office/drawing/2014/main" id="{EDFDD4E4-F35D-40C1-BA78-2EEE84E62425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10" name="Group 1209">
            <a:extLst>
              <a:ext uri="{FF2B5EF4-FFF2-40B4-BE49-F238E27FC236}">
                <a16:creationId xmlns:a16="http://schemas.microsoft.com/office/drawing/2014/main" id="{B67D519C-E7F5-4B3B-9523-1F0EFA4FCC35}"/>
              </a:ext>
            </a:extLst>
          </xdr:cNvPr>
          <xdr:cNvGrpSpPr/>
        </xdr:nvGrpSpPr>
        <xdr:grpSpPr>
          <a:xfrm>
            <a:off x="6638925" y="11649075"/>
            <a:ext cx="161925" cy="285751"/>
            <a:chOff x="1457325" y="571500"/>
            <a:chExt cx="161925" cy="285751"/>
          </a:xfrm>
        </xdr:grpSpPr>
        <xdr:sp macro="" textlink="">
          <xdr:nvSpPr>
            <xdr:cNvPr id="1215" name="Rectangle 1214">
              <a:extLst>
                <a:ext uri="{FF2B5EF4-FFF2-40B4-BE49-F238E27FC236}">
                  <a16:creationId xmlns:a16="http://schemas.microsoft.com/office/drawing/2014/main" id="{0C3E7182-6476-4DDF-8EFC-623EEF53AB08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16" name="Straight Connector 1215">
              <a:extLst>
                <a:ext uri="{FF2B5EF4-FFF2-40B4-BE49-F238E27FC236}">
                  <a16:creationId xmlns:a16="http://schemas.microsoft.com/office/drawing/2014/main" id="{64439A49-EF1D-4314-B094-0D213376BC56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12" name="Straight Connector 1211">
            <a:extLst>
              <a:ext uri="{FF2B5EF4-FFF2-40B4-BE49-F238E27FC236}">
                <a16:creationId xmlns:a16="http://schemas.microsoft.com/office/drawing/2014/main" id="{2C8967BE-723A-4740-BAF2-461396737186}"/>
              </a:ext>
            </a:extLst>
          </xdr:cNvPr>
          <xdr:cNvCxnSpPr/>
        </xdr:nvCxnSpPr>
        <xdr:spPr>
          <a:xfrm>
            <a:off x="6805613" y="117919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7" name="Straight Arrow Connector 1216">
            <a:extLst>
              <a:ext uri="{FF2B5EF4-FFF2-40B4-BE49-F238E27FC236}">
                <a16:creationId xmlns:a16="http://schemas.microsoft.com/office/drawing/2014/main" id="{0929E032-60F0-4234-98A9-0AA7733E17A6}"/>
              </a:ext>
            </a:extLst>
          </xdr:cNvPr>
          <xdr:cNvCxnSpPr/>
        </xdr:nvCxnSpPr>
        <xdr:spPr>
          <a:xfrm>
            <a:off x="6962775" y="11272838"/>
            <a:ext cx="0" cy="5143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8" name="Straight Arrow Connector 1217">
            <a:extLst>
              <a:ext uri="{FF2B5EF4-FFF2-40B4-BE49-F238E27FC236}">
                <a16:creationId xmlns:a16="http://schemas.microsoft.com/office/drawing/2014/main" id="{ACC5B7ED-1AF7-4CA8-B221-9FB987F23552}"/>
              </a:ext>
            </a:extLst>
          </xdr:cNvPr>
          <xdr:cNvCxnSpPr/>
        </xdr:nvCxnSpPr>
        <xdr:spPr>
          <a:xfrm>
            <a:off x="7124700" y="11320463"/>
            <a:ext cx="0" cy="4667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9" name="Straight Arrow Connector 1218">
            <a:extLst>
              <a:ext uri="{FF2B5EF4-FFF2-40B4-BE49-F238E27FC236}">
                <a16:creationId xmlns:a16="http://schemas.microsoft.com/office/drawing/2014/main" id="{A1099B8F-46D5-4C26-AC84-C12DAEA0A91D}"/>
              </a:ext>
            </a:extLst>
          </xdr:cNvPr>
          <xdr:cNvCxnSpPr>
            <a:cxnSpLocks/>
          </xdr:cNvCxnSpPr>
        </xdr:nvCxnSpPr>
        <xdr:spPr>
          <a:xfrm>
            <a:off x="7286625" y="11363325"/>
            <a:ext cx="0" cy="4238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0" name="Straight Arrow Connector 1219">
            <a:extLst>
              <a:ext uri="{FF2B5EF4-FFF2-40B4-BE49-F238E27FC236}">
                <a16:creationId xmlns:a16="http://schemas.microsoft.com/office/drawing/2014/main" id="{98A4C56F-7F8C-4E9E-BE95-41187CF67060}"/>
              </a:ext>
            </a:extLst>
          </xdr:cNvPr>
          <xdr:cNvCxnSpPr/>
        </xdr:nvCxnSpPr>
        <xdr:spPr>
          <a:xfrm>
            <a:off x="7448550" y="114109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1" name="Straight Arrow Connector 1220">
            <a:extLst>
              <a:ext uri="{FF2B5EF4-FFF2-40B4-BE49-F238E27FC236}">
                <a16:creationId xmlns:a16="http://schemas.microsoft.com/office/drawing/2014/main" id="{4FA592C3-DCA9-4124-ABEC-06CE9CD0BBB1}"/>
              </a:ext>
            </a:extLst>
          </xdr:cNvPr>
          <xdr:cNvCxnSpPr/>
        </xdr:nvCxnSpPr>
        <xdr:spPr>
          <a:xfrm>
            <a:off x="7610475" y="11458575"/>
            <a:ext cx="0" cy="3286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2" name="Straight Arrow Connector 1221">
            <a:extLst>
              <a:ext uri="{FF2B5EF4-FFF2-40B4-BE49-F238E27FC236}">
                <a16:creationId xmlns:a16="http://schemas.microsoft.com/office/drawing/2014/main" id="{CC224B18-1567-41A0-8083-B5BD8708649F}"/>
              </a:ext>
            </a:extLst>
          </xdr:cNvPr>
          <xdr:cNvCxnSpPr/>
        </xdr:nvCxnSpPr>
        <xdr:spPr>
          <a:xfrm>
            <a:off x="7772400" y="115062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3" name="Straight Arrow Connector 1222">
            <a:extLst>
              <a:ext uri="{FF2B5EF4-FFF2-40B4-BE49-F238E27FC236}">
                <a16:creationId xmlns:a16="http://schemas.microsoft.com/office/drawing/2014/main" id="{A4A3A8ED-6E86-4E9A-BD6D-06BF32793C9F}"/>
              </a:ext>
            </a:extLst>
          </xdr:cNvPr>
          <xdr:cNvCxnSpPr/>
        </xdr:nvCxnSpPr>
        <xdr:spPr>
          <a:xfrm>
            <a:off x="7934325" y="115538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4" name="Straight Arrow Connector 1223">
            <a:extLst>
              <a:ext uri="{FF2B5EF4-FFF2-40B4-BE49-F238E27FC236}">
                <a16:creationId xmlns:a16="http://schemas.microsoft.com/office/drawing/2014/main" id="{8948A8DF-4666-44DA-8557-798FA9482278}"/>
              </a:ext>
            </a:extLst>
          </xdr:cNvPr>
          <xdr:cNvCxnSpPr/>
        </xdr:nvCxnSpPr>
        <xdr:spPr>
          <a:xfrm>
            <a:off x="8096250" y="11606213"/>
            <a:ext cx="0" cy="1809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5" name="Straight Arrow Connector 1224">
            <a:extLst>
              <a:ext uri="{FF2B5EF4-FFF2-40B4-BE49-F238E27FC236}">
                <a16:creationId xmlns:a16="http://schemas.microsoft.com/office/drawing/2014/main" id="{BF83FC7B-ED08-4735-B676-ABC76A7530CE}"/>
              </a:ext>
            </a:extLst>
          </xdr:cNvPr>
          <xdr:cNvCxnSpPr/>
        </xdr:nvCxnSpPr>
        <xdr:spPr>
          <a:xfrm>
            <a:off x="8258175" y="11639550"/>
            <a:ext cx="0" cy="1476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6" name="Straight Arrow Connector 1225">
            <a:extLst>
              <a:ext uri="{FF2B5EF4-FFF2-40B4-BE49-F238E27FC236}">
                <a16:creationId xmlns:a16="http://schemas.microsoft.com/office/drawing/2014/main" id="{AD760BB4-DAD8-4462-81D2-4123AC1997E5}"/>
              </a:ext>
            </a:extLst>
          </xdr:cNvPr>
          <xdr:cNvCxnSpPr/>
        </xdr:nvCxnSpPr>
        <xdr:spPr>
          <a:xfrm>
            <a:off x="8420100" y="1169193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7" name="Straight Connector 1226">
            <a:extLst>
              <a:ext uri="{FF2B5EF4-FFF2-40B4-BE49-F238E27FC236}">
                <a16:creationId xmlns:a16="http://schemas.microsoft.com/office/drawing/2014/main" id="{966D5A7E-5C0A-4F19-B0AF-CAB197243C69}"/>
              </a:ext>
            </a:extLst>
          </xdr:cNvPr>
          <xdr:cNvCxnSpPr/>
        </xdr:nvCxnSpPr>
        <xdr:spPr>
          <a:xfrm>
            <a:off x="6800851" y="119633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8" name="Straight Connector 1227">
            <a:extLst>
              <a:ext uri="{FF2B5EF4-FFF2-40B4-BE49-F238E27FC236}">
                <a16:creationId xmlns:a16="http://schemas.microsoft.com/office/drawing/2014/main" id="{44C5940A-E8D9-4DF6-B1A5-EDAF01735F1F}"/>
              </a:ext>
            </a:extLst>
          </xdr:cNvPr>
          <xdr:cNvCxnSpPr/>
        </xdr:nvCxnSpPr>
        <xdr:spPr>
          <a:xfrm>
            <a:off x="6729413" y="12077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9" name="Straight Connector 1228">
            <a:extLst>
              <a:ext uri="{FF2B5EF4-FFF2-40B4-BE49-F238E27FC236}">
                <a16:creationId xmlns:a16="http://schemas.microsoft.com/office/drawing/2014/main" id="{B0DA3CBA-8B70-41C0-960A-510AB2D3539F}"/>
              </a:ext>
            </a:extLst>
          </xdr:cNvPr>
          <xdr:cNvCxnSpPr/>
        </xdr:nvCxnSpPr>
        <xdr:spPr>
          <a:xfrm flipH="1">
            <a:off x="6743700" y="12030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0" name="Straight Connector 1229">
            <a:extLst>
              <a:ext uri="{FF2B5EF4-FFF2-40B4-BE49-F238E27FC236}">
                <a16:creationId xmlns:a16="http://schemas.microsoft.com/office/drawing/2014/main" id="{C7C0365B-DE22-4329-B5BF-763E20B48BE3}"/>
              </a:ext>
            </a:extLst>
          </xdr:cNvPr>
          <xdr:cNvCxnSpPr/>
        </xdr:nvCxnSpPr>
        <xdr:spPr>
          <a:xfrm>
            <a:off x="8743952" y="119681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1" name="Straight Connector 1230">
            <a:extLst>
              <a:ext uri="{FF2B5EF4-FFF2-40B4-BE49-F238E27FC236}">
                <a16:creationId xmlns:a16="http://schemas.microsoft.com/office/drawing/2014/main" id="{3952BE7B-0BB3-4206-89CC-D202259E1B83}"/>
              </a:ext>
            </a:extLst>
          </xdr:cNvPr>
          <xdr:cNvCxnSpPr/>
        </xdr:nvCxnSpPr>
        <xdr:spPr>
          <a:xfrm flipH="1">
            <a:off x="8686801" y="120348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2" name="Arc 1231">
            <a:extLst>
              <a:ext uri="{FF2B5EF4-FFF2-40B4-BE49-F238E27FC236}">
                <a16:creationId xmlns:a16="http://schemas.microsoft.com/office/drawing/2014/main" id="{5825C590-5CFB-41C7-B389-49B179605031}"/>
              </a:ext>
            </a:extLst>
          </xdr:cNvPr>
          <xdr:cNvSpPr/>
        </xdr:nvSpPr>
        <xdr:spPr>
          <a:xfrm>
            <a:off x="6477000" y="115585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34" name="Straight Arrow Connector 1233">
            <a:extLst>
              <a:ext uri="{FF2B5EF4-FFF2-40B4-BE49-F238E27FC236}">
                <a16:creationId xmlns:a16="http://schemas.microsoft.com/office/drawing/2014/main" id="{F1F94C57-2EA4-47A9-96E5-E294853C9202}"/>
              </a:ext>
            </a:extLst>
          </xdr:cNvPr>
          <xdr:cNvCxnSpPr/>
        </xdr:nvCxnSpPr>
        <xdr:spPr>
          <a:xfrm>
            <a:off x="8582017" y="11720513"/>
            <a:ext cx="0" cy="761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5" name="Straight Arrow Connector 1234">
            <a:extLst>
              <a:ext uri="{FF2B5EF4-FFF2-40B4-BE49-F238E27FC236}">
                <a16:creationId xmlns:a16="http://schemas.microsoft.com/office/drawing/2014/main" id="{8EA2924C-D2D1-4943-B899-4F75DA967248}"/>
              </a:ext>
            </a:extLst>
          </xdr:cNvPr>
          <xdr:cNvCxnSpPr/>
        </xdr:nvCxnSpPr>
        <xdr:spPr>
          <a:xfrm>
            <a:off x="6800850" y="11234738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6" name="Freeform: Shape 1235">
            <a:extLst>
              <a:ext uri="{FF2B5EF4-FFF2-40B4-BE49-F238E27FC236}">
                <a16:creationId xmlns:a16="http://schemas.microsoft.com/office/drawing/2014/main" id="{05345FD6-BCE4-4F7A-8850-FDC16010FDAD}"/>
              </a:ext>
            </a:extLst>
          </xdr:cNvPr>
          <xdr:cNvSpPr/>
        </xdr:nvSpPr>
        <xdr:spPr>
          <a:xfrm>
            <a:off x="6800850" y="11220450"/>
            <a:ext cx="1947863" cy="571500"/>
          </a:xfrm>
          <a:custGeom>
            <a:avLst/>
            <a:gdLst>
              <a:gd name="connsiteX0" fmla="*/ 0 w 1947863"/>
              <a:gd name="connsiteY0" fmla="*/ 571500 h 571500"/>
              <a:gd name="connsiteX1" fmla="*/ 0 w 1947863"/>
              <a:gd name="connsiteY1" fmla="*/ 0 h 571500"/>
              <a:gd name="connsiteX2" fmla="*/ 1947863 w 1947863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3" h="571500">
                <a:moveTo>
                  <a:pt x="0" y="571500"/>
                </a:moveTo>
                <a:lnTo>
                  <a:pt x="0" y="0"/>
                </a:lnTo>
                <a:lnTo>
                  <a:pt x="1947863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75</xdr:col>
      <xdr:colOff>0</xdr:colOff>
      <xdr:row>74</xdr:row>
      <xdr:rowOff>0</xdr:rowOff>
    </xdr:from>
    <xdr:to>
      <xdr:col>90</xdr:col>
      <xdr:colOff>114301</xdr:colOff>
      <xdr:row>80</xdr:row>
      <xdr:rowOff>90488</xdr:rowOff>
    </xdr:to>
    <xdr:grpSp>
      <xdr:nvGrpSpPr>
        <xdr:cNvPr id="108" name="Group 107">
          <a:extLst>
            <a:ext uri="{FF2B5EF4-FFF2-40B4-BE49-F238E27FC236}">
              <a16:creationId xmlns:a16="http://schemas.microsoft.com/office/drawing/2014/main" id="{03B7C3BC-1E2D-4305-8092-8A463D7C9331}"/>
            </a:ext>
          </a:extLst>
        </xdr:cNvPr>
        <xdr:cNvGrpSpPr/>
      </xdr:nvGrpSpPr>
      <xdr:grpSpPr>
        <a:xfrm>
          <a:off x="12144375" y="11220450"/>
          <a:ext cx="2543176" cy="947738"/>
          <a:chOff x="12144375" y="11220450"/>
          <a:chExt cx="2543176" cy="947738"/>
        </a:xfrm>
      </xdr:grpSpPr>
      <xdr:grpSp>
        <xdr:nvGrpSpPr>
          <xdr:cNvPr id="1269" name="Group 1268">
            <a:extLst>
              <a:ext uri="{FF2B5EF4-FFF2-40B4-BE49-F238E27FC236}">
                <a16:creationId xmlns:a16="http://schemas.microsoft.com/office/drawing/2014/main" id="{75770103-E55F-453D-B6F7-4FBB629E5617}"/>
              </a:ext>
            </a:extLst>
          </xdr:cNvPr>
          <xdr:cNvGrpSpPr/>
        </xdr:nvGrpSpPr>
        <xdr:grpSpPr>
          <a:xfrm>
            <a:off x="12144375" y="11791950"/>
            <a:ext cx="328613" cy="261937"/>
            <a:chOff x="6800850" y="719138"/>
            <a:chExt cx="328613" cy="261937"/>
          </a:xfrm>
        </xdr:grpSpPr>
        <xdr:sp macro="" textlink="">
          <xdr:nvSpPr>
            <xdr:cNvPr id="1270" name="Rectangle 1269">
              <a:extLst>
                <a:ext uri="{FF2B5EF4-FFF2-40B4-BE49-F238E27FC236}">
                  <a16:creationId xmlns:a16="http://schemas.microsoft.com/office/drawing/2014/main" id="{B1DD8EBA-34C9-4406-8074-2110C0F6BC3B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271" name="Isosceles Triangle 1270">
              <a:extLst>
                <a:ext uri="{FF2B5EF4-FFF2-40B4-BE49-F238E27FC236}">
                  <a16:creationId xmlns:a16="http://schemas.microsoft.com/office/drawing/2014/main" id="{158BF1B8-A003-4ADA-B38A-9FE3DF4656B4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72" name="Straight Connector 1271">
              <a:extLst>
                <a:ext uri="{FF2B5EF4-FFF2-40B4-BE49-F238E27FC236}">
                  <a16:creationId xmlns:a16="http://schemas.microsoft.com/office/drawing/2014/main" id="{3DCF8BB0-C649-4AF1-AD92-74172335F608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39" name="Group 1238">
            <a:extLst>
              <a:ext uri="{FF2B5EF4-FFF2-40B4-BE49-F238E27FC236}">
                <a16:creationId xmlns:a16="http://schemas.microsoft.com/office/drawing/2014/main" id="{22AC1955-73EC-49EE-A4C1-5645AA2B49AE}"/>
              </a:ext>
            </a:extLst>
          </xdr:cNvPr>
          <xdr:cNvGrpSpPr/>
        </xdr:nvGrpSpPr>
        <xdr:grpSpPr>
          <a:xfrm>
            <a:off x="14249400" y="11653838"/>
            <a:ext cx="166688" cy="285750"/>
            <a:chOff x="3562350" y="576263"/>
            <a:chExt cx="166688" cy="285750"/>
          </a:xfrm>
        </xdr:grpSpPr>
        <xdr:sp macro="" textlink="">
          <xdr:nvSpPr>
            <xdr:cNvPr id="1241" name="Rectangle 1240">
              <a:extLst>
                <a:ext uri="{FF2B5EF4-FFF2-40B4-BE49-F238E27FC236}">
                  <a16:creationId xmlns:a16="http://schemas.microsoft.com/office/drawing/2014/main" id="{B2D90C4B-198B-428F-BD54-4F17C3765BDF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42" name="Straight Connector 1241">
              <a:extLst>
                <a:ext uri="{FF2B5EF4-FFF2-40B4-BE49-F238E27FC236}">
                  <a16:creationId xmlns:a16="http://schemas.microsoft.com/office/drawing/2014/main" id="{CEE4AF31-B7C3-4F19-9E35-504B2943BD19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40" name="Straight Connector 1239">
            <a:extLst>
              <a:ext uri="{FF2B5EF4-FFF2-40B4-BE49-F238E27FC236}">
                <a16:creationId xmlns:a16="http://schemas.microsoft.com/office/drawing/2014/main" id="{E5DA5CC3-09F5-43D1-B699-E6CAF33F03CD}"/>
              </a:ext>
            </a:extLst>
          </xdr:cNvPr>
          <xdr:cNvCxnSpPr/>
        </xdr:nvCxnSpPr>
        <xdr:spPr>
          <a:xfrm>
            <a:off x="12311063" y="117919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5" name="Straight Arrow Connector 1244">
            <a:extLst>
              <a:ext uri="{FF2B5EF4-FFF2-40B4-BE49-F238E27FC236}">
                <a16:creationId xmlns:a16="http://schemas.microsoft.com/office/drawing/2014/main" id="{BD2ECF18-B635-4FCB-89BD-E2B53E8B0524}"/>
              </a:ext>
            </a:extLst>
          </xdr:cNvPr>
          <xdr:cNvCxnSpPr/>
        </xdr:nvCxnSpPr>
        <xdr:spPr>
          <a:xfrm>
            <a:off x="12468225" y="11272838"/>
            <a:ext cx="0" cy="5143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6" name="Straight Arrow Connector 1245">
            <a:extLst>
              <a:ext uri="{FF2B5EF4-FFF2-40B4-BE49-F238E27FC236}">
                <a16:creationId xmlns:a16="http://schemas.microsoft.com/office/drawing/2014/main" id="{7ABB50E9-9132-48D6-896F-638CE117E7AF}"/>
              </a:ext>
            </a:extLst>
          </xdr:cNvPr>
          <xdr:cNvCxnSpPr/>
        </xdr:nvCxnSpPr>
        <xdr:spPr>
          <a:xfrm>
            <a:off x="12630150" y="11320463"/>
            <a:ext cx="0" cy="4667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7" name="Straight Arrow Connector 1246">
            <a:extLst>
              <a:ext uri="{FF2B5EF4-FFF2-40B4-BE49-F238E27FC236}">
                <a16:creationId xmlns:a16="http://schemas.microsoft.com/office/drawing/2014/main" id="{419271BC-4F3A-4419-8132-EB7AABCF26B4}"/>
              </a:ext>
            </a:extLst>
          </xdr:cNvPr>
          <xdr:cNvCxnSpPr>
            <a:cxnSpLocks/>
          </xdr:cNvCxnSpPr>
        </xdr:nvCxnSpPr>
        <xdr:spPr>
          <a:xfrm>
            <a:off x="12792075" y="11363325"/>
            <a:ext cx="0" cy="4238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8" name="Straight Arrow Connector 1247">
            <a:extLst>
              <a:ext uri="{FF2B5EF4-FFF2-40B4-BE49-F238E27FC236}">
                <a16:creationId xmlns:a16="http://schemas.microsoft.com/office/drawing/2014/main" id="{00C59B19-8624-472F-B70F-8684010ABDBB}"/>
              </a:ext>
            </a:extLst>
          </xdr:cNvPr>
          <xdr:cNvCxnSpPr/>
        </xdr:nvCxnSpPr>
        <xdr:spPr>
          <a:xfrm>
            <a:off x="12954000" y="1141095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9" name="Straight Arrow Connector 1248">
            <a:extLst>
              <a:ext uri="{FF2B5EF4-FFF2-40B4-BE49-F238E27FC236}">
                <a16:creationId xmlns:a16="http://schemas.microsoft.com/office/drawing/2014/main" id="{4A6FAFED-678D-4CE6-A925-83EFBFC2C990}"/>
              </a:ext>
            </a:extLst>
          </xdr:cNvPr>
          <xdr:cNvCxnSpPr/>
        </xdr:nvCxnSpPr>
        <xdr:spPr>
          <a:xfrm>
            <a:off x="13115925" y="11458575"/>
            <a:ext cx="0" cy="3286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0" name="Straight Arrow Connector 1249">
            <a:extLst>
              <a:ext uri="{FF2B5EF4-FFF2-40B4-BE49-F238E27FC236}">
                <a16:creationId xmlns:a16="http://schemas.microsoft.com/office/drawing/2014/main" id="{FFBA1A8E-BB6D-432F-B0E7-0C5E27A48FE0}"/>
              </a:ext>
            </a:extLst>
          </xdr:cNvPr>
          <xdr:cNvCxnSpPr/>
        </xdr:nvCxnSpPr>
        <xdr:spPr>
          <a:xfrm>
            <a:off x="13277850" y="115062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Straight Arrow Connector 1250">
            <a:extLst>
              <a:ext uri="{FF2B5EF4-FFF2-40B4-BE49-F238E27FC236}">
                <a16:creationId xmlns:a16="http://schemas.microsoft.com/office/drawing/2014/main" id="{EA062729-EAFB-4A55-B146-94965DB011FD}"/>
              </a:ext>
            </a:extLst>
          </xdr:cNvPr>
          <xdr:cNvCxnSpPr/>
        </xdr:nvCxnSpPr>
        <xdr:spPr>
          <a:xfrm>
            <a:off x="13439775" y="115538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2" name="Straight Arrow Connector 1251">
            <a:extLst>
              <a:ext uri="{FF2B5EF4-FFF2-40B4-BE49-F238E27FC236}">
                <a16:creationId xmlns:a16="http://schemas.microsoft.com/office/drawing/2014/main" id="{5C4FF1E2-0E45-45C3-B356-6D77ED7068D0}"/>
              </a:ext>
            </a:extLst>
          </xdr:cNvPr>
          <xdr:cNvCxnSpPr/>
        </xdr:nvCxnSpPr>
        <xdr:spPr>
          <a:xfrm>
            <a:off x="13601700" y="11606213"/>
            <a:ext cx="0" cy="1809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Straight Arrow Connector 1252">
            <a:extLst>
              <a:ext uri="{FF2B5EF4-FFF2-40B4-BE49-F238E27FC236}">
                <a16:creationId xmlns:a16="http://schemas.microsoft.com/office/drawing/2014/main" id="{95542791-01F0-45C3-9DB4-A169DC77CE0E}"/>
              </a:ext>
            </a:extLst>
          </xdr:cNvPr>
          <xdr:cNvCxnSpPr/>
        </xdr:nvCxnSpPr>
        <xdr:spPr>
          <a:xfrm>
            <a:off x="13763625" y="11639550"/>
            <a:ext cx="0" cy="1476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4" name="Straight Arrow Connector 1253">
            <a:extLst>
              <a:ext uri="{FF2B5EF4-FFF2-40B4-BE49-F238E27FC236}">
                <a16:creationId xmlns:a16="http://schemas.microsoft.com/office/drawing/2014/main" id="{C08B2C83-C91E-458C-B93C-A99AA3B9E6A0}"/>
              </a:ext>
            </a:extLst>
          </xdr:cNvPr>
          <xdr:cNvCxnSpPr/>
        </xdr:nvCxnSpPr>
        <xdr:spPr>
          <a:xfrm>
            <a:off x="13925550" y="1169193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5" name="Straight Connector 1254">
            <a:extLst>
              <a:ext uri="{FF2B5EF4-FFF2-40B4-BE49-F238E27FC236}">
                <a16:creationId xmlns:a16="http://schemas.microsoft.com/office/drawing/2014/main" id="{5ED7BC5D-CCA0-404E-AB78-EA31C8B419C0}"/>
              </a:ext>
            </a:extLst>
          </xdr:cNvPr>
          <xdr:cNvCxnSpPr/>
        </xdr:nvCxnSpPr>
        <xdr:spPr>
          <a:xfrm>
            <a:off x="12306301" y="119633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6" name="Straight Connector 1255">
            <a:extLst>
              <a:ext uri="{FF2B5EF4-FFF2-40B4-BE49-F238E27FC236}">
                <a16:creationId xmlns:a16="http://schemas.microsoft.com/office/drawing/2014/main" id="{5CD6134E-60B3-49BA-BF42-7F04FE8C60A3}"/>
              </a:ext>
            </a:extLst>
          </xdr:cNvPr>
          <xdr:cNvCxnSpPr/>
        </xdr:nvCxnSpPr>
        <xdr:spPr>
          <a:xfrm>
            <a:off x="12234863" y="12077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7" name="Straight Connector 1256">
            <a:extLst>
              <a:ext uri="{FF2B5EF4-FFF2-40B4-BE49-F238E27FC236}">
                <a16:creationId xmlns:a16="http://schemas.microsoft.com/office/drawing/2014/main" id="{7B127D68-CC09-44D6-BC40-DE2840CDD1ED}"/>
              </a:ext>
            </a:extLst>
          </xdr:cNvPr>
          <xdr:cNvCxnSpPr/>
        </xdr:nvCxnSpPr>
        <xdr:spPr>
          <a:xfrm flipH="1">
            <a:off x="12249150" y="12030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8" name="Straight Connector 1257">
            <a:extLst>
              <a:ext uri="{FF2B5EF4-FFF2-40B4-BE49-F238E27FC236}">
                <a16:creationId xmlns:a16="http://schemas.microsoft.com/office/drawing/2014/main" id="{7C06CED9-3025-48C8-B0D9-2BAD73C0EA45}"/>
              </a:ext>
            </a:extLst>
          </xdr:cNvPr>
          <xdr:cNvCxnSpPr/>
        </xdr:nvCxnSpPr>
        <xdr:spPr>
          <a:xfrm>
            <a:off x="14249402" y="119681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9" name="Straight Connector 1258">
            <a:extLst>
              <a:ext uri="{FF2B5EF4-FFF2-40B4-BE49-F238E27FC236}">
                <a16:creationId xmlns:a16="http://schemas.microsoft.com/office/drawing/2014/main" id="{B686D932-3D9B-4B8F-B9FF-E520CA86D91C}"/>
              </a:ext>
            </a:extLst>
          </xdr:cNvPr>
          <xdr:cNvCxnSpPr/>
        </xdr:nvCxnSpPr>
        <xdr:spPr>
          <a:xfrm flipH="1">
            <a:off x="14192251" y="120348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61" name="Arc 1260">
            <a:extLst>
              <a:ext uri="{FF2B5EF4-FFF2-40B4-BE49-F238E27FC236}">
                <a16:creationId xmlns:a16="http://schemas.microsoft.com/office/drawing/2014/main" id="{9237127F-AF1F-4027-9CEA-7683D2399C9A}"/>
              </a:ext>
            </a:extLst>
          </xdr:cNvPr>
          <xdr:cNvSpPr/>
        </xdr:nvSpPr>
        <xdr:spPr>
          <a:xfrm rot="10800000">
            <a:off x="14277975" y="115966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62" name="Straight Arrow Connector 1261">
            <a:extLst>
              <a:ext uri="{FF2B5EF4-FFF2-40B4-BE49-F238E27FC236}">
                <a16:creationId xmlns:a16="http://schemas.microsoft.com/office/drawing/2014/main" id="{E7E99B5A-3D13-4C7A-AB72-D3A4C968496E}"/>
              </a:ext>
            </a:extLst>
          </xdr:cNvPr>
          <xdr:cNvCxnSpPr/>
        </xdr:nvCxnSpPr>
        <xdr:spPr>
          <a:xfrm>
            <a:off x="14087467" y="11720513"/>
            <a:ext cx="0" cy="761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3" name="Straight Arrow Connector 1262">
            <a:extLst>
              <a:ext uri="{FF2B5EF4-FFF2-40B4-BE49-F238E27FC236}">
                <a16:creationId xmlns:a16="http://schemas.microsoft.com/office/drawing/2014/main" id="{799CE82A-F8C4-4043-A381-4F95D4BCC1B1}"/>
              </a:ext>
            </a:extLst>
          </xdr:cNvPr>
          <xdr:cNvCxnSpPr/>
        </xdr:nvCxnSpPr>
        <xdr:spPr>
          <a:xfrm>
            <a:off x="12306300" y="11234738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64" name="Freeform: Shape 1263">
            <a:extLst>
              <a:ext uri="{FF2B5EF4-FFF2-40B4-BE49-F238E27FC236}">
                <a16:creationId xmlns:a16="http://schemas.microsoft.com/office/drawing/2014/main" id="{79BB866F-A5D1-4F1D-B8BC-780445FA1C34}"/>
              </a:ext>
            </a:extLst>
          </xdr:cNvPr>
          <xdr:cNvSpPr/>
        </xdr:nvSpPr>
        <xdr:spPr>
          <a:xfrm>
            <a:off x="12306300" y="11220450"/>
            <a:ext cx="1947863" cy="571500"/>
          </a:xfrm>
          <a:custGeom>
            <a:avLst/>
            <a:gdLst>
              <a:gd name="connsiteX0" fmla="*/ 0 w 1947863"/>
              <a:gd name="connsiteY0" fmla="*/ 571500 h 571500"/>
              <a:gd name="connsiteX1" fmla="*/ 0 w 1947863"/>
              <a:gd name="connsiteY1" fmla="*/ 0 h 571500"/>
              <a:gd name="connsiteX2" fmla="*/ 1947863 w 1947863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3" h="571500">
                <a:moveTo>
                  <a:pt x="0" y="571500"/>
                </a:moveTo>
                <a:lnTo>
                  <a:pt x="0" y="0"/>
                </a:lnTo>
                <a:lnTo>
                  <a:pt x="1947863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40</xdr:col>
      <xdr:colOff>0</xdr:colOff>
      <xdr:row>87</xdr:row>
      <xdr:rowOff>4763</xdr:rowOff>
    </xdr:from>
    <xdr:to>
      <xdr:col>54</xdr:col>
      <xdr:colOff>157163</xdr:colOff>
      <xdr:row>93</xdr:row>
      <xdr:rowOff>90488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230CFA5B-C8EE-48C9-96E7-1451338FBEB1}"/>
            </a:ext>
          </a:extLst>
        </xdr:cNvPr>
        <xdr:cNvGrpSpPr/>
      </xdr:nvGrpSpPr>
      <xdr:grpSpPr>
        <a:xfrm>
          <a:off x="6477000" y="13092113"/>
          <a:ext cx="2424113" cy="942975"/>
          <a:chOff x="6477000" y="13092113"/>
          <a:chExt cx="2424113" cy="942975"/>
        </a:xfrm>
      </xdr:grpSpPr>
      <xdr:grpSp>
        <xdr:nvGrpSpPr>
          <xdr:cNvPr id="1329" name="Group 1328">
            <a:extLst>
              <a:ext uri="{FF2B5EF4-FFF2-40B4-BE49-F238E27FC236}">
                <a16:creationId xmlns:a16="http://schemas.microsoft.com/office/drawing/2014/main" id="{584784C4-2DB7-4332-AE51-A69E2356C89B}"/>
              </a:ext>
            </a:extLst>
          </xdr:cNvPr>
          <xdr:cNvGrpSpPr/>
        </xdr:nvGrpSpPr>
        <xdr:grpSpPr>
          <a:xfrm>
            <a:off x="8572500" y="13658850"/>
            <a:ext cx="328613" cy="261937"/>
            <a:chOff x="6800850" y="719138"/>
            <a:chExt cx="328613" cy="261937"/>
          </a:xfrm>
        </xdr:grpSpPr>
        <xdr:sp macro="" textlink="">
          <xdr:nvSpPr>
            <xdr:cNvPr id="1330" name="Rectangle 1329">
              <a:extLst>
                <a:ext uri="{FF2B5EF4-FFF2-40B4-BE49-F238E27FC236}">
                  <a16:creationId xmlns:a16="http://schemas.microsoft.com/office/drawing/2014/main" id="{EBC03764-ACD8-447B-96FC-16DB79882D18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31" name="Isosceles Triangle 1330">
              <a:extLst>
                <a:ext uri="{FF2B5EF4-FFF2-40B4-BE49-F238E27FC236}">
                  <a16:creationId xmlns:a16="http://schemas.microsoft.com/office/drawing/2014/main" id="{CF6B9F2D-18CF-45FC-9C51-8A11030124DF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32" name="Straight Connector 1331">
              <a:extLst>
                <a:ext uri="{FF2B5EF4-FFF2-40B4-BE49-F238E27FC236}">
                  <a16:creationId xmlns:a16="http://schemas.microsoft.com/office/drawing/2014/main" id="{C1A664DB-6CE5-48D5-9E9B-E7465B7A9B10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74" name="Group 1273">
            <a:extLst>
              <a:ext uri="{FF2B5EF4-FFF2-40B4-BE49-F238E27FC236}">
                <a16:creationId xmlns:a16="http://schemas.microsoft.com/office/drawing/2014/main" id="{1A2014FC-60D8-449D-9FF9-DF79282A7BE1}"/>
              </a:ext>
            </a:extLst>
          </xdr:cNvPr>
          <xdr:cNvGrpSpPr/>
        </xdr:nvGrpSpPr>
        <xdr:grpSpPr>
          <a:xfrm>
            <a:off x="6638925" y="13515975"/>
            <a:ext cx="161925" cy="285751"/>
            <a:chOff x="1457325" y="571500"/>
            <a:chExt cx="161925" cy="285751"/>
          </a:xfrm>
        </xdr:grpSpPr>
        <xdr:sp macro="" textlink="">
          <xdr:nvSpPr>
            <xdr:cNvPr id="1279" name="Rectangle 1278">
              <a:extLst>
                <a:ext uri="{FF2B5EF4-FFF2-40B4-BE49-F238E27FC236}">
                  <a16:creationId xmlns:a16="http://schemas.microsoft.com/office/drawing/2014/main" id="{39AD00A4-71D6-4EED-8750-15681C5C715E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80" name="Straight Connector 1279">
              <a:extLst>
                <a:ext uri="{FF2B5EF4-FFF2-40B4-BE49-F238E27FC236}">
                  <a16:creationId xmlns:a16="http://schemas.microsoft.com/office/drawing/2014/main" id="{DA320A44-E898-4156-9BAD-9F5E48259A01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76" name="Straight Connector 1275">
            <a:extLst>
              <a:ext uri="{FF2B5EF4-FFF2-40B4-BE49-F238E27FC236}">
                <a16:creationId xmlns:a16="http://schemas.microsoft.com/office/drawing/2014/main" id="{F419ACE3-43AB-4C8E-B003-B7A892F99EA5}"/>
              </a:ext>
            </a:extLst>
          </xdr:cNvPr>
          <xdr:cNvCxnSpPr/>
        </xdr:nvCxnSpPr>
        <xdr:spPr>
          <a:xfrm>
            <a:off x="6805613" y="136588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1" name="Straight Arrow Connector 1280">
            <a:extLst>
              <a:ext uri="{FF2B5EF4-FFF2-40B4-BE49-F238E27FC236}">
                <a16:creationId xmlns:a16="http://schemas.microsoft.com/office/drawing/2014/main" id="{94A5ADA5-1CA6-47B7-9CD1-4DD7150D6FA0}"/>
              </a:ext>
            </a:extLst>
          </xdr:cNvPr>
          <xdr:cNvCxnSpPr/>
        </xdr:nvCxnSpPr>
        <xdr:spPr>
          <a:xfrm>
            <a:off x="6962775" y="13582650"/>
            <a:ext cx="0" cy="714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2" name="Straight Arrow Connector 1281">
            <a:extLst>
              <a:ext uri="{FF2B5EF4-FFF2-40B4-BE49-F238E27FC236}">
                <a16:creationId xmlns:a16="http://schemas.microsoft.com/office/drawing/2014/main" id="{16A77D98-7924-4C6D-BD7E-E0D550ED271F}"/>
              </a:ext>
            </a:extLst>
          </xdr:cNvPr>
          <xdr:cNvCxnSpPr/>
        </xdr:nvCxnSpPr>
        <xdr:spPr>
          <a:xfrm>
            <a:off x="7124700" y="13568363"/>
            <a:ext cx="0" cy="857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3" name="Straight Arrow Connector 1282">
            <a:extLst>
              <a:ext uri="{FF2B5EF4-FFF2-40B4-BE49-F238E27FC236}">
                <a16:creationId xmlns:a16="http://schemas.microsoft.com/office/drawing/2014/main" id="{212D495F-40BA-4A56-956C-1EDB87A8675D}"/>
              </a:ext>
            </a:extLst>
          </xdr:cNvPr>
          <xdr:cNvCxnSpPr>
            <a:cxnSpLocks/>
          </xdr:cNvCxnSpPr>
        </xdr:nvCxnSpPr>
        <xdr:spPr>
          <a:xfrm>
            <a:off x="7286625" y="13511213"/>
            <a:ext cx="0" cy="1428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4" name="Straight Arrow Connector 1283">
            <a:extLst>
              <a:ext uri="{FF2B5EF4-FFF2-40B4-BE49-F238E27FC236}">
                <a16:creationId xmlns:a16="http://schemas.microsoft.com/office/drawing/2014/main" id="{673DAC80-D615-4DEE-8901-CD625204A8CC}"/>
              </a:ext>
            </a:extLst>
          </xdr:cNvPr>
          <xdr:cNvCxnSpPr/>
        </xdr:nvCxnSpPr>
        <xdr:spPr>
          <a:xfrm>
            <a:off x="7448550" y="1346835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5" name="Straight Arrow Connector 1284">
            <a:extLst>
              <a:ext uri="{FF2B5EF4-FFF2-40B4-BE49-F238E27FC236}">
                <a16:creationId xmlns:a16="http://schemas.microsoft.com/office/drawing/2014/main" id="{C6AEF55A-A0D9-4884-B3A7-359363C9AB0D}"/>
              </a:ext>
            </a:extLst>
          </xdr:cNvPr>
          <xdr:cNvCxnSpPr/>
        </xdr:nvCxnSpPr>
        <xdr:spPr>
          <a:xfrm>
            <a:off x="7610475" y="13425488"/>
            <a:ext cx="0" cy="2285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6" name="Straight Arrow Connector 1285">
            <a:extLst>
              <a:ext uri="{FF2B5EF4-FFF2-40B4-BE49-F238E27FC236}">
                <a16:creationId xmlns:a16="http://schemas.microsoft.com/office/drawing/2014/main" id="{C42A04AE-1F58-4F92-98B0-AC97A058CF3C}"/>
              </a:ext>
            </a:extLst>
          </xdr:cNvPr>
          <xdr:cNvCxnSpPr/>
        </xdr:nvCxnSpPr>
        <xdr:spPr>
          <a:xfrm>
            <a:off x="7772400" y="133731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7" name="Straight Arrow Connector 1286">
            <a:extLst>
              <a:ext uri="{FF2B5EF4-FFF2-40B4-BE49-F238E27FC236}">
                <a16:creationId xmlns:a16="http://schemas.microsoft.com/office/drawing/2014/main" id="{768D230E-36D2-41B3-933C-CA631BF5CAF8}"/>
              </a:ext>
            </a:extLst>
          </xdr:cNvPr>
          <xdr:cNvCxnSpPr/>
        </xdr:nvCxnSpPr>
        <xdr:spPr>
          <a:xfrm>
            <a:off x="7934325" y="13325475"/>
            <a:ext cx="0" cy="3286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8" name="Straight Arrow Connector 1287">
            <a:extLst>
              <a:ext uri="{FF2B5EF4-FFF2-40B4-BE49-F238E27FC236}">
                <a16:creationId xmlns:a16="http://schemas.microsoft.com/office/drawing/2014/main" id="{EF244C2A-55C8-49DF-98C1-19233DF086B6}"/>
              </a:ext>
            </a:extLst>
          </xdr:cNvPr>
          <xdr:cNvCxnSpPr/>
        </xdr:nvCxnSpPr>
        <xdr:spPr>
          <a:xfrm>
            <a:off x="8096250" y="13282613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9" name="Straight Arrow Connector 1288">
            <a:extLst>
              <a:ext uri="{FF2B5EF4-FFF2-40B4-BE49-F238E27FC236}">
                <a16:creationId xmlns:a16="http://schemas.microsoft.com/office/drawing/2014/main" id="{97762A4F-2B7D-4460-84AE-695BC02E8320}"/>
              </a:ext>
            </a:extLst>
          </xdr:cNvPr>
          <xdr:cNvCxnSpPr/>
        </xdr:nvCxnSpPr>
        <xdr:spPr>
          <a:xfrm>
            <a:off x="8258175" y="13239750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0" name="Straight Arrow Connector 1289">
            <a:extLst>
              <a:ext uri="{FF2B5EF4-FFF2-40B4-BE49-F238E27FC236}">
                <a16:creationId xmlns:a16="http://schemas.microsoft.com/office/drawing/2014/main" id="{87AF40FC-916B-48DA-8E74-C78B962C20D7}"/>
              </a:ext>
            </a:extLst>
          </xdr:cNvPr>
          <xdr:cNvCxnSpPr/>
        </xdr:nvCxnSpPr>
        <xdr:spPr>
          <a:xfrm>
            <a:off x="8420100" y="13187363"/>
            <a:ext cx="0" cy="4667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1" name="Straight Connector 1290">
            <a:extLst>
              <a:ext uri="{FF2B5EF4-FFF2-40B4-BE49-F238E27FC236}">
                <a16:creationId xmlns:a16="http://schemas.microsoft.com/office/drawing/2014/main" id="{5A108841-163A-4355-B67C-D93ACF3988B0}"/>
              </a:ext>
            </a:extLst>
          </xdr:cNvPr>
          <xdr:cNvCxnSpPr/>
        </xdr:nvCxnSpPr>
        <xdr:spPr>
          <a:xfrm>
            <a:off x="6800851" y="138302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2" name="Straight Connector 1291">
            <a:extLst>
              <a:ext uri="{FF2B5EF4-FFF2-40B4-BE49-F238E27FC236}">
                <a16:creationId xmlns:a16="http://schemas.microsoft.com/office/drawing/2014/main" id="{82E19BBF-4D27-4531-911B-EC0F1AA725B0}"/>
              </a:ext>
            </a:extLst>
          </xdr:cNvPr>
          <xdr:cNvCxnSpPr/>
        </xdr:nvCxnSpPr>
        <xdr:spPr>
          <a:xfrm>
            <a:off x="6729413" y="139446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3" name="Straight Connector 1292">
            <a:extLst>
              <a:ext uri="{FF2B5EF4-FFF2-40B4-BE49-F238E27FC236}">
                <a16:creationId xmlns:a16="http://schemas.microsoft.com/office/drawing/2014/main" id="{A9173246-57CB-451E-88B2-98735DCD1CCF}"/>
              </a:ext>
            </a:extLst>
          </xdr:cNvPr>
          <xdr:cNvCxnSpPr/>
        </xdr:nvCxnSpPr>
        <xdr:spPr>
          <a:xfrm flipH="1">
            <a:off x="6743700" y="138969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4" name="Straight Connector 1293">
            <a:extLst>
              <a:ext uri="{FF2B5EF4-FFF2-40B4-BE49-F238E27FC236}">
                <a16:creationId xmlns:a16="http://schemas.microsoft.com/office/drawing/2014/main" id="{EB49543E-51A7-492F-894F-7955858A6026}"/>
              </a:ext>
            </a:extLst>
          </xdr:cNvPr>
          <xdr:cNvCxnSpPr/>
        </xdr:nvCxnSpPr>
        <xdr:spPr>
          <a:xfrm>
            <a:off x="8743952" y="138350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5" name="Straight Connector 1294">
            <a:extLst>
              <a:ext uri="{FF2B5EF4-FFF2-40B4-BE49-F238E27FC236}">
                <a16:creationId xmlns:a16="http://schemas.microsoft.com/office/drawing/2014/main" id="{9D8A2AB4-56DB-49F4-A542-66E971C432AD}"/>
              </a:ext>
            </a:extLst>
          </xdr:cNvPr>
          <xdr:cNvCxnSpPr/>
        </xdr:nvCxnSpPr>
        <xdr:spPr>
          <a:xfrm flipH="1">
            <a:off x="8686801" y="13901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96" name="Arc 1295">
            <a:extLst>
              <a:ext uri="{FF2B5EF4-FFF2-40B4-BE49-F238E27FC236}">
                <a16:creationId xmlns:a16="http://schemas.microsoft.com/office/drawing/2014/main" id="{8481778A-484F-4C62-B1AF-C46845E6CEDE}"/>
              </a:ext>
            </a:extLst>
          </xdr:cNvPr>
          <xdr:cNvSpPr/>
        </xdr:nvSpPr>
        <xdr:spPr>
          <a:xfrm>
            <a:off x="6477000" y="134254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98" name="Straight Arrow Connector 1297">
            <a:extLst>
              <a:ext uri="{FF2B5EF4-FFF2-40B4-BE49-F238E27FC236}">
                <a16:creationId xmlns:a16="http://schemas.microsoft.com/office/drawing/2014/main" id="{AA58934E-31BE-4233-92C1-24B851048D74}"/>
              </a:ext>
            </a:extLst>
          </xdr:cNvPr>
          <xdr:cNvCxnSpPr/>
        </xdr:nvCxnSpPr>
        <xdr:spPr>
          <a:xfrm>
            <a:off x="8582017" y="13139738"/>
            <a:ext cx="0" cy="5238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9" name="Straight Arrow Connector 1298">
            <a:extLst>
              <a:ext uri="{FF2B5EF4-FFF2-40B4-BE49-F238E27FC236}">
                <a16:creationId xmlns:a16="http://schemas.microsoft.com/office/drawing/2014/main" id="{027DB94D-29DE-40AF-AF2D-C90D7828D02A}"/>
              </a:ext>
            </a:extLst>
          </xdr:cNvPr>
          <xdr:cNvCxnSpPr/>
        </xdr:nvCxnSpPr>
        <xdr:spPr>
          <a:xfrm>
            <a:off x="8743950" y="13096875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0" name="Freeform: Shape 1299">
            <a:extLst>
              <a:ext uri="{FF2B5EF4-FFF2-40B4-BE49-F238E27FC236}">
                <a16:creationId xmlns:a16="http://schemas.microsoft.com/office/drawing/2014/main" id="{B9EF7BB5-BABF-47E3-93C3-0C0967F3CD67}"/>
              </a:ext>
            </a:extLst>
          </xdr:cNvPr>
          <xdr:cNvSpPr/>
        </xdr:nvSpPr>
        <xdr:spPr>
          <a:xfrm>
            <a:off x="6805613" y="13092113"/>
            <a:ext cx="1938337" cy="566737"/>
          </a:xfrm>
          <a:custGeom>
            <a:avLst/>
            <a:gdLst>
              <a:gd name="connsiteX0" fmla="*/ 0 w 1938337"/>
              <a:gd name="connsiteY0" fmla="*/ 566737 h 566737"/>
              <a:gd name="connsiteX1" fmla="*/ 1938337 w 1938337"/>
              <a:gd name="connsiteY1" fmla="*/ 0 h 566737"/>
              <a:gd name="connsiteX2" fmla="*/ 1938337 w 1938337"/>
              <a:gd name="connsiteY2" fmla="*/ 5572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566737">
                <a:moveTo>
                  <a:pt x="0" y="566737"/>
                </a:moveTo>
                <a:lnTo>
                  <a:pt x="1938337" y="0"/>
                </a:lnTo>
                <a:lnTo>
                  <a:pt x="1938337" y="557212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75</xdr:col>
      <xdr:colOff>0</xdr:colOff>
      <xdr:row>87</xdr:row>
      <xdr:rowOff>4763</xdr:rowOff>
    </xdr:from>
    <xdr:to>
      <xdr:col>90</xdr:col>
      <xdr:colOff>114301</xdr:colOff>
      <xdr:row>93</xdr:row>
      <xdr:rowOff>90488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AA0227F0-A1C5-407D-8665-2B86D719B138}"/>
            </a:ext>
          </a:extLst>
        </xdr:cNvPr>
        <xdr:cNvGrpSpPr/>
      </xdr:nvGrpSpPr>
      <xdr:grpSpPr>
        <a:xfrm>
          <a:off x="12144375" y="13092113"/>
          <a:ext cx="2543176" cy="942975"/>
          <a:chOff x="12144375" y="13092113"/>
          <a:chExt cx="2543176" cy="942975"/>
        </a:xfrm>
      </xdr:grpSpPr>
      <xdr:grpSp>
        <xdr:nvGrpSpPr>
          <xdr:cNvPr id="1333" name="Group 1332">
            <a:extLst>
              <a:ext uri="{FF2B5EF4-FFF2-40B4-BE49-F238E27FC236}">
                <a16:creationId xmlns:a16="http://schemas.microsoft.com/office/drawing/2014/main" id="{2CF25049-44AE-4444-ABC1-37A767AE7707}"/>
              </a:ext>
            </a:extLst>
          </xdr:cNvPr>
          <xdr:cNvGrpSpPr/>
        </xdr:nvGrpSpPr>
        <xdr:grpSpPr>
          <a:xfrm>
            <a:off x="12144375" y="13658850"/>
            <a:ext cx="328613" cy="261937"/>
            <a:chOff x="6800850" y="719138"/>
            <a:chExt cx="328613" cy="261937"/>
          </a:xfrm>
        </xdr:grpSpPr>
        <xdr:sp macro="" textlink="">
          <xdr:nvSpPr>
            <xdr:cNvPr id="1334" name="Rectangle 1333">
              <a:extLst>
                <a:ext uri="{FF2B5EF4-FFF2-40B4-BE49-F238E27FC236}">
                  <a16:creationId xmlns:a16="http://schemas.microsoft.com/office/drawing/2014/main" id="{8E3E2926-C322-4652-8C7D-F7296F3D3E9D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35" name="Isosceles Triangle 1334">
              <a:extLst>
                <a:ext uri="{FF2B5EF4-FFF2-40B4-BE49-F238E27FC236}">
                  <a16:creationId xmlns:a16="http://schemas.microsoft.com/office/drawing/2014/main" id="{F0A59653-59C2-4503-B980-C78088015FF1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36" name="Straight Connector 1335">
              <a:extLst>
                <a:ext uri="{FF2B5EF4-FFF2-40B4-BE49-F238E27FC236}">
                  <a16:creationId xmlns:a16="http://schemas.microsoft.com/office/drawing/2014/main" id="{2A96C65D-57B8-48B8-89CD-82603C6C9C12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03" name="Group 1302">
            <a:extLst>
              <a:ext uri="{FF2B5EF4-FFF2-40B4-BE49-F238E27FC236}">
                <a16:creationId xmlns:a16="http://schemas.microsoft.com/office/drawing/2014/main" id="{9FA52640-AD6B-48F4-AFA7-6BCDC05E45C5}"/>
              </a:ext>
            </a:extLst>
          </xdr:cNvPr>
          <xdr:cNvGrpSpPr/>
        </xdr:nvGrpSpPr>
        <xdr:grpSpPr>
          <a:xfrm>
            <a:off x="14249400" y="13520738"/>
            <a:ext cx="166688" cy="285750"/>
            <a:chOff x="3562350" y="576263"/>
            <a:chExt cx="166688" cy="285750"/>
          </a:xfrm>
        </xdr:grpSpPr>
        <xdr:sp macro="" textlink="">
          <xdr:nvSpPr>
            <xdr:cNvPr id="1305" name="Rectangle 1304">
              <a:extLst>
                <a:ext uri="{FF2B5EF4-FFF2-40B4-BE49-F238E27FC236}">
                  <a16:creationId xmlns:a16="http://schemas.microsoft.com/office/drawing/2014/main" id="{1E3B70DC-4566-4D83-8989-9FCFBB207D7D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06" name="Straight Connector 1305">
              <a:extLst>
                <a:ext uri="{FF2B5EF4-FFF2-40B4-BE49-F238E27FC236}">
                  <a16:creationId xmlns:a16="http://schemas.microsoft.com/office/drawing/2014/main" id="{231361EA-FF04-442F-8C5F-C87B7E4E96CC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04" name="Straight Connector 1303">
            <a:extLst>
              <a:ext uri="{FF2B5EF4-FFF2-40B4-BE49-F238E27FC236}">
                <a16:creationId xmlns:a16="http://schemas.microsoft.com/office/drawing/2014/main" id="{5C807C7E-174D-4644-B2B5-222D1E5677E9}"/>
              </a:ext>
            </a:extLst>
          </xdr:cNvPr>
          <xdr:cNvCxnSpPr/>
        </xdr:nvCxnSpPr>
        <xdr:spPr>
          <a:xfrm>
            <a:off x="12311063" y="136588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9" name="Straight Arrow Connector 1308">
            <a:extLst>
              <a:ext uri="{FF2B5EF4-FFF2-40B4-BE49-F238E27FC236}">
                <a16:creationId xmlns:a16="http://schemas.microsoft.com/office/drawing/2014/main" id="{A1D884DA-27F7-4285-A5F3-01D3356CEBB7}"/>
              </a:ext>
            </a:extLst>
          </xdr:cNvPr>
          <xdr:cNvCxnSpPr/>
        </xdr:nvCxnSpPr>
        <xdr:spPr>
          <a:xfrm>
            <a:off x="12468225" y="13582650"/>
            <a:ext cx="0" cy="714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0" name="Straight Arrow Connector 1309">
            <a:extLst>
              <a:ext uri="{FF2B5EF4-FFF2-40B4-BE49-F238E27FC236}">
                <a16:creationId xmlns:a16="http://schemas.microsoft.com/office/drawing/2014/main" id="{9907262F-5D09-412D-B10F-531AF988A3C5}"/>
              </a:ext>
            </a:extLst>
          </xdr:cNvPr>
          <xdr:cNvCxnSpPr/>
        </xdr:nvCxnSpPr>
        <xdr:spPr>
          <a:xfrm>
            <a:off x="12630150" y="13568363"/>
            <a:ext cx="0" cy="857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1" name="Straight Arrow Connector 1310">
            <a:extLst>
              <a:ext uri="{FF2B5EF4-FFF2-40B4-BE49-F238E27FC236}">
                <a16:creationId xmlns:a16="http://schemas.microsoft.com/office/drawing/2014/main" id="{6D6BD5CC-A14E-4774-A678-02DD4E8AEE81}"/>
              </a:ext>
            </a:extLst>
          </xdr:cNvPr>
          <xdr:cNvCxnSpPr>
            <a:cxnSpLocks/>
          </xdr:cNvCxnSpPr>
        </xdr:nvCxnSpPr>
        <xdr:spPr>
          <a:xfrm>
            <a:off x="12792075" y="13511213"/>
            <a:ext cx="0" cy="1428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2" name="Straight Arrow Connector 1311">
            <a:extLst>
              <a:ext uri="{FF2B5EF4-FFF2-40B4-BE49-F238E27FC236}">
                <a16:creationId xmlns:a16="http://schemas.microsoft.com/office/drawing/2014/main" id="{66F00715-2A14-472C-8B83-0E88AA18C237}"/>
              </a:ext>
            </a:extLst>
          </xdr:cNvPr>
          <xdr:cNvCxnSpPr/>
        </xdr:nvCxnSpPr>
        <xdr:spPr>
          <a:xfrm>
            <a:off x="12954000" y="1346835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3" name="Straight Arrow Connector 1312">
            <a:extLst>
              <a:ext uri="{FF2B5EF4-FFF2-40B4-BE49-F238E27FC236}">
                <a16:creationId xmlns:a16="http://schemas.microsoft.com/office/drawing/2014/main" id="{A6023AE2-6888-4E2F-A15F-7C2228682A30}"/>
              </a:ext>
            </a:extLst>
          </xdr:cNvPr>
          <xdr:cNvCxnSpPr/>
        </xdr:nvCxnSpPr>
        <xdr:spPr>
          <a:xfrm>
            <a:off x="13115925" y="13425488"/>
            <a:ext cx="0" cy="2285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4" name="Straight Arrow Connector 1313">
            <a:extLst>
              <a:ext uri="{FF2B5EF4-FFF2-40B4-BE49-F238E27FC236}">
                <a16:creationId xmlns:a16="http://schemas.microsoft.com/office/drawing/2014/main" id="{75C03F87-2AE4-4CAD-9833-D93A449BF5F0}"/>
              </a:ext>
            </a:extLst>
          </xdr:cNvPr>
          <xdr:cNvCxnSpPr/>
        </xdr:nvCxnSpPr>
        <xdr:spPr>
          <a:xfrm>
            <a:off x="13277850" y="13373100"/>
            <a:ext cx="0" cy="2809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5" name="Straight Arrow Connector 1314">
            <a:extLst>
              <a:ext uri="{FF2B5EF4-FFF2-40B4-BE49-F238E27FC236}">
                <a16:creationId xmlns:a16="http://schemas.microsoft.com/office/drawing/2014/main" id="{51AB0741-77C5-4D9A-9879-0024A0B6EB6A}"/>
              </a:ext>
            </a:extLst>
          </xdr:cNvPr>
          <xdr:cNvCxnSpPr/>
        </xdr:nvCxnSpPr>
        <xdr:spPr>
          <a:xfrm>
            <a:off x="13439775" y="13325475"/>
            <a:ext cx="0" cy="3286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6" name="Straight Arrow Connector 1315">
            <a:extLst>
              <a:ext uri="{FF2B5EF4-FFF2-40B4-BE49-F238E27FC236}">
                <a16:creationId xmlns:a16="http://schemas.microsoft.com/office/drawing/2014/main" id="{E8066FD9-27A1-4C73-87BB-9E0885D46D0A}"/>
              </a:ext>
            </a:extLst>
          </xdr:cNvPr>
          <xdr:cNvCxnSpPr/>
        </xdr:nvCxnSpPr>
        <xdr:spPr>
          <a:xfrm>
            <a:off x="13601700" y="13282613"/>
            <a:ext cx="0" cy="3714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7" name="Straight Arrow Connector 1316">
            <a:extLst>
              <a:ext uri="{FF2B5EF4-FFF2-40B4-BE49-F238E27FC236}">
                <a16:creationId xmlns:a16="http://schemas.microsoft.com/office/drawing/2014/main" id="{2DB30675-E19F-4503-A8BB-CF250605983A}"/>
              </a:ext>
            </a:extLst>
          </xdr:cNvPr>
          <xdr:cNvCxnSpPr/>
        </xdr:nvCxnSpPr>
        <xdr:spPr>
          <a:xfrm>
            <a:off x="13763625" y="13239750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8" name="Straight Arrow Connector 1317">
            <a:extLst>
              <a:ext uri="{FF2B5EF4-FFF2-40B4-BE49-F238E27FC236}">
                <a16:creationId xmlns:a16="http://schemas.microsoft.com/office/drawing/2014/main" id="{6919BF99-B19E-41E5-AF25-C33ABC3AD1CA}"/>
              </a:ext>
            </a:extLst>
          </xdr:cNvPr>
          <xdr:cNvCxnSpPr/>
        </xdr:nvCxnSpPr>
        <xdr:spPr>
          <a:xfrm>
            <a:off x="13925550" y="13187363"/>
            <a:ext cx="0" cy="4667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9" name="Straight Connector 1318">
            <a:extLst>
              <a:ext uri="{FF2B5EF4-FFF2-40B4-BE49-F238E27FC236}">
                <a16:creationId xmlns:a16="http://schemas.microsoft.com/office/drawing/2014/main" id="{1A134B35-77C2-452E-99A7-E5BADADCA192}"/>
              </a:ext>
            </a:extLst>
          </xdr:cNvPr>
          <xdr:cNvCxnSpPr/>
        </xdr:nvCxnSpPr>
        <xdr:spPr>
          <a:xfrm>
            <a:off x="12306301" y="138302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0" name="Straight Connector 1319">
            <a:extLst>
              <a:ext uri="{FF2B5EF4-FFF2-40B4-BE49-F238E27FC236}">
                <a16:creationId xmlns:a16="http://schemas.microsoft.com/office/drawing/2014/main" id="{444EC389-B3C8-4892-B965-7F702657AE57}"/>
              </a:ext>
            </a:extLst>
          </xdr:cNvPr>
          <xdr:cNvCxnSpPr/>
        </xdr:nvCxnSpPr>
        <xdr:spPr>
          <a:xfrm>
            <a:off x="12234863" y="139446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1" name="Straight Connector 1320">
            <a:extLst>
              <a:ext uri="{FF2B5EF4-FFF2-40B4-BE49-F238E27FC236}">
                <a16:creationId xmlns:a16="http://schemas.microsoft.com/office/drawing/2014/main" id="{7D11731B-0B10-4CB3-A839-9705E35F7EEB}"/>
              </a:ext>
            </a:extLst>
          </xdr:cNvPr>
          <xdr:cNvCxnSpPr/>
        </xdr:nvCxnSpPr>
        <xdr:spPr>
          <a:xfrm flipH="1">
            <a:off x="12249150" y="138969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2" name="Straight Connector 1321">
            <a:extLst>
              <a:ext uri="{FF2B5EF4-FFF2-40B4-BE49-F238E27FC236}">
                <a16:creationId xmlns:a16="http://schemas.microsoft.com/office/drawing/2014/main" id="{EDA69CE1-815D-497D-A7F2-87AD1A1E6F95}"/>
              </a:ext>
            </a:extLst>
          </xdr:cNvPr>
          <xdr:cNvCxnSpPr/>
        </xdr:nvCxnSpPr>
        <xdr:spPr>
          <a:xfrm>
            <a:off x="14249402" y="138350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3" name="Straight Connector 1322">
            <a:extLst>
              <a:ext uri="{FF2B5EF4-FFF2-40B4-BE49-F238E27FC236}">
                <a16:creationId xmlns:a16="http://schemas.microsoft.com/office/drawing/2014/main" id="{A0677F63-FD7B-4EA3-82E2-B9260629E05C}"/>
              </a:ext>
            </a:extLst>
          </xdr:cNvPr>
          <xdr:cNvCxnSpPr/>
        </xdr:nvCxnSpPr>
        <xdr:spPr>
          <a:xfrm flipH="1">
            <a:off x="14192251" y="13901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25" name="Arc 1324">
            <a:extLst>
              <a:ext uri="{FF2B5EF4-FFF2-40B4-BE49-F238E27FC236}">
                <a16:creationId xmlns:a16="http://schemas.microsoft.com/office/drawing/2014/main" id="{BB128C86-D396-48D5-98C6-EC41923A2DE1}"/>
              </a:ext>
            </a:extLst>
          </xdr:cNvPr>
          <xdr:cNvSpPr/>
        </xdr:nvSpPr>
        <xdr:spPr>
          <a:xfrm rot="10800000">
            <a:off x="14277975" y="134635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26" name="Straight Arrow Connector 1325">
            <a:extLst>
              <a:ext uri="{FF2B5EF4-FFF2-40B4-BE49-F238E27FC236}">
                <a16:creationId xmlns:a16="http://schemas.microsoft.com/office/drawing/2014/main" id="{E42A58B0-EF8C-4B5E-AEE1-A072E160BDA4}"/>
              </a:ext>
            </a:extLst>
          </xdr:cNvPr>
          <xdr:cNvCxnSpPr/>
        </xdr:nvCxnSpPr>
        <xdr:spPr>
          <a:xfrm>
            <a:off x="14087467" y="13139738"/>
            <a:ext cx="0" cy="5238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7" name="Straight Arrow Connector 1326">
            <a:extLst>
              <a:ext uri="{FF2B5EF4-FFF2-40B4-BE49-F238E27FC236}">
                <a16:creationId xmlns:a16="http://schemas.microsoft.com/office/drawing/2014/main" id="{64D9CA70-7E25-426B-B03C-CD4200AA52DF}"/>
              </a:ext>
            </a:extLst>
          </xdr:cNvPr>
          <xdr:cNvCxnSpPr/>
        </xdr:nvCxnSpPr>
        <xdr:spPr>
          <a:xfrm>
            <a:off x="14249400" y="13096875"/>
            <a:ext cx="0" cy="557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28" name="Freeform: Shape 1327">
            <a:extLst>
              <a:ext uri="{FF2B5EF4-FFF2-40B4-BE49-F238E27FC236}">
                <a16:creationId xmlns:a16="http://schemas.microsoft.com/office/drawing/2014/main" id="{6340ED09-52E5-4CDD-8852-D7C5E3B98AB4}"/>
              </a:ext>
            </a:extLst>
          </xdr:cNvPr>
          <xdr:cNvSpPr/>
        </xdr:nvSpPr>
        <xdr:spPr>
          <a:xfrm>
            <a:off x="12311063" y="13092113"/>
            <a:ext cx="1938337" cy="566737"/>
          </a:xfrm>
          <a:custGeom>
            <a:avLst/>
            <a:gdLst>
              <a:gd name="connsiteX0" fmla="*/ 0 w 1938337"/>
              <a:gd name="connsiteY0" fmla="*/ 566737 h 566737"/>
              <a:gd name="connsiteX1" fmla="*/ 1938337 w 1938337"/>
              <a:gd name="connsiteY1" fmla="*/ 0 h 566737"/>
              <a:gd name="connsiteX2" fmla="*/ 1938337 w 1938337"/>
              <a:gd name="connsiteY2" fmla="*/ 557212 h 5667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566737">
                <a:moveTo>
                  <a:pt x="0" y="566737"/>
                </a:moveTo>
                <a:lnTo>
                  <a:pt x="1938337" y="0"/>
                </a:lnTo>
                <a:lnTo>
                  <a:pt x="1938337" y="557212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40</xdr:col>
      <xdr:colOff>0</xdr:colOff>
      <xdr:row>112</xdr:row>
      <xdr:rowOff>42863</xdr:rowOff>
    </xdr:from>
    <xdr:to>
      <xdr:col>55</xdr:col>
      <xdr:colOff>4763</xdr:colOff>
      <xdr:row>119</xdr:row>
      <xdr:rowOff>66675</xdr:rowOff>
    </xdr:to>
    <xdr:grpSp>
      <xdr:nvGrpSpPr>
        <xdr:cNvPr id="116" name="Group 115">
          <a:extLst>
            <a:ext uri="{FF2B5EF4-FFF2-40B4-BE49-F238E27FC236}">
              <a16:creationId xmlns:a16="http://schemas.microsoft.com/office/drawing/2014/main" id="{488DD1DB-C7A4-41C8-8803-9D24E755D9CC}"/>
            </a:ext>
          </a:extLst>
        </xdr:cNvPr>
        <xdr:cNvGrpSpPr/>
      </xdr:nvGrpSpPr>
      <xdr:grpSpPr>
        <a:xfrm>
          <a:off x="6477000" y="16721138"/>
          <a:ext cx="2433638" cy="1023937"/>
          <a:chOff x="6477000" y="16721138"/>
          <a:chExt cx="2433638" cy="1023937"/>
        </a:xfrm>
      </xdr:grpSpPr>
      <xdr:grpSp>
        <xdr:nvGrpSpPr>
          <xdr:cNvPr id="1302" name="Group 1301">
            <a:extLst>
              <a:ext uri="{FF2B5EF4-FFF2-40B4-BE49-F238E27FC236}">
                <a16:creationId xmlns:a16="http://schemas.microsoft.com/office/drawing/2014/main" id="{D7A7ACFF-2ED8-40A9-A57A-3813003C9A32}"/>
              </a:ext>
            </a:extLst>
          </xdr:cNvPr>
          <xdr:cNvGrpSpPr/>
        </xdr:nvGrpSpPr>
        <xdr:grpSpPr>
          <a:xfrm>
            <a:off x="8582025" y="16964025"/>
            <a:ext cx="328613" cy="261937"/>
            <a:chOff x="6800850" y="719138"/>
            <a:chExt cx="328613" cy="261937"/>
          </a:xfrm>
        </xdr:grpSpPr>
        <xdr:sp macro="" textlink="">
          <xdr:nvSpPr>
            <xdr:cNvPr id="1307" name="Rectangle 1306">
              <a:extLst>
                <a:ext uri="{FF2B5EF4-FFF2-40B4-BE49-F238E27FC236}">
                  <a16:creationId xmlns:a16="http://schemas.microsoft.com/office/drawing/2014/main" id="{A03C48AA-427F-4EC7-953F-4BB99BEFDBE1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08" name="Isosceles Triangle 1307">
              <a:extLst>
                <a:ext uri="{FF2B5EF4-FFF2-40B4-BE49-F238E27FC236}">
                  <a16:creationId xmlns:a16="http://schemas.microsoft.com/office/drawing/2014/main" id="{A5606138-85D6-4892-B36E-9297661EADF4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24" name="Straight Connector 1323">
              <a:extLst>
                <a:ext uri="{FF2B5EF4-FFF2-40B4-BE49-F238E27FC236}">
                  <a16:creationId xmlns:a16="http://schemas.microsoft.com/office/drawing/2014/main" id="{ED9D2561-0733-4BEA-BD9E-6DAE38578149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66" name="Group 1065">
            <a:extLst>
              <a:ext uri="{FF2B5EF4-FFF2-40B4-BE49-F238E27FC236}">
                <a16:creationId xmlns:a16="http://schemas.microsoft.com/office/drawing/2014/main" id="{3FC367BC-3BC9-493E-8AFB-4E68079A367A}"/>
              </a:ext>
            </a:extLst>
          </xdr:cNvPr>
          <xdr:cNvGrpSpPr/>
        </xdr:nvGrpSpPr>
        <xdr:grpSpPr>
          <a:xfrm>
            <a:off x="6638925" y="16821150"/>
            <a:ext cx="161925" cy="285751"/>
            <a:chOff x="1457325" y="571500"/>
            <a:chExt cx="161925" cy="285751"/>
          </a:xfrm>
        </xdr:grpSpPr>
        <xdr:sp macro="" textlink="">
          <xdr:nvSpPr>
            <xdr:cNvPr id="1087" name="Rectangle 1086">
              <a:extLst>
                <a:ext uri="{FF2B5EF4-FFF2-40B4-BE49-F238E27FC236}">
                  <a16:creationId xmlns:a16="http://schemas.microsoft.com/office/drawing/2014/main" id="{32EB341D-0CAF-4B56-9DF0-EB74278EA6D0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88" name="Straight Connector 1087">
              <a:extLst>
                <a:ext uri="{FF2B5EF4-FFF2-40B4-BE49-F238E27FC236}">
                  <a16:creationId xmlns:a16="http://schemas.microsoft.com/office/drawing/2014/main" id="{70FA8912-DEAC-4E95-97CF-677133B2BA83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70" name="Straight Connector 1069">
            <a:extLst>
              <a:ext uri="{FF2B5EF4-FFF2-40B4-BE49-F238E27FC236}">
                <a16:creationId xmlns:a16="http://schemas.microsoft.com/office/drawing/2014/main" id="{6BE96180-1190-4936-8C2B-5FF05B086C89}"/>
              </a:ext>
            </a:extLst>
          </xdr:cNvPr>
          <xdr:cNvCxnSpPr/>
        </xdr:nvCxnSpPr>
        <xdr:spPr>
          <a:xfrm>
            <a:off x="6805613" y="169640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Straight Arrow Connector 1092">
            <a:extLst>
              <a:ext uri="{FF2B5EF4-FFF2-40B4-BE49-F238E27FC236}">
                <a16:creationId xmlns:a16="http://schemas.microsoft.com/office/drawing/2014/main" id="{D9E0E02E-178E-4D59-A509-75C9594D2D1A}"/>
              </a:ext>
            </a:extLst>
          </xdr:cNvPr>
          <xdr:cNvCxnSpPr/>
        </xdr:nvCxnSpPr>
        <xdr:spPr>
          <a:xfrm>
            <a:off x="6962775" y="167306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Straight Arrow Connector 1093">
            <a:extLst>
              <a:ext uri="{FF2B5EF4-FFF2-40B4-BE49-F238E27FC236}">
                <a16:creationId xmlns:a16="http://schemas.microsoft.com/office/drawing/2014/main" id="{BF1E783A-2DDE-4520-98D9-8D97E9FF9996}"/>
              </a:ext>
            </a:extLst>
          </xdr:cNvPr>
          <xdr:cNvCxnSpPr/>
        </xdr:nvCxnSpPr>
        <xdr:spPr>
          <a:xfrm>
            <a:off x="7124700" y="16721138"/>
            <a:ext cx="0" cy="2381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1" name="Straight Arrow Connector 1100">
            <a:extLst>
              <a:ext uri="{FF2B5EF4-FFF2-40B4-BE49-F238E27FC236}">
                <a16:creationId xmlns:a16="http://schemas.microsoft.com/office/drawing/2014/main" id="{7D3B135D-4A5F-49F6-9F5F-9B2B42DE1407}"/>
              </a:ext>
            </a:extLst>
          </xdr:cNvPr>
          <xdr:cNvCxnSpPr>
            <a:cxnSpLocks/>
          </xdr:cNvCxnSpPr>
        </xdr:nvCxnSpPr>
        <xdr:spPr>
          <a:xfrm>
            <a:off x="7286625" y="1672590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6" name="Straight Arrow Connector 1115">
            <a:extLst>
              <a:ext uri="{FF2B5EF4-FFF2-40B4-BE49-F238E27FC236}">
                <a16:creationId xmlns:a16="http://schemas.microsoft.com/office/drawing/2014/main" id="{FC37C7FD-5786-45F5-A5F4-BE12AFDF6A03}"/>
              </a:ext>
            </a:extLst>
          </xdr:cNvPr>
          <xdr:cNvCxnSpPr/>
        </xdr:nvCxnSpPr>
        <xdr:spPr>
          <a:xfrm>
            <a:off x="8258175" y="167306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8" name="Straight Arrow Connector 1117">
            <a:extLst>
              <a:ext uri="{FF2B5EF4-FFF2-40B4-BE49-F238E27FC236}">
                <a16:creationId xmlns:a16="http://schemas.microsoft.com/office/drawing/2014/main" id="{C4E2C054-B638-4888-BE8B-ACAA9D1ADDAD}"/>
              </a:ext>
            </a:extLst>
          </xdr:cNvPr>
          <xdr:cNvCxnSpPr/>
        </xdr:nvCxnSpPr>
        <xdr:spPr>
          <a:xfrm>
            <a:off x="8420100" y="1672590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0" name="Straight Arrow Connector 1119">
            <a:extLst>
              <a:ext uri="{FF2B5EF4-FFF2-40B4-BE49-F238E27FC236}">
                <a16:creationId xmlns:a16="http://schemas.microsoft.com/office/drawing/2014/main" id="{F6AA2AF8-2EBA-4F61-8B50-7D5528680003}"/>
              </a:ext>
            </a:extLst>
          </xdr:cNvPr>
          <xdr:cNvCxnSpPr/>
        </xdr:nvCxnSpPr>
        <xdr:spPr>
          <a:xfrm>
            <a:off x="8582025" y="1672590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1" name="Straight Connector 1120">
            <a:extLst>
              <a:ext uri="{FF2B5EF4-FFF2-40B4-BE49-F238E27FC236}">
                <a16:creationId xmlns:a16="http://schemas.microsoft.com/office/drawing/2014/main" id="{BC863BC9-1E78-4E31-B062-6DA321FE983A}"/>
              </a:ext>
            </a:extLst>
          </xdr:cNvPr>
          <xdr:cNvCxnSpPr/>
        </xdr:nvCxnSpPr>
        <xdr:spPr>
          <a:xfrm>
            <a:off x="6800851" y="17135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Straight Connector 1140">
            <a:extLst>
              <a:ext uri="{FF2B5EF4-FFF2-40B4-BE49-F238E27FC236}">
                <a16:creationId xmlns:a16="http://schemas.microsoft.com/office/drawing/2014/main" id="{51CA6EFF-D9FD-40EA-A70F-5803D5759341}"/>
              </a:ext>
            </a:extLst>
          </xdr:cNvPr>
          <xdr:cNvCxnSpPr/>
        </xdr:nvCxnSpPr>
        <xdr:spPr>
          <a:xfrm>
            <a:off x="6729413" y="17392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5" name="Straight Connector 1144">
            <a:extLst>
              <a:ext uri="{FF2B5EF4-FFF2-40B4-BE49-F238E27FC236}">
                <a16:creationId xmlns:a16="http://schemas.microsoft.com/office/drawing/2014/main" id="{C8891C3F-D742-4230-B63C-0850C9A4931F}"/>
              </a:ext>
            </a:extLst>
          </xdr:cNvPr>
          <xdr:cNvCxnSpPr/>
        </xdr:nvCxnSpPr>
        <xdr:spPr>
          <a:xfrm flipH="1">
            <a:off x="6743700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6" name="Straight Connector 1145">
            <a:extLst>
              <a:ext uri="{FF2B5EF4-FFF2-40B4-BE49-F238E27FC236}">
                <a16:creationId xmlns:a16="http://schemas.microsoft.com/office/drawing/2014/main" id="{BE9FC284-12D1-4F9C-A85B-F43BA545ADEE}"/>
              </a:ext>
            </a:extLst>
          </xdr:cNvPr>
          <xdr:cNvCxnSpPr/>
        </xdr:nvCxnSpPr>
        <xdr:spPr>
          <a:xfrm>
            <a:off x="8743952" y="1714023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7" name="Straight Connector 1146">
            <a:extLst>
              <a:ext uri="{FF2B5EF4-FFF2-40B4-BE49-F238E27FC236}">
                <a16:creationId xmlns:a16="http://schemas.microsoft.com/office/drawing/2014/main" id="{2B4D9E43-745F-4446-BDCF-C29CAF0A2D62}"/>
              </a:ext>
            </a:extLst>
          </xdr:cNvPr>
          <xdr:cNvCxnSpPr/>
        </xdr:nvCxnSpPr>
        <xdr:spPr>
          <a:xfrm flipH="1">
            <a:off x="8686801" y="17340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8" name="Arc 1147">
            <a:extLst>
              <a:ext uri="{FF2B5EF4-FFF2-40B4-BE49-F238E27FC236}">
                <a16:creationId xmlns:a16="http://schemas.microsoft.com/office/drawing/2014/main" id="{327E7C50-F85E-415C-9C62-3C003B71FC33}"/>
              </a:ext>
            </a:extLst>
          </xdr:cNvPr>
          <xdr:cNvSpPr/>
        </xdr:nvSpPr>
        <xdr:spPr>
          <a:xfrm>
            <a:off x="6477000" y="167306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50" name="Straight Connector 1149">
            <a:extLst>
              <a:ext uri="{FF2B5EF4-FFF2-40B4-BE49-F238E27FC236}">
                <a16:creationId xmlns:a16="http://schemas.microsoft.com/office/drawing/2014/main" id="{830C798B-35CC-4B0B-9A5D-D9D482297A51}"/>
              </a:ext>
            </a:extLst>
          </xdr:cNvPr>
          <xdr:cNvCxnSpPr/>
        </xdr:nvCxnSpPr>
        <xdr:spPr>
          <a:xfrm>
            <a:off x="6729412" y="17678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1" name="Straight Connector 1150">
            <a:extLst>
              <a:ext uri="{FF2B5EF4-FFF2-40B4-BE49-F238E27FC236}">
                <a16:creationId xmlns:a16="http://schemas.microsoft.com/office/drawing/2014/main" id="{A3C70E9F-3B54-4D2F-819C-5FFEAA8A74AA}"/>
              </a:ext>
            </a:extLst>
          </xdr:cNvPr>
          <xdr:cNvCxnSpPr/>
        </xdr:nvCxnSpPr>
        <xdr:spPr>
          <a:xfrm flipH="1">
            <a:off x="6743699" y="17630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2" name="Straight Connector 1151">
            <a:extLst>
              <a:ext uri="{FF2B5EF4-FFF2-40B4-BE49-F238E27FC236}">
                <a16:creationId xmlns:a16="http://schemas.microsoft.com/office/drawing/2014/main" id="{59EAADE1-A20C-4CB0-A324-4570DCCB82C2}"/>
              </a:ext>
            </a:extLst>
          </xdr:cNvPr>
          <xdr:cNvCxnSpPr/>
        </xdr:nvCxnSpPr>
        <xdr:spPr>
          <a:xfrm flipH="1">
            <a:off x="8686800" y="176260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Straight Connector 1152">
            <a:extLst>
              <a:ext uri="{FF2B5EF4-FFF2-40B4-BE49-F238E27FC236}">
                <a16:creationId xmlns:a16="http://schemas.microsoft.com/office/drawing/2014/main" id="{23562097-035C-4EEE-B9FA-562AEDDEA096}"/>
              </a:ext>
            </a:extLst>
          </xdr:cNvPr>
          <xdr:cNvCxnSpPr/>
        </xdr:nvCxnSpPr>
        <xdr:spPr>
          <a:xfrm>
            <a:off x="7286625" y="17268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4" name="Straight Connector 1153">
            <a:extLst>
              <a:ext uri="{FF2B5EF4-FFF2-40B4-BE49-F238E27FC236}">
                <a16:creationId xmlns:a16="http://schemas.microsoft.com/office/drawing/2014/main" id="{6D63477C-3992-4901-8A3E-41A3E7C574E3}"/>
              </a:ext>
            </a:extLst>
          </xdr:cNvPr>
          <xdr:cNvCxnSpPr/>
        </xdr:nvCxnSpPr>
        <xdr:spPr>
          <a:xfrm flipH="1">
            <a:off x="7229475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5" name="Straight Connector 1154">
            <a:extLst>
              <a:ext uri="{FF2B5EF4-FFF2-40B4-BE49-F238E27FC236}">
                <a16:creationId xmlns:a16="http://schemas.microsoft.com/office/drawing/2014/main" id="{9C00C72A-CE9A-4CD1-BC50-0911BA2F99CB}"/>
              </a:ext>
            </a:extLst>
          </xdr:cNvPr>
          <xdr:cNvCxnSpPr/>
        </xdr:nvCxnSpPr>
        <xdr:spPr>
          <a:xfrm>
            <a:off x="8258175" y="17268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6" name="Straight Connector 1155">
            <a:extLst>
              <a:ext uri="{FF2B5EF4-FFF2-40B4-BE49-F238E27FC236}">
                <a16:creationId xmlns:a16="http://schemas.microsoft.com/office/drawing/2014/main" id="{E2BBF436-579B-4D10-BCC3-A3D903BABF68}"/>
              </a:ext>
            </a:extLst>
          </xdr:cNvPr>
          <xdr:cNvCxnSpPr/>
        </xdr:nvCxnSpPr>
        <xdr:spPr>
          <a:xfrm flipH="1">
            <a:off x="8201025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7" name="Straight Connector 1156">
            <a:extLst>
              <a:ext uri="{FF2B5EF4-FFF2-40B4-BE49-F238E27FC236}">
                <a16:creationId xmlns:a16="http://schemas.microsoft.com/office/drawing/2014/main" id="{F1626D94-5F11-4ABA-98F6-465F8FB50038}"/>
              </a:ext>
            </a:extLst>
          </xdr:cNvPr>
          <xdr:cNvCxnSpPr/>
        </xdr:nvCxnSpPr>
        <xdr:spPr>
          <a:xfrm flipH="1">
            <a:off x="6800851" y="16725905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8" name="Straight Arrow Connector 1157">
            <a:extLst>
              <a:ext uri="{FF2B5EF4-FFF2-40B4-BE49-F238E27FC236}">
                <a16:creationId xmlns:a16="http://schemas.microsoft.com/office/drawing/2014/main" id="{B3AE22A8-B5E4-4582-AC2E-C9AE686CC4CB}"/>
              </a:ext>
            </a:extLst>
          </xdr:cNvPr>
          <xdr:cNvCxnSpPr/>
        </xdr:nvCxnSpPr>
        <xdr:spPr>
          <a:xfrm>
            <a:off x="6800850" y="16725900"/>
            <a:ext cx="0" cy="238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Straight Connector 1158">
            <a:extLst>
              <a:ext uri="{FF2B5EF4-FFF2-40B4-BE49-F238E27FC236}">
                <a16:creationId xmlns:a16="http://schemas.microsoft.com/office/drawing/2014/main" id="{0140B371-51DD-4CDA-9B89-BD7F1512A519}"/>
              </a:ext>
            </a:extLst>
          </xdr:cNvPr>
          <xdr:cNvCxnSpPr/>
        </xdr:nvCxnSpPr>
        <xdr:spPr>
          <a:xfrm flipH="1">
            <a:off x="8253413" y="1672590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0" name="Straight Arrow Connector 1159">
            <a:extLst>
              <a:ext uri="{FF2B5EF4-FFF2-40B4-BE49-F238E27FC236}">
                <a16:creationId xmlns:a16="http://schemas.microsoft.com/office/drawing/2014/main" id="{3BEF6702-2F58-442A-8842-93EC30B7F630}"/>
              </a:ext>
            </a:extLst>
          </xdr:cNvPr>
          <xdr:cNvCxnSpPr/>
        </xdr:nvCxnSpPr>
        <xdr:spPr>
          <a:xfrm>
            <a:off x="8743952" y="1672590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9525</xdr:colOff>
      <xdr:row>112</xdr:row>
      <xdr:rowOff>42863</xdr:rowOff>
    </xdr:from>
    <xdr:to>
      <xdr:col>90</xdr:col>
      <xdr:colOff>114301</xdr:colOff>
      <xdr:row>119</xdr:row>
      <xdr:rowOff>66675</xdr:rowOff>
    </xdr:to>
    <xdr:grpSp>
      <xdr:nvGrpSpPr>
        <xdr:cNvPr id="117" name="Group 116">
          <a:extLst>
            <a:ext uri="{FF2B5EF4-FFF2-40B4-BE49-F238E27FC236}">
              <a16:creationId xmlns:a16="http://schemas.microsoft.com/office/drawing/2014/main" id="{A1E900E4-DD7B-481F-B849-5CC10B337EEB}"/>
            </a:ext>
          </a:extLst>
        </xdr:cNvPr>
        <xdr:cNvGrpSpPr/>
      </xdr:nvGrpSpPr>
      <xdr:grpSpPr>
        <a:xfrm>
          <a:off x="12153900" y="16721138"/>
          <a:ext cx="2533651" cy="1023937"/>
          <a:chOff x="12153900" y="16721138"/>
          <a:chExt cx="2533651" cy="1023937"/>
        </a:xfrm>
      </xdr:grpSpPr>
      <xdr:grpSp>
        <xdr:nvGrpSpPr>
          <xdr:cNvPr id="1337" name="Group 1336">
            <a:extLst>
              <a:ext uri="{FF2B5EF4-FFF2-40B4-BE49-F238E27FC236}">
                <a16:creationId xmlns:a16="http://schemas.microsoft.com/office/drawing/2014/main" id="{58BF6E2D-03EA-4450-B010-A46FD96FA5F3}"/>
              </a:ext>
            </a:extLst>
          </xdr:cNvPr>
          <xdr:cNvGrpSpPr/>
        </xdr:nvGrpSpPr>
        <xdr:grpSpPr>
          <a:xfrm>
            <a:off x="12153900" y="16964025"/>
            <a:ext cx="328613" cy="261937"/>
            <a:chOff x="6800850" y="719138"/>
            <a:chExt cx="328613" cy="261937"/>
          </a:xfrm>
        </xdr:grpSpPr>
        <xdr:sp macro="" textlink="">
          <xdr:nvSpPr>
            <xdr:cNvPr id="1339" name="Rectangle 1338">
              <a:extLst>
                <a:ext uri="{FF2B5EF4-FFF2-40B4-BE49-F238E27FC236}">
                  <a16:creationId xmlns:a16="http://schemas.microsoft.com/office/drawing/2014/main" id="{62D749CD-CDC9-4D93-8282-A1798F2E9F12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41" name="Isosceles Triangle 1340">
              <a:extLst>
                <a:ext uri="{FF2B5EF4-FFF2-40B4-BE49-F238E27FC236}">
                  <a16:creationId xmlns:a16="http://schemas.microsoft.com/office/drawing/2014/main" id="{29CE27C3-89E7-43E9-B91B-1314924368E6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42" name="Straight Connector 1341">
              <a:extLst>
                <a:ext uri="{FF2B5EF4-FFF2-40B4-BE49-F238E27FC236}">
                  <a16:creationId xmlns:a16="http://schemas.microsoft.com/office/drawing/2014/main" id="{9BAB95DC-C17D-4759-8790-8335F997B0D7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63" name="Group 1162">
            <a:extLst>
              <a:ext uri="{FF2B5EF4-FFF2-40B4-BE49-F238E27FC236}">
                <a16:creationId xmlns:a16="http://schemas.microsoft.com/office/drawing/2014/main" id="{EA942F00-BC2B-4898-977C-A12DE6005972}"/>
              </a:ext>
            </a:extLst>
          </xdr:cNvPr>
          <xdr:cNvGrpSpPr/>
        </xdr:nvGrpSpPr>
        <xdr:grpSpPr>
          <a:xfrm>
            <a:off x="14249400" y="16825913"/>
            <a:ext cx="166688" cy="285750"/>
            <a:chOff x="3562350" y="576263"/>
            <a:chExt cx="166688" cy="285750"/>
          </a:xfrm>
        </xdr:grpSpPr>
        <xdr:sp macro="" textlink="">
          <xdr:nvSpPr>
            <xdr:cNvPr id="1165" name="Rectangle 1164">
              <a:extLst>
                <a:ext uri="{FF2B5EF4-FFF2-40B4-BE49-F238E27FC236}">
                  <a16:creationId xmlns:a16="http://schemas.microsoft.com/office/drawing/2014/main" id="{25E945BD-105E-4395-A6C3-6E7AF2D3FEBB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166" name="Straight Connector 1165">
              <a:extLst>
                <a:ext uri="{FF2B5EF4-FFF2-40B4-BE49-F238E27FC236}">
                  <a16:creationId xmlns:a16="http://schemas.microsoft.com/office/drawing/2014/main" id="{7CE56523-B827-4832-A8B4-355B08FACF6C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64" name="Straight Connector 1163">
            <a:extLst>
              <a:ext uri="{FF2B5EF4-FFF2-40B4-BE49-F238E27FC236}">
                <a16:creationId xmlns:a16="http://schemas.microsoft.com/office/drawing/2014/main" id="{EC000F6F-DDA2-457A-A6D0-420B7C8419D8}"/>
              </a:ext>
            </a:extLst>
          </xdr:cNvPr>
          <xdr:cNvCxnSpPr/>
        </xdr:nvCxnSpPr>
        <xdr:spPr>
          <a:xfrm>
            <a:off x="12311063" y="169640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Arrow Connector 1168">
            <a:extLst>
              <a:ext uri="{FF2B5EF4-FFF2-40B4-BE49-F238E27FC236}">
                <a16:creationId xmlns:a16="http://schemas.microsoft.com/office/drawing/2014/main" id="{5E88E8F0-DFA2-4273-8C96-D7FD1ECBCC52}"/>
              </a:ext>
            </a:extLst>
          </xdr:cNvPr>
          <xdr:cNvCxnSpPr/>
        </xdr:nvCxnSpPr>
        <xdr:spPr>
          <a:xfrm>
            <a:off x="12468225" y="167306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Arrow Connector 1169">
            <a:extLst>
              <a:ext uri="{FF2B5EF4-FFF2-40B4-BE49-F238E27FC236}">
                <a16:creationId xmlns:a16="http://schemas.microsoft.com/office/drawing/2014/main" id="{9BCBD46C-2B1B-41C3-B185-EC004085CE2E}"/>
              </a:ext>
            </a:extLst>
          </xdr:cNvPr>
          <xdr:cNvCxnSpPr/>
        </xdr:nvCxnSpPr>
        <xdr:spPr>
          <a:xfrm>
            <a:off x="12630150" y="16721138"/>
            <a:ext cx="0" cy="2381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Arrow Connector 1170">
            <a:extLst>
              <a:ext uri="{FF2B5EF4-FFF2-40B4-BE49-F238E27FC236}">
                <a16:creationId xmlns:a16="http://schemas.microsoft.com/office/drawing/2014/main" id="{A7B5F9F2-4802-4654-8A4F-24DE87ED4EAB}"/>
              </a:ext>
            </a:extLst>
          </xdr:cNvPr>
          <xdr:cNvCxnSpPr>
            <a:cxnSpLocks/>
          </xdr:cNvCxnSpPr>
        </xdr:nvCxnSpPr>
        <xdr:spPr>
          <a:xfrm>
            <a:off x="12792075" y="1672590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2" name="Straight Arrow Connector 1171">
            <a:extLst>
              <a:ext uri="{FF2B5EF4-FFF2-40B4-BE49-F238E27FC236}">
                <a16:creationId xmlns:a16="http://schemas.microsoft.com/office/drawing/2014/main" id="{272B05CF-9852-4F40-BAF5-C1E588F7AC98}"/>
              </a:ext>
            </a:extLst>
          </xdr:cNvPr>
          <xdr:cNvCxnSpPr/>
        </xdr:nvCxnSpPr>
        <xdr:spPr>
          <a:xfrm>
            <a:off x="13763625" y="1673066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3" name="Straight Arrow Connector 1172">
            <a:extLst>
              <a:ext uri="{FF2B5EF4-FFF2-40B4-BE49-F238E27FC236}">
                <a16:creationId xmlns:a16="http://schemas.microsoft.com/office/drawing/2014/main" id="{75108096-6F89-4DFF-8EFD-CF9C41C38CDA}"/>
              </a:ext>
            </a:extLst>
          </xdr:cNvPr>
          <xdr:cNvCxnSpPr/>
        </xdr:nvCxnSpPr>
        <xdr:spPr>
          <a:xfrm>
            <a:off x="13925550" y="1672590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4" name="Straight Arrow Connector 1173">
            <a:extLst>
              <a:ext uri="{FF2B5EF4-FFF2-40B4-BE49-F238E27FC236}">
                <a16:creationId xmlns:a16="http://schemas.microsoft.com/office/drawing/2014/main" id="{D81658B7-2D32-48EA-ACE7-60AEFCE7EB93}"/>
              </a:ext>
            </a:extLst>
          </xdr:cNvPr>
          <xdr:cNvCxnSpPr/>
        </xdr:nvCxnSpPr>
        <xdr:spPr>
          <a:xfrm>
            <a:off x="14087475" y="1672590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5" name="Straight Connector 1174">
            <a:extLst>
              <a:ext uri="{FF2B5EF4-FFF2-40B4-BE49-F238E27FC236}">
                <a16:creationId xmlns:a16="http://schemas.microsoft.com/office/drawing/2014/main" id="{EE971255-A630-4E2B-861B-0B135A1BA6E7}"/>
              </a:ext>
            </a:extLst>
          </xdr:cNvPr>
          <xdr:cNvCxnSpPr/>
        </xdr:nvCxnSpPr>
        <xdr:spPr>
          <a:xfrm>
            <a:off x="12306301" y="17135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6" name="Straight Connector 1195">
            <a:extLst>
              <a:ext uri="{FF2B5EF4-FFF2-40B4-BE49-F238E27FC236}">
                <a16:creationId xmlns:a16="http://schemas.microsoft.com/office/drawing/2014/main" id="{966E3710-6BD6-4F95-AB6C-31A8B6BF1462}"/>
              </a:ext>
            </a:extLst>
          </xdr:cNvPr>
          <xdr:cNvCxnSpPr/>
        </xdr:nvCxnSpPr>
        <xdr:spPr>
          <a:xfrm>
            <a:off x="12234863" y="17392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9" name="Straight Connector 1208">
            <a:extLst>
              <a:ext uri="{FF2B5EF4-FFF2-40B4-BE49-F238E27FC236}">
                <a16:creationId xmlns:a16="http://schemas.microsoft.com/office/drawing/2014/main" id="{79EEB58F-F1B0-49B8-AE0C-AA0D903BCFBE}"/>
              </a:ext>
            </a:extLst>
          </xdr:cNvPr>
          <xdr:cNvCxnSpPr/>
        </xdr:nvCxnSpPr>
        <xdr:spPr>
          <a:xfrm flipH="1">
            <a:off x="12249150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1" name="Straight Connector 1210">
            <a:extLst>
              <a:ext uri="{FF2B5EF4-FFF2-40B4-BE49-F238E27FC236}">
                <a16:creationId xmlns:a16="http://schemas.microsoft.com/office/drawing/2014/main" id="{1E60A771-E108-4F0A-849E-1FF84DA8800C}"/>
              </a:ext>
            </a:extLst>
          </xdr:cNvPr>
          <xdr:cNvCxnSpPr/>
        </xdr:nvCxnSpPr>
        <xdr:spPr>
          <a:xfrm>
            <a:off x="14249402" y="1714023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3" name="Straight Connector 1212">
            <a:extLst>
              <a:ext uri="{FF2B5EF4-FFF2-40B4-BE49-F238E27FC236}">
                <a16:creationId xmlns:a16="http://schemas.microsoft.com/office/drawing/2014/main" id="{39C8024E-B4B3-4326-A8D7-B0A1449236B4}"/>
              </a:ext>
            </a:extLst>
          </xdr:cNvPr>
          <xdr:cNvCxnSpPr/>
        </xdr:nvCxnSpPr>
        <xdr:spPr>
          <a:xfrm flipH="1">
            <a:off x="14192251" y="17340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3" name="Arc 1232">
            <a:extLst>
              <a:ext uri="{FF2B5EF4-FFF2-40B4-BE49-F238E27FC236}">
                <a16:creationId xmlns:a16="http://schemas.microsoft.com/office/drawing/2014/main" id="{1205E472-72E1-44A0-97AC-5BECB7FD7B43}"/>
              </a:ext>
            </a:extLst>
          </xdr:cNvPr>
          <xdr:cNvSpPr/>
        </xdr:nvSpPr>
        <xdr:spPr>
          <a:xfrm rot="10800000">
            <a:off x="14277975" y="167687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37" name="Straight Connector 1236">
            <a:extLst>
              <a:ext uri="{FF2B5EF4-FFF2-40B4-BE49-F238E27FC236}">
                <a16:creationId xmlns:a16="http://schemas.microsoft.com/office/drawing/2014/main" id="{B180C3EA-E5B6-4387-BAE3-5AC7A50B361D}"/>
              </a:ext>
            </a:extLst>
          </xdr:cNvPr>
          <xdr:cNvCxnSpPr/>
        </xdr:nvCxnSpPr>
        <xdr:spPr>
          <a:xfrm>
            <a:off x="12234862" y="17678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8" name="Straight Connector 1237">
            <a:extLst>
              <a:ext uri="{FF2B5EF4-FFF2-40B4-BE49-F238E27FC236}">
                <a16:creationId xmlns:a16="http://schemas.microsoft.com/office/drawing/2014/main" id="{2A052BA8-93E3-42D6-9F1C-A6E2600D7664}"/>
              </a:ext>
            </a:extLst>
          </xdr:cNvPr>
          <xdr:cNvCxnSpPr/>
        </xdr:nvCxnSpPr>
        <xdr:spPr>
          <a:xfrm flipH="1">
            <a:off x="12249149" y="17630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3" name="Straight Connector 1242">
            <a:extLst>
              <a:ext uri="{FF2B5EF4-FFF2-40B4-BE49-F238E27FC236}">
                <a16:creationId xmlns:a16="http://schemas.microsoft.com/office/drawing/2014/main" id="{57225DC6-CB7D-44A6-A518-46795DECF50F}"/>
              </a:ext>
            </a:extLst>
          </xdr:cNvPr>
          <xdr:cNvCxnSpPr/>
        </xdr:nvCxnSpPr>
        <xdr:spPr>
          <a:xfrm flipH="1">
            <a:off x="14192250" y="176260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4" name="Straight Connector 1243">
            <a:extLst>
              <a:ext uri="{FF2B5EF4-FFF2-40B4-BE49-F238E27FC236}">
                <a16:creationId xmlns:a16="http://schemas.microsoft.com/office/drawing/2014/main" id="{6AF13383-D6B2-47D6-B709-5DF1A4B96700}"/>
              </a:ext>
            </a:extLst>
          </xdr:cNvPr>
          <xdr:cNvCxnSpPr/>
        </xdr:nvCxnSpPr>
        <xdr:spPr>
          <a:xfrm>
            <a:off x="12792075" y="17268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0" name="Straight Connector 1259">
            <a:extLst>
              <a:ext uri="{FF2B5EF4-FFF2-40B4-BE49-F238E27FC236}">
                <a16:creationId xmlns:a16="http://schemas.microsoft.com/office/drawing/2014/main" id="{44B42D5D-4DC2-4F98-AFF3-018C29C7D541}"/>
              </a:ext>
            </a:extLst>
          </xdr:cNvPr>
          <xdr:cNvCxnSpPr/>
        </xdr:nvCxnSpPr>
        <xdr:spPr>
          <a:xfrm flipH="1">
            <a:off x="12734925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3" name="Straight Connector 1272">
            <a:extLst>
              <a:ext uri="{FF2B5EF4-FFF2-40B4-BE49-F238E27FC236}">
                <a16:creationId xmlns:a16="http://schemas.microsoft.com/office/drawing/2014/main" id="{FD4AC875-3472-44D2-978F-433B04AC7095}"/>
              </a:ext>
            </a:extLst>
          </xdr:cNvPr>
          <xdr:cNvCxnSpPr/>
        </xdr:nvCxnSpPr>
        <xdr:spPr>
          <a:xfrm>
            <a:off x="13763625" y="17268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5" name="Straight Connector 1274">
            <a:extLst>
              <a:ext uri="{FF2B5EF4-FFF2-40B4-BE49-F238E27FC236}">
                <a16:creationId xmlns:a16="http://schemas.microsoft.com/office/drawing/2014/main" id="{5359776D-5A58-4F42-B2E8-0B690BF56360}"/>
              </a:ext>
            </a:extLst>
          </xdr:cNvPr>
          <xdr:cNvCxnSpPr/>
        </xdr:nvCxnSpPr>
        <xdr:spPr>
          <a:xfrm flipH="1">
            <a:off x="13706475" y="17345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7" name="Straight Connector 1276">
            <a:extLst>
              <a:ext uri="{FF2B5EF4-FFF2-40B4-BE49-F238E27FC236}">
                <a16:creationId xmlns:a16="http://schemas.microsoft.com/office/drawing/2014/main" id="{82329B56-3E29-4C2D-B345-A7C641C03310}"/>
              </a:ext>
            </a:extLst>
          </xdr:cNvPr>
          <xdr:cNvCxnSpPr/>
        </xdr:nvCxnSpPr>
        <xdr:spPr>
          <a:xfrm flipH="1">
            <a:off x="12306301" y="16725905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8" name="Straight Arrow Connector 1277">
            <a:extLst>
              <a:ext uri="{FF2B5EF4-FFF2-40B4-BE49-F238E27FC236}">
                <a16:creationId xmlns:a16="http://schemas.microsoft.com/office/drawing/2014/main" id="{B1E8E874-4427-4421-AB8C-CF67D10E8EED}"/>
              </a:ext>
            </a:extLst>
          </xdr:cNvPr>
          <xdr:cNvCxnSpPr/>
        </xdr:nvCxnSpPr>
        <xdr:spPr>
          <a:xfrm>
            <a:off x="12306300" y="16725900"/>
            <a:ext cx="0" cy="238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Straight Connector 1296">
            <a:extLst>
              <a:ext uri="{FF2B5EF4-FFF2-40B4-BE49-F238E27FC236}">
                <a16:creationId xmlns:a16="http://schemas.microsoft.com/office/drawing/2014/main" id="{51B90647-0968-4054-9B45-920E5A033DCB}"/>
              </a:ext>
            </a:extLst>
          </xdr:cNvPr>
          <xdr:cNvCxnSpPr/>
        </xdr:nvCxnSpPr>
        <xdr:spPr>
          <a:xfrm flipH="1">
            <a:off x="13758863" y="1672590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1" name="Straight Arrow Connector 1300">
            <a:extLst>
              <a:ext uri="{FF2B5EF4-FFF2-40B4-BE49-F238E27FC236}">
                <a16:creationId xmlns:a16="http://schemas.microsoft.com/office/drawing/2014/main" id="{07B2E2F5-6C26-4C69-A35B-465E91A2D3F6}"/>
              </a:ext>
            </a:extLst>
          </xdr:cNvPr>
          <xdr:cNvCxnSpPr/>
        </xdr:nvCxnSpPr>
        <xdr:spPr>
          <a:xfrm>
            <a:off x="14249402" y="1672590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128</xdr:row>
      <xdr:rowOff>42863</xdr:rowOff>
    </xdr:from>
    <xdr:to>
      <xdr:col>54</xdr:col>
      <xdr:colOff>157163</xdr:colOff>
      <xdr:row>135</xdr:row>
      <xdr:rowOff>66675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id="{608E31AF-E476-40AE-AFA3-B791A94F6C1B}"/>
            </a:ext>
          </a:extLst>
        </xdr:cNvPr>
        <xdr:cNvGrpSpPr/>
      </xdr:nvGrpSpPr>
      <xdr:grpSpPr>
        <a:xfrm>
          <a:off x="6477000" y="19016663"/>
          <a:ext cx="2424113" cy="1023937"/>
          <a:chOff x="6477000" y="19016663"/>
          <a:chExt cx="2424113" cy="1023937"/>
        </a:xfrm>
      </xdr:grpSpPr>
      <xdr:grpSp>
        <xdr:nvGrpSpPr>
          <xdr:cNvPr id="1441" name="Group 1440">
            <a:extLst>
              <a:ext uri="{FF2B5EF4-FFF2-40B4-BE49-F238E27FC236}">
                <a16:creationId xmlns:a16="http://schemas.microsoft.com/office/drawing/2014/main" id="{E67FB139-AE32-4CEF-A4AA-73D568692804}"/>
              </a:ext>
            </a:extLst>
          </xdr:cNvPr>
          <xdr:cNvGrpSpPr/>
        </xdr:nvGrpSpPr>
        <xdr:grpSpPr>
          <a:xfrm>
            <a:off x="8572500" y="19259550"/>
            <a:ext cx="328613" cy="261937"/>
            <a:chOff x="6800850" y="719138"/>
            <a:chExt cx="328613" cy="261937"/>
          </a:xfrm>
        </xdr:grpSpPr>
        <xdr:sp macro="" textlink="">
          <xdr:nvSpPr>
            <xdr:cNvPr id="1442" name="Rectangle 1441">
              <a:extLst>
                <a:ext uri="{FF2B5EF4-FFF2-40B4-BE49-F238E27FC236}">
                  <a16:creationId xmlns:a16="http://schemas.microsoft.com/office/drawing/2014/main" id="{B0C48C8F-3CFA-4867-BC7C-2289D61913A9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43" name="Isosceles Triangle 1442">
              <a:extLst>
                <a:ext uri="{FF2B5EF4-FFF2-40B4-BE49-F238E27FC236}">
                  <a16:creationId xmlns:a16="http://schemas.microsoft.com/office/drawing/2014/main" id="{92042674-F8D8-457C-AA37-52475B65D7DF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44" name="Straight Connector 1443">
              <a:extLst>
                <a:ext uri="{FF2B5EF4-FFF2-40B4-BE49-F238E27FC236}">
                  <a16:creationId xmlns:a16="http://schemas.microsoft.com/office/drawing/2014/main" id="{3AFC7912-F1CC-4C6D-B506-28B5D2477BBB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61" name="Group 1360">
            <a:extLst>
              <a:ext uri="{FF2B5EF4-FFF2-40B4-BE49-F238E27FC236}">
                <a16:creationId xmlns:a16="http://schemas.microsoft.com/office/drawing/2014/main" id="{3CF5F1B7-DF86-48DA-9523-E058F98E4496}"/>
              </a:ext>
            </a:extLst>
          </xdr:cNvPr>
          <xdr:cNvGrpSpPr/>
        </xdr:nvGrpSpPr>
        <xdr:grpSpPr>
          <a:xfrm>
            <a:off x="6638925" y="19116675"/>
            <a:ext cx="161925" cy="285751"/>
            <a:chOff x="1457325" y="571500"/>
            <a:chExt cx="161925" cy="285751"/>
          </a:xfrm>
        </xdr:grpSpPr>
        <xdr:sp macro="" textlink="">
          <xdr:nvSpPr>
            <xdr:cNvPr id="1363" name="Rectangle 1362">
              <a:extLst>
                <a:ext uri="{FF2B5EF4-FFF2-40B4-BE49-F238E27FC236}">
                  <a16:creationId xmlns:a16="http://schemas.microsoft.com/office/drawing/2014/main" id="{3ADD45B1-854F-4E1F-822D-6631A6EDECD3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64" name="Straight Connector 1363">
              <a:extLst>
                <a:ext uri="{FF2B5EF4-FFF2-40B4-BE49-F238E27FC236}">
                  <a16:creationId xmlns:a16="http://schemas.microsoft.com/office/drawing/2014/main" id="{BC7E91A9-2739-451F-8439-524314EEBB02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99" name="Straight Connector 1398">
            <a:extLst>
              <a:ext uri="{FF2B5EF4-FFF2-40B4-BE49-F238E27FC236}">
                <a16:creationId xmlns:a16="http://schemas.microsoft.com/office/drawing/2014/main" id="{62C27608-ED34-4384-B8E8-6AC8886F7FE7}"/>
              </a:ext>
            </a:extLst>
          </xdr:cNvPr>
          <xdr:cNvCxnSpPr/>
        </xdr:nvCxnSpPr>
        <xdr:spPr>
          <a:xfrm>
            <a:off x="6805613" y="192595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0" name="Straight Arrow Connector 1399">
            <a:extLst>
              <a:ext uri="{FF2B5EF4-FFF2-40B4-BE49-F238E27FC236}">
                <a16:creationId xmlns:a16="http://schemas.microsoft.com/office/drawing/2014/main" id="{7DC129A6-CEBC-46DB-8CD3-7107B061689A}"/>
              </a:ext>
            </a:extLst>
          </xdr:cNvPr>
          <xdr:cNvCxnSpPr/>
        </xdr:nvCxnSpPr>
        <xdr:spPr>
          <a:xfrm>
            <a:off x="6962775" y="190261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1" name="Straight Arrow Connector 1400">
            <a:extLst>
              <a:ext uri="{FF2B5EF4-FFF2-40B4-BE49-F238E27FC236}">
                <a16:creationId xmlns:a16="http://schemas.microsoft.com/office/drawing/2014/main" id="{FE5EF5DA-43E4-48E9-A58B-CD178543612E}"/>
              </a:ext>
            </a:extLst>
          </xdr:cNvPr>
          <xdr:cNvCxnSpPr/>
        </xdr:nvCxnSpPr>
        <xdr:spPr>
          <a:xfrm>
            <a:off x="7124700" y="19016663"/>
            <a:ext cx="0" cy="2381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2" name="Straight Arrow Connector 1401">
            <a:extLst>
              <a:ext uri="{FF2B5EF4-FFF2-40B4-BE49-F238E27FC236}">
                <a16:creationId xmlns:a16="http://schemas.microsoft.com/office/drawing/2014/main" id="{3EA849C7-3CB7-4CF6-A0B6-98AFF427748F}"/>
              </a:ext>
            </a:extLst>
          </xdr:cNvPr>
          <xdr:cNvCxnSpPr>
            <a:cxnSpLocks/>
          </xdr:cNvCxnSpPr>
        </xdr:nvCxnSpPr>
        <xdr:spPr>
          <a:xfrm>
            <a:off x="7286625" y="190214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3" name="Straight Connector 1402">
            <a:extLst>
              <a:ext uri="{FF2B5EF4-FFF2-40B4-BE49-F238E27FC236}">
                <a16:creationId xmlns:a16="http://schemas.microsoft.com/office/drawing/2014/main" id="{0A5F2538-03D3-4BA9-9D3F-FB7F2712BC35}"/>
              </a:ext>
            </a:extLst>
          </xdr:cNvPr>
          <xdr:cNvCxnSpPr/>
        </xdr:nvCxnSpPr>
        <xdr:spPr>
          <a:xfrm>
            <a:off x="6800851" y="194309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4" name="Straight Connector 1403">
            <a:extLst>
              <a:ext uri="{FF2B5EF4-FFF2-40B4-BE49-F238E27FC236}">
                <a16:creationId xmlns:a16="http://schemas.microsoft.com/office/drawing/2014/main" id="{F87B4E35-D8ED-4724-A0DC-26D21B50EC1A}"/>
              </a:ext>
            </a:extLst>
          </xdr:cNvPr>
          <xdr:cNvCxnSpPr/>
        </xdr:nvCxnSpPr>
        <xdr:spPr>
          <a:xfrm>
            <a:off x="6729413" y="196881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5" name="Straight Connector 1404">
            <a:extLst>
              <a:ext uri="{FF2B5EF4-FFF2-40B4-BE49-F238E27FC236}">
                <a16:creationId xmlns:a16="http://schemas.microsoft.com/office/drawing/2014/main" id="{A62E9850-AE9F-4F54-AF42-4883CDFB52E8}"/>
              </a:ext>
            </a:extLst>
          </xdr:cNvPr>
          <xdr:cNvCxnSpPr/>
        </xdr:nvCxnSpPr>
        <xdr:spPr>
          <a:xfrm flipH="1">
            <a:off x="6743700" y="196405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6" name="Straight Connector 1405">
            <a:extLst>
              <a:ext uri="{FF2B5EF4-FFF2-40B4-BE49-F238E27FC236}">
                <a16:creationId xmlns:a16="http://schemas.microsoft.com/office/drawing/2014/main" id="{6C821D00-8911-4B65-91C3-6E6BA24B1A1E}"/>
              </a:ext>
            </a:extLst>
          </xdr:cNvPr>
          <xdr:cNvCxnSpPr/>
        </xdr:nvCxnSpPr>
        <xdr:spPr>
          <a:xfrm>
            <a:off x="8743952" y="19435762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7" name="Straight Connector 1406">
            <a:extLst>
              <a:ext uri="{FF2B5EF4-FFF2-40B4-BE49-F238E27FC236}">
                <a16:creationId xmlns:a16="http://schemas.microsoft.com/office/drawing/2014/main" id="{8B587954-7FA5-4B8E-B85C-223ACBB7F4CA}"/>
              </a:ext>
            </a:extLst>
          </xdr:cNvPr>
          <xdr:cNvCxnSpPr/>
        </xdr:nvCxnSpPr>
        <xdr:spPr>
          <a:xfrm flipH="1">
            <a:off x="8686801" y="196357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08" name="Arc 1407">
            <a:extLst>
              <a:ext uri="{FF2B5EF4-FFF2-40B4-BE49-F238E27FC236}">
                <a16:creationId xmlns:a16="http://schemas.microsoft.com/office/drawing/2014/main" id="{AAA0942E-BB50-4615-8AC6-CB73422DD4DD}"/>
              </a:ext>
            </a:extLst>
          </xdr:cNvPr>
          <xdr:cNvSpPr/>
        </xdr:nvSpPr>
        <xdr:spPr>
          <a:xfrm>
            <a:off x="6477000" y="190261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10" name="Straight Connector 1409">
            <a:extLst>
              <a:ext uri="{FF2B5EF4-FFF2-40B4-BE49-F238E27FC236}">
                <a16:creationId xmlns:a16="http://schemas.microsoft.com/office/drawing/2014/main" id="{D48D8E21-621A-43E0-A6B0-F84090D26091}"/>
              </a:ext>
            </a:extLst>
          </xdr:cNvPr>
          <xdr:cNvCxnSpPr/>
        </xdr:nvCxnSpPr>
        <xdr:spPr>
          <a:xfrm>
            <a:off x="6729412" y="199739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1" name="Straight Connector 1410">
            <a:extLst>
              <a:ext uri="{FF2B5EF4-FFF2-40B4-BE49-F238E27FC236}">
                <a16:creationId xmlns:a16="http://schemas.microsoft.com/office/drawing/2014/main" id="{6ED10C49-A921-4DC4-B3F3-325754EA7DCF}"/>
              </a:ext>
            </a:extLst>
          </xdr:cNvPr>
          <xdr:cNvCxnSpPr/>
        </xdr:nvCxnSpPr>
        <xdr:spPr>
          <a:xfrm flipH="1">
            <a:off x="6743699" y="199263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2" name="Straight Connector 1411">
            <a:extLst>
              <a:ext uri="{FF2B5EF4-FFF2-40B4-BE49-F238E27FC236}">
                <a16:creationId xmlns:a16="http://schemas.microsoft.com/office/drawing/2014/main" id="{010CABDC-538C-44FA-A4B1-897FE2D0CD22}"/>
              </a:ext>
            </a:extLst>
          </xdr:cNvPr>
          <xdr:cNvCxnSpPr/>
        </xdr:nvCxnSpPr>
        <xdr:spPr>
          <a:xfrm flipH="1">
            <a:off x="8686800" y="199215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3" name="Straight Connector 1412">
            <a:extLst>
              <a:ext uri="{FF2B5EF4-FFF2-40B4-BE49-F238E27FC236}">
                <a16:creationId xmlns:a16="http://schemas.microsoft.com/office/drawing/2014/main" id="{CD524065-E3E0-4AB2-B1CB-5CCB72E501ED}"/>
              </a:ext>
            </a:extLst>
          </xdr:cNvPr>
          <xdr:cNvCxnSpPr/>
        </xdr:nvCxnSpPr>
        <xdr:spPr>
          <a:xfrm>
            <a:off x="7286625" y="1956435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4" name="Straight Connector 1413">
            <a:extLst>
              <a:ext uri="{FF2B5EF4-FFF2-40B4-BE49-F238E27FC236}">
                <a16:creationId xmlns:a16="http://schemas.microsoft.com/office/drawing/2014/main" id="{5F7B29D8-D56E-43EB-98DA-DC36D0CAEF60}"/>
              </a:ext>
            </a:extLst>
          </xdr:cNvPr>
          <xdr:cNvCxnSpPr/>
        </xdr:nvCxnSpPr>
        <xdr:spPr>
          <a:xfrm flipH="1">
            <a:off x="7229475" y="196405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5" name="Straight Connector 1414">
            <a:extLst>
              <a:ext uri="{FF2B5EF4-FFF2-40B4-BE49-F238E27FC236}">
                <a16:creationId xmlns:a16="http://schemas.microsoft.com/office/drawing/2014/main" id="{7D29D444-647B-4B6D-A067-44B1FD956D2B}"/>
              </a:ext>
            </a:extLst>
          </xdr:cNvPr>
          <xdr:cNvCxnSpPr/>
        </xdr:nvCxnSpPr>
        <xdr:spPr>
          <a:xfrm flipH="1">
            <a:off x="6800851" y="1902143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6" name="Straight Arrow Connector 1415">
            <a:extLst>
              <a:ext uri="{FF2B5EF4-FFF2-40B4-BE49-F238E27FC236}">
                <a16:creationId xmlns:a16="http://schemas.microsoft.com/office/drawing/2014/main" id="{32FEC9FB-39C0-4EA8-8392-750C0583AB9A}"/>
              </a:ext>
            </a:extLst>
          </xdr:cNvPr>
          <xdr:cNvCxnSpPr/>
        </xdr:nvCxnSpPr>
        <xdr:spPr>
          <a:xfrm>
            <a:off x="6800850" y="19021425"/>
            <a:ext cx="0" cy="238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128</xdr:row>
      <xdr:rowOff>42863</xdr:rowOff>
    </xdr:from>
    <xdr:to>
      <xdr:col>90</xdr:col>
      <xdr:colOff>114301</xdr:colOff>
      <xdr:row>135</xdr:row>
      <xdr:rowOff>66675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6325B467-058F-4419-91F6-743614018FEF}"/>
            </a:ext>
          </a:extLst>
        </xdr:cNvPr>
        <xdr:cNvGrpSpPr/>
      </xdr:nvGrpSpPr>
      <xdr:grpSpPr>
        <a:xfrm>
          <a:off x="12144375" y="19016663"/>
          <a:ext cx="2543176" cy="1023937"/>
          <a:chOff x="12144375" y="19016663"/>
          <a:chExt cx="2543176" cy="1023937"/>
        </a:xfrm>
      </xdr:grpSpPr>
      <xdr:grpSp>
        <xdr:nvGrpSpPr>
          <xdr:cNvPr id="1445" name="Group 1444">
            <a:extLst>
              <a:ext uri="{FF2B5EF4-FFF2-40B4-BE49-F238E27FC236}">
                <a16:creationId xmlns:a16="http://schemas.microsoft.com/office/drawing/2014/main" id="{2FD06C2D-CE81-4F45-9AC6-EADABCD45307}"/>
              </a:ext>
            </a:extLst>
          </xdr:cNvPr>
          <xdr:cNvGrpSpPr/>
        </xdr:nvGrpSpPr>
        <xdr:grpSpPr>
          <a:xfrm>
            <a:off x="12144375" y="19259550"/>
            <a:ext cx="328613" cy="261937"/>
            <a:chOff x="6800850" y="719138"/>
            <a:chExt cx="328613" cy="261937"/>
          </a:xfrm>
        </xdr:grpSpPr>
        <xdr:sp macro="" textlink="">
          <xdr:nvSpPr>
            <xdr:cNvPr id="1446" name="Rectangle 1445">
              <a:extLst>
                <a:ext uri="{FF2B5EF4-FFF2-40B4-BE49-F238E27FC236}">
                  <a16:creationId xmlns:a16="http://schemas.microsoft.com/office/drawing/2014/main" id="{C05BD7BB-427A-406D-AF1D-CB9ED387714D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47" name="Isosceles Triangle 1446">
              <a:extLst>
                <a:ext uri="{FF2B5EF4-FFF2-40B4-BE49-F238E27FC236}">
                  <a16:creationId xmlns:a16="http://schemas.microsoft.com/office/drawing/2014/main" id="{1AFE5229-E0B2-48DE-A34A-69858D76A4F5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48" name="Straight Connector 1447">
              <a:extLst>
                <a:ext uri="{FF2B5EF4-FFF2-40B4-BE49-F238E27FC236}">
                  <a16:creationId xmlns:a16="http://schemas.microsoft.com/office/drawing/2014/main" id="{273B65D1-75F5-47B4-BD48-AF8768F3D576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20" name="Group 1419">
            <a:extLst>
              <a:ext uri="{FF2B5EF4-FFF2-40B4-BE49-F238E27FC236}">
                <a16:creationId xmlns:a16="http://schemas.microsoft.com/office/drawing/2014/main" id="{1F95D613-FC7F-4740-BD3A-94330C653EE6}"/>
              </a:ext>
            </a:extLst>
          </xdr:cNvPr>
          <xdr:cNvGrpSpPr/>
        </xdr:nvGrpSpPr>
        <xdr:grpSpPr>
          <a:xfrm>
            <a:off x="14249400" y="19121438"/>
            <a:ext cx="166688" cy="285750"/>
            <a:chOff x="3562350" y="576263"/>
            <a:chExt cx="166688" cy="285750"/>
          </a:xfrm>
        </xdr:grpSpPr>
        <xdr:sp macro="" textlink="">
          <xdr:nvSpPr>
            <xdr:cNvPr id="1421" name="Rectangle 1420">
              <a:extLst>
                <a:ext uri="{FF2B5EF4-FFF2-40B4-BE49-F238E27FC236}">
                  <a16:creationId xmlns:a16="http://schemas.microsoft.com/office/drawing/2014/main" id="{8B575AD8-0FCF-4C21-8684-CA1BA8173BC8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22" name="Straight Connector 1421">
              <a:extLst>
                <a:ext uri="{FF2B5EF4-FFF2-40B4-BE49-F238E27FC236}">
                  <a16:creationId xmlns:a16="http://schemas.microsoft.com/office/drawing/2014/main" id="{2901C3CE-3414-4EC1-B2E6-887D9AC00858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23" name="Straight Connector 1422">
            <a:extLst>
              <a:ext uri="{FF2B5EF4-FFF2-40B4-BE49-F238E27FC236}">
                <a16:creationId xmlns:a16="http://schemas.microsoft.com/office/drawing/2014/main" id="{5EAD8145-8539-4F84-A462-BA9AD51313D0}"/>
              </a:ext>
            </a:extLst>
          </xdr:cNvPr>
          <xdr:cNvCxnSpPr/>
        </xdr:nvCxnSpPr>
        <xdr:spPr>
          <a:xfrm>
            <a:off x="12311063" y="192595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4" name="Straight Arrow Connector 1423">
            <a:extLst>
              <a:ext uri="{FF2B5EF4-FFF2-40B4-BE49-F238E27FC236}">
                <a16:creationId xmlns:a16="http://schemas.microsoft.com/office/drawing/2014/main" id="{4BE59311-F9B8-4332-A574-B08D252C5AEF}"/>
              </a:ext>
            </a:extLst>
          </xdr:cNvPr>
          <xdr:cNvCxnSpPr/>
        </xdr:nvCxnSpPr>
        <xdr:spPr>
          <a:xfrm>
            <a:off x="12468225" y="190261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5" name="Straight Arrow Connector 1424">
            <a:extLst>
              <a:ext uri="{FF2B5EF4-FFF2-40B4-BE49-F238E27FC236}">
                <a16:creationId xmlns:a16="http://schemas.microsoft.com/office/drawing/2014/main" id="{63632105-F459-4484-8526-49E263F92B5C}"/>
              </a:ext>
            </a:extLst>
          </xdr:cNvPr>
          <xdr:cNvCxnSpPr/>
        </xdr:nvCxnSpPr>
        <xdr:spPr>
          <a:xfrm>
            <a:off x="12630150" y="19016663"/>
            <a:ext cx="0" cy="2381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6" name="Straight Arrow Connector 1425">
            <a:extLst>
              <a:ext uri="{FF2B5EF4-FFF2-40B4-BE49-F238E27FC236}">
                <a16:creationId xmlns:a16="http://schemas.microsoft.com/office/drawing/2014/main" id="{1D566478-C4A9-4A71-A819-FABC3E5618AD}"/>
              </a:ext>
            </a:extLst>
          </xdr:cNvPr>
          <xdr:cNvCxnSpPr>
            <a:cxnSpLocks/>
          </xdr:cNvCxnSpPr>
        </xdr:nvCxnSpPr>
        <xdr:spPr>
          <a:xfrm>
            <a:off x="12792075" y="190214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7" name="Straight Connector 1426">
            <a:extLst>
              <a:ext uri="{FF2B5EF4-FFF2-40B4-BE49-F238E27FC236}">
                <a16:creationId xmlns:a16="http://schemas.microsoft.com/office/drawing/2014/main" id="{0EDFE18D-2E97-4B46-99FC-45F722BB590D}"/>
              </a:ext>
            </a:extLst>
          </xdr:cNvPr>
          <xdr:cNvCxnSpPr/>
        </xdr:nvCxnSpPr>
        <xdr:spPr>
          <a:xfrm>
            <a:off x="12306301" y="194309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8" name="Straight Connector 1427">
            <a:extLst>
              <a:ext uri="{FF2B5EF4-FFF2-40B4-BE49-F238E27FC236}">
                <a16:creationId xmlns:a16="http://schemas.microsoft.com/office/drawing/2014/main" id="{3BC9D431-15B9-4116-B0E2-3DB4836D246F}"/>
              </a:ext>
            </a:extLst>
          </xdr:cNvPr>
          <xdr:cNvCxnSpPr/>
        </xdr:nvCxnSpPr>
        <xdr:spPr>
          <a:xfrm>
            <a:off x="12234863" y="196881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9" name="Straight Connector 1428">
            <a:extLst>
              <a:ext uri="{FF2B5EF4-FFF2-40B4-BE49-F238E27FC236}">
                <a16:creationId xmlns:a16="http://schemas.microsoft.com/office/drawing/2014/main" id="{3F8A756A-E395-41FE-8767-87CAE606D15A}"/>
              </a:ext>
            </a:extLst>
          </xdr:cNvPr>
          <xdr:cNvCxnSpPr/>
        </xdr:nvCxnSpPr>
        <xdr:spPr>
          <a:xfrm flipH="1">
            <a:off x="12249150" y="196405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0" name="Straight Connector 1429">
            <a:extLst>
              <a:ext uri="{FF2B5EF4-FFF2-40B4-BE49-F238E27FC236}">
                <a16:creationId xmlns:a16="http://schemas.microsoft.com/office/drawing/2014/main" id="{2E0D9788-B456-4974-8BA9-D1A8B8777981}"/>
              </a:ext>
            </a:extLst>
          </xdr:cNvPr>
          <xdr:cNvCxnSpPr/>
        </xdr:nvCxnSpPr>
        <xdr:spPr>
          <a:xfrm>
            <a:off x="14249402" y="19435762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1" name="Straight Connector 1430">
            <a:extLst>
              <a:ext uri="{FF2B5EF4-FFF2-40B4-BE49-F238E27FC236}">
                <a16:creationId xmlns:a16="http://schemas.microsoft.com/office/drawing/2014/main" id="{4570E83B-E1B5-4617-9CB2-5A9E0D008C5E}"/>
              </a:ext>
            </a:extLst>
          </xdr:cNvPr>
          <xdr:cNvCxnSpPr/>
        </xdr:nvCxnSpPr>
        <xdr:spPr>
          <a:xfrm flipH="1">
            <a:off x="14192251" y="196357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33" name="Arc 1432">
            <a:extLst>
              <a:ext uri="{FF2B5EF4-FFF2-40B4-BE49-F238E27FC236}">
                <a16:creationId xmlns:a16="http://schemas.microsoft.com/office/drawing/2014/main" id="{6960591B-4712-4B0E-9B92-5A80AC418427}"/>
              </a:ext>
            </a:extLst>
          </xdr:cNvPr>
          <xdr:cNvSpPr/>
        </xdr:nvSpPr>
        <xdr:spPr>
          <a:xfrm rot="10800000">
            <a:off x="14277975" y="190642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34" name="Straight Connector 1433">
            <a:extLst>
              <a:ext uri="{FF2B5EF4-FFF2-40B4-BE49-F238E27FC236}">
                <a16:creationId xmlns:a16="http://schemas.microsoft.com/office/drawing/2014/main" id="{5D0CD746-1527-4F26-A138-DC2876CC7FAE}"/>
              </a:ext>
            </a:extLst>
          </xdr:cNvPr>
          <xdr:cNvCxnSpPr/>
        </xdr:nvCxnSpPr>
        <xdr:spPr>
          <a:xfrm>
            <a:off x="12234862" y="199739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5" name="Straight Connector 1434">
            <a:extLst>
              <a:ext uri="{FF2B5EF4-FFF2-40B4-BE49-F238E27FC236}">
                <a16:creationId xmlns:a16="http://schemas.microsoft.com/office/drawing/2014/main" id="{0440514F-8476-4510-9E76-C525D4F9D3C0}"/>
              </a:ext>
            </a:extLst>
          </xdr:cNvPr>
          <xdr:cNvCxnSpPr/>
        </xdr:nvCxnSpPr>
        <xdr:spPr>
          <a:xfrm flipH="1">
            <a:off x="12249149" y="199263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6" name="Straight Connector 1435">
            <a:extLst>
              <a:ext uri="{FF2B5EF4-FFF2-40B4-BE49-F238E27FC236}">
                <a16:creationId xmlns:a16="http://schemas.microsoft.com/office/drawing/2014/main" id="{0012E648-1A44-4337-9523-A9F6D9410B0C}"/>
              </a:ext>
            </a:extLst>
          </xdr:cNvPr>
          <xdr:cNvCxnSpPr/>
        </xdr:nvCxnSpPr>
        <xdr:spPr>
          <a:xfrm flipH="1">
            <a:off x="14192250" y="199215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7" name="Straight Connector 1436">
            <a:extLst>
              <a:ext uri="{FF2B5EF4-FFF2-40B4-BE49-F238E27FC236}">
                <a16:creationId xmlns:a16="http://schemas.microsoft.com/office/drawing/2014/main" id="{571F140C-3393-49C7-8E54-AC3B51ABEE8B}"/>
              </a:ext>
            </a:extLst>
          </xdr:cNvPr>
          <xdr:cNvCxnSpPr/>
        </xdr:nvCxnSpPr>
        <xdr:spPr>
          <a:xfrm>
            <a:off x="12792075" y="1956435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8" name="Straight Connector 1437">
            <a:extLst>
              <a:ext uri="{FF2B5EF4-FFF2-40B4-BE49-F238E27FC236}">
                <a16:creationId xmlns:a16="http://schemas.microsoft.com/office/drawing/2014/main" id="{BBB16E67-4D95-4CCB-B3A4-B6EBD2CC8C64}"/>
              </a:ext>
            </a:extLst>
          </xdr:cNvPr>
          <xdr:cNvCxnSpPr/>
        </xdr:nvCxnSpPr>
        <xdr:spPr>
          <a:xfrm flipH="1">
            <a:off x="12734925" y="196405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9" name="Straight Connector 1438">
            <a:extLst>
              <a:ext uri="{FF2B5EF4-FFF2-40B4-BE49-F238E27FC236}">
                <a16:creationId xmlns:a16="http://schemas.microsoft.com/office/drawing/2014/main" id="{24FE3BDD-8EF5-4A4B-AD77-49E3F172CDCF}"/>
              </a:ext>
            </a:extLst>
          </xdr:cNvPr>
          <xdr:cNvCxnSpPr/>
        </xdr:nvCxnSpPr>
        <xdr:spPr>
          <a:xfrm flipH="1">
            <a:off x="12306301" y="1902143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0" name="Straight Arrow Connector 1439">
            <a:extLst>
              <a:ext uri="{FF2B5EF4-FFF2-40B4-BE49-F238E27FC236}">
                <a16:creationId xmlns:a16="http://schemas.microsoft.com/office/drawing/2014/main" id="{A8070690-E053-476B-942C-D9B9CAD7E809}"/>
              </a:ext>
            </a:extLst>
          </xdr:cNvPr>
          <xdr:cNvCxnSpPr/>
        </xdr:nvCxnSpPr>
        <xdr:spPr>
          <a:xfrm>
            <a:off x="12306300" y="19021425"/>
            <a:ext cx="0" cy="2381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144</xdr:row>
      <xdr:rowOff>47625</xdr:rowOff>
    </xdr:from>
    <xdr:to>
      <xdr:col>54</xdr:col>
      <xdr:colOff>157163</xdr:colOff>
      <xdr:row>151</xdr:row>
      <xdr:rowOff>66675</xdr:rowOff>
    </xdr:to>
    <xdr:grpSp>
      <xdr:nvGrpSpPr>
        <xdr:cNvPr id="125" name="Group 124">
          <a:extLst>
            <a:ext uri="{FF2B5EF4-FFF2-40B4-BE49-F238E27FC236}">
              <a16:creationId xmlns:a16="http://schemas.microsoft.com/office/drawing/2014/main" id="{AB87C522-F958-468C-B9E9-D780C3D5EA19}"/>
            </a:ext>
          </a:extLst>
        </xdr:cNvPr>
        <xdr:cNvGrpSpPr/>
      </xdr:nvGrpSpPr>
      <xdr:grpSpPr>
        <a:xfrm>
          <a:off x="6477000" y="21316950"/>
          <a:ext cx="2424113" cy="1019175"/>
          <a:chOff x="6477000" y="21316950"/>
          <a:chExt cx="2424113" cy="1019175"/>
        </a:xfrm>
      </xdr:grpSpPr>
      <xdr:grpSp>
        <xdr:nvGrpSpPr>
          <xdr:cNvPr id="1497" name="Group 1496">
            <a:extLst>
              <a:ext uri="{FF2B5EF4-FFF2-40B4-BE49-F238E27FC236}">
                <a16:creationId xmlns:a16="http://schemas.microsoft.com/office/drawing/2014/main" id="{1BA65CE5-5B2E-444C-AAF7-70CC11328EC1}"/>
              </a:ext>
            </a:extLst>
          </xdr:cNvPr>
          <xdr:cNvGrpSpPr/>
        </xdr:nvGrpSpPr>
        <xdr:grpSpPr>
          <a:xfrm>
            <a:off x="8572500" y="21564600"/>
            <a:ext cx="328613" cy="261937"/>
            <a:chOff x="6800850" y="719138"/>
            <a:chExt cx="328613" cy="261937"/>
          </a:xfrm>
        </xdr:grpSpPr>
        <xdr:sp macro="" textlink="">
          <xdr:nvSpPr>
            <xdr:cNvPr id="1498" name="Rectangle 1497">
              <a:extLst>
                <a:ext uri="{FF2B5EF4-FFF2-40B4-BE49-F238E27FC236}">
                  <a16:creationId xmlns:a16="http://schemas.microsoft.com/office/drawing/2014/main" id="{B0C7E0FE-58F8-4719-930A-524DD8B5F281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99" name="Isosceles Triangle 1498">
              <a:extLst>
                <a:ext uri="{FF2B5EF4-FFF2-40B4-BE49-F238E27FC236}">
                  <a16:creationId xmlns:a16="http://schemas.microsoft.com/office/drawing/2014/main" id="{A545FEF0-AB18-447B-A17E-6889E5AF6D77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00" name="Straight Connector 1499">
              <a:extLst>
                <a:ext uri="{FF2B5EF4-FFF2-40B4-BE49-F238E27FC236}">
                  <a16:creationId xmlns:a16="http://schemas.microsoft.com/office/drawing/2014/main" id="{69F7C385-599A-4575-93EA-37A95E4A6715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49" name="Group 1448">
            <a:extLst>
              <a:ext uri="{FF2B5EF4-FFF2-40B4-BE49-F238E27FC236}">
                <a16:creationId xmlns:a16="http://schemas.microsoft.com/office/drawing/2014/main" id="{4EC91970-6577-48E0-ABE5-7F3563D8BBBE}"/>
              </a:ext>
            </a:extLst>
          </xdr:cNvPr>
          <xdr:cNvGrpSpPr/>
        </xdr:nvGrpSpPr>
        <xdr:grpSpPr>
          <a:xfrm>
            <a:off x="6638925" y="21412200"/>
            <a:ext cx="161925" cy="285751"/>
            <a:chOff x="1457325" y="571500"/>
            <a:chExt cx="161925" cy="285751"/>
          </a:xfrm>
        </xdr:grpSpPr>
        <xdr:sp macro="" textlink="">
          <xdr:nvSpPr>
            <xdr:cNvPr id="1450" name="Rectangle 1449">
              <a:extLst>
                <a:ext uri="{FF2B5EF4-FFF2-40B4-BE49-F238E27FC236}">
                  <a16:creationId xmlns:a16="http://schemas.microsoft.com/office/drawing/2014/main" id="{01C4ACCC-DF7F-4EEF-909C-2A36E8A1A030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51" name="Straight Connector 1450">
              <a:extLst>
                <a:ext uri="{FF2B5EF4-FFF2-40B4-BE49-F238E27FC236}">
                  <a16:creationId xmlns:a16="http://schemas.microsoft.com/office/drawing/2014/main" id="{8B2131AF-9283-40EF-B31A-705EB1BAA9A0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55" name="Straight Connector 1454">
            <a:extLst>
              <a:ext uri="{FF2B5EF4-FFF2-40B4-BE49-F238E27FC236}">
                <a16:creationId xmlns:a16="http://schemas.microsoft.com/office/drawing/2014/main" id="{0988052D-EE26-40A2-A164-C153ABFF42C9}"/>
              </a:ext>
            </a:extLst>
          </xdr:cNvPr>
          <xdr:cNvCxnSpPr/>
        </xdr:nvCxnSpPr>
        <xdr:spPr>
          <a:xfrm>
            <a:off x="6805613" y="215550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6" name="Straight Arrow Connector 1455">
            <a:extLst>
              <a:ext uri="{FF2B5EF4-FFF2-40B4-BE49-F238E27FC236}">
                <a16:creationId xmlns:a16="http://schemas.microsoft.com/office/drawing/2014/main" id="{FDC93C4D-F0D9-4277-916F-C1F9E888CAE4}"/>
              </a:ext>
            </a:extLst>
          </xdr:cNvPr>
          <xdr:cNvCxnSpPr/>
        </xdr:nvCxnSpPr>
        <xdr:spPr>
          <a:xfrm>
            <a:off x="8258175" y="2132171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7" name="Straight Arrow Connector 1456">
            <a:extLst>
              <a:ext uri="{FF2B5EF4-FFF2-40B4-BE49-F238E27FC236}">
                <a16:creationId xmlns:a16="http://schemas.microsoft.com/office/drawing/2014/main" id="{7EAB9D4F-C557-457E-A4BF-5C7436AE0A41}"/>
              </a:ext>
            </a:extLst>
          </xdr:cNvPr>
          <xdr:cNvCxnSpPr/>
        </xdr:nvCxnSpPr>
        <xdr:spPr>
          <a:xfrm>
            <a:off x="8420100" y="2131695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8" name="Straight Arrow Connector 1457">
            <a:extLst>
              <a:ext uri="{FF2B5EF4-FFF2-40B4-BE49-F238E27FC236}">
                <a16:creationId xmlns:a16="http://schemas.microsoft.com/office/drawing/2014/main" id="{E38AB43E-E997-4459-B422-B35722C4C5FE}"/>
              </a:ext>
            </a:extLst>
          </xdr:cNvPr>
          <xdr:cNvCxnSpPr/>
        </xdr:nvCxnSpPr>
        <xdr:spPr>
          <a:xfrm>
            <a:off x="8582025" y="2131695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9" name="Straight Connector 1458">
            <a:extLst>
              <a:ext uri="{FF2B5EF4-FFF2-40B4-BE49-F238E27FC236}">
                <a16:creationId xmlns:a16="http://schemas.microsoft.com/office/drawing/2014/main" id="{982D577E-8DAA-4B2C-B0FA-601E727334C0}"/>
              </a:ext>
            </a:extLst>
          </xdr:cNvPr>
          <xdr:cNvCxnSpPr/>
        </xdr:nvCxnSpPr>
        <xdr:spPr>
          <a:xfrm>
            <a:off x="6800851" y="2172652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0" name="Straight Connector 1459">
            <a:extLst>
              <a:ext uri="{FF2B5EF4-FFF2-40B4-BE49-F238E27FC236}">
                <a16:creationId xmlns:a16="http://schemas.microsoft.com/office/drawing/2014/main" id="{89DE5E51-116C-4364-B2E6-63EF4B14D1BC}"/>
              </a:ext>
            </a:extLst>
          </xdr:cNvPr>
          <xdr:cNvCxnSpPr/>
        </xdr:nvCxnSpPr>
        <xdr:spPr>
          <a:xfrm>
            <a:off x="6729413" y="21983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1" name="Straight Connector 1460">
            <a:extLst>
              <a:ext uri="{FF2B5EF4-FFF2-40B4-BE49-F238E27FC236}">
                <a16:creationId xmlns:a16="http://schemas.microsoft.com/office/drawing/2014/main" id="{032EEE94-F927-40F7-A875-FD215FF43B28}"/>
              </a:ext>
            </a:extLst>
          </xdr:cNvPr>
          <xdr:cNvCxnSpPr/>
        </xdr:nvCxnSpPr>
        <xdr:spPr>
          <a:xfrm flipH="1">
            <a:off x="6743700" y="21936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2" name="Straight Connector 1461">
            <a:extLst>
              <a:ext uri="{FF2B5EF4-FFF2-40B4-BE49-F238E27FC236}">
                <a16:creationId xmlns:a16="http://schemas.microsoft.com/office/drawing/2014/main" id="{AA4C9457-C51C-4A2C-A249-DFC86B977CCC}"/>
              </a:ext>
            </a:extLst>
          </xdr:cNvPr>
          <xdr:cNvCxnSpPr/>
        </xdr:nvCxnSpPr>
        <xdr:spPr>
          <a:xfrm>
            <a:off x="8743952" y="2173128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3" name="Straight Connector 1462">
            <a:extLst>
              <a:ext uri="{FF2B5EF4-FFF2-40B4-BE49-F238E27FC236}">
                <a16:creationId xmlns:a16="http://schemas.microsoft.com/office/drawing/2014/main" id="{B0168DE1-9144-41F5-B2B5-3EE07516969D}"/>
              </a:ext>
            </a:extLst>
          </xdr:cNvPr>
          <xdr:cNvCxnSpPr/>
        </xdr:nvCxnSpPr>
        <xdr:spPr>
          <a:xfrm flipH="1">
            <a:off x="8686801" y="219313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64" name="Arc 1463">
            <a:extLst>
              <a:ext uri="{FF2B5EF4-FFF2-40B4-BE49-F238E27FC236}">
                <a16:creationId xmlns:a16="http://schemas.microsoft.com/office/drawing/2014/main" id="{3C57EB67-1A28-4F33-B5E7-7B40D0C53D55}"/>
              </a:ext>
            </a:extLst>
          </xdr:cNvPr>
          <xdr:cNvSpPr/>
        </xdr:nvSpPr>
        <xdr:spPr>
          <a:xfrm>
            <a:off x="6477000" y="2132171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66" name="Straight Connector 1465">
            <a:extLst>
              <a:ext uri="{FF2B5EF4-FFF2-40B4-BE49-F238E27FC236}">
                <a16:creationId xmlns:a16="http://schemas.microsoft.com/office/drawing/2014/main" id="{8927B43E-050F-45EC-A2B6-B3C667CCD36B}"/>
              </a:ext>
            </a:extLst>
          </xdr:cNvPr>
          <xdr:cNvCxnSpPr/>
        </xdr:nvCxnSpPr>
        <xdr:spPr>
          <a:xfrm>
            <a:off x="6729412" y="22269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7" name="Straight Connector 1466">
            <a:extLst>
              <a:ext uri="{FF2B5EF4-FFF2-40B4-BE49-F238E27FC236}">
                <a16:creationId xmlns:a16="http://schemas.microsoft.com/office/drawing/2014/main" id="{01D4968D-7E2B-46C5-A89F-39AD717DF050}"/>
              </a:ext>
            </a:extLst>
          </xdr:cNvPr>
          <xdr:cNvCxnSpPr/>
        </xdr:nvCxnSpPr>
        <xdr:spPr>
          <a:xfrm flipH="1">
            <a:off x="6743699" y="22221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8" name="Straight Connector 1467">
            <a:extLst>
              <a:ext uri="{FF2B5EF4-FFF2-40B4-BE49-F238E27FC236}">
                <a16:creationId xmlns:a16="http://schemas.microsoft.com/office/drawing/2014/main" id="{B0D65B51-EE67-4925-B0F1-39EE7F708E2C}"/>
              </a:ext>
            </a:extLst>
          </xdr:cNvPr>
          <xdr:cNvCxnSpPr/>
        </xdr:nvCxnSpPr>
        <xdr:spPr>
          <a:xfrm flipH="1">
            <a:off x="8686800" y="22217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9" name="Straight Connector 1468">
            <a:extLst>
              <a:ext uri="{FF2B5EF4-FFF2-40B4-BE49-F238E27FC236}">
                <a16:creationId xmlns:a16="http://schemas.microsoft.com/office/drawing/2014/main" id="{8107F9F9-959F-4CB0-9B97-92353DD779C3}"/>
              </a:ext>
            </a:extLst>
          </xdr:cNvPr>
          <xdr:cNvCxnSpPr/>
        </xdr:nvCxnSpPr>
        <xdr:spPr>
          <a:xfrm>
            <a:off x="8258175" y="218598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0" name="Straight Connector 1469">
            <a:extLst>
              <a:ext uri="{FF2B5EF4-FFF2-40B4-BE49-F238E27FC236}">
                <a16:creationId xmlns:a16="http://schemas.microsoft.com/office/drawing/2014/main" id="{CBECD98A-C5AC-4E94-AFD2-43A68BB1FB16}"/>
              </a:ext>
            </a:extLst>
          </xdr:cNvPr>
          <xdr:cNvCxnSpPr/>
        </xdr:nvCxnSpPr>
        <xdr:spPr>
          <a:xfrm flipH="1">
            <a:off x="8201025" y="21936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1" name="Straight Connector 1470">
            <a:extLst>
              <a:ext uri="{FF2B5EF4-FFF2-40B4-BE49-F238E27FC236}">
                <a16:creationId xmlns:a16="http://schemas.microsoft.com/office/drawing/2014/main" id="{C995C9D2-49EE-47D8-A121-2C8D8322A4A0}"/>
              </a:ext>
            </a:extLst>
          </xdr:cNvPr>
          <xdr:cNvCxnSpPr/>
        </xdr:nvCxnSpPr>
        <xdr:spPr>
          <a:xfrm flipH="1">
            <a:off x="8253413" y="2131695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2" name="Straight Arrow Connector 1471">
            <a:extLst>
              <a:ext uri="{FF2B5EF4-FFF2-40B4-BE49-F238E27FC236}">
                <a16:creationId xmlns:a16="http://schemas.microsoft.com/office/drawing/2014/main" id="{5F6C91D6-0E55-4494-BDA1-CFB9CE43FDF1}"/>
              </a:ext>
            </a:extLst>
          </xdr:cNvPr>
          <xdr:cNvCxnSpPr/>
        </xdr:nvCxnSpPr>
        <xdr:spPr>
          <a:xfrm>
            <a:off x="8743952" y="2131695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144</xdr:row>
      <xdr:rowOff>47625</xdr:rowOff>
    </xdr:from>
    <xdr:to>
      <xdr:col>90</xdr:col>
      <xdr:colOff>114301</xdr:colOff>
      <xdr:row>151</xdr:row>
      <xdr:rowOff>66675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5775105A-8632-4EAE-922E-238E708EB9E5}"/>
            </a:ext>
          </a:extLst>
        </xdr:cNvPr>
        <xdr:cNvGrpSpPr/>
      </xdr:nvGrpSpPr>
      <xdr:grpSpPr>
        <a:xfrm>
          <a:off x="12144375" y="21316950"/>
          <a:ext cx="2543176" cy="1019175"/>
          <a:chOff x="12144375" y="21316950"/>
          <a:chExt cx="2543176" cy="1019175"/>
        </a:xfrm>
      </xdr:grpSpPr>
      <xdr:grpSp>
        <xdr:nvGrpSpPr>
          <xdr:cNvPr id="1501" name="Group 1500">
            <a:extLst>
              <a:ext uri="{FF2B5EF4-FFF2-40B4-BE49-F238E27FC236}">
                <a16:creationId xmlns:a16="http://schemas.microsoft.com/office/drawing/2014/main" id="{5C2CB854-AD84-4C2E-9A66-8CA1B5440EB2}"/>
              </a:ext>
            </a:extLst>
          </xdr:cNvPr>
          <xdr:cNvGrpSpPr/>
        </xdr:nvGrpSpPr>
        <xdr:grpSpPr>
          <a:xfrm>
            <a:off x="12144375" y="21564600"/>
            <a:ext cx="328613" cy="261937"/>
            <a:chOff x="6800850" y="719138"/>
            <a:chExt cx="328613" cy="261937"/>
          </a:xfrm>
        </xdr:grpSpPr>
        <xdr:sp macro="" textlink="">
          <xdr:nvSpPr>
            <xdr:cNvPr id="1502" name="Rectangle 1501">
              <a:extLst>
                <a:ext uri="{FF2B5EF4-FFF2-40B4-BE49-F238E27FC236}">
                  <a16:creationId xmlns:a16="http://schemas.microsoft.com/office/drawing/2014/main" id="{8A3FDCCA-F253-4EDC-9940-FF3D54E094A8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503" name="Isosceles Triangle 1502">
              <a:extLst>
                <a:ext uri="{FF2B5EF4-FFF2-40B4-BE49-F238E27FC236}">
                  <a16:creationId xmlns:a16="http://schemas.microsoft.com/office/drawing/2014/main" id="{785C0E5D-DD4D-4DDB-A09B-4603B83EB482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04" name="Straight Connector 1503">
              <a:extLst>
                <a:ext uri="{FF2B5EF4-FFF2-40B4-BE49-F238E27FC236}">
                  <a16:creationId xmlns:a16="http://schemas.microsoft.com/office/drawing/2014/main" id="{0F4DB009-0090-4AF0-8C8F-0A72919F7910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76" name="Group 1475">
            <a:extLst>
              <a:ext uri="{FF2B5EF4-FFF2-40B4-BE49-F238E27FC236}">
                <a16:creationId xmlns:a16="http://schemas.microsoft.com/office/drawing/2014/main" id="{41657133-1BDC-49D9-8686-8C9C5C2C2336}"/>
              </a:ext>
            </a:extLst>
          </xdr:cNvPr>
          <xdr:cNvGrpSpPr/>
        </xdr:nvGrpSpPr>
        <xdr:grpSpPr>
          <a:xfrm>
            <a:off x="14249400" y="21416963"/>
            <a:ext cx="166688" cy="285750"/>
            <a:chOff x="3562350" y="576263"/>
            <a:chExt cx="166688" cy="285750"/>
          </a:xfrm>
        </xdr:grpSpPr>
        <xdr:sp macro="" textlink="">
          <xdr:nvSpPr>
            <xdr:cNvPr id="1477" name="Rectangle 1476">
              <a:extLst>
                <a:ext uri="{FF2B5EF4-FFF2-40B4-BE49-F238E27FC236}">
                  <a16:creationId xmlns:a16="http://schemas.microsoft.com/office/drawing/2014/main" id="{E807A0CA-786F-4C6A-B078-B1FFEACA74AC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78" name="Straight Connector 1477">
              <a:extLst>
                <a:ext uri="{FF2B5EF4-FFF2-40B4-BE49-F238E27FC236}">
                  <a16:creationId xmlns:a16="http://schemas.microsoft.com/office/drawing/2014/main" id="{C5A82179-DD53-44D1-9169-1E445F5B2040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79" name="Straight Connector 1478">
            <a:extLst>
              <a:ext uri="{FF2B5EF4-FFF2-40B4-BE49-F238E27FC236}">
                <a16:creationId xmlns:a16="http://schemas.microsoft.com/office/drawing/2014/main" id="{96A60C64-6347-4A08-B621-CC0FF9AEC892}"/>
              </a:ext>
            </a:extLst>
          </xdr:cNvPr>
          <xdr:cNvCxnSpPr/>
        </xdr:nvCxnSpPr>
        <xdr:spPr>
          <a:xfrm>
            <a:off x="12311063" y="215550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0" name="Straight Arrow Connector 1479">
            <a:extLst>
              <a:ext uri="{FF2B5EF4-FFF2-40B4-BE49-F238E27FC236}">
                <a16:creationId xmlns:a16="http://schemas.microsoft.com/office/drawing/2014/main" id="{AD4AFCFF-A3F6-4FA9-A0C6-CCE59746B12B}"/>
              </a:ext>
            </a:extLst>
          </xdr:cNvPr>
          <xdr:cNvCxnSpPr/>
        </xdr:nvCxnSpPr>
        <xdr:spPr>
          <a:xfrm>
            <a:off x="13763625" y="21321713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1" name="Straight Arrow Connector 1480">
            <a:extLst>
              <a:ext uri="{FF2B5EF4-FFF2-40B4-BE49-F238E27FC236}">
                <a16:creationId xmlns:a16="http://schemas.microsoft.com/office/drawing/2014/main" id="{689B63AF-083E-4600-AB69-117D58759074}"/>
              </a:ext>
            </a:extLst>
          </xdr:cNvPr>
          <xdr:cNvCxnSpPr/>
        </xdr:nvCxnSpPr>
        <xdr:spPr>
          <a:xfrm>
            <a:off x="13925550" y="21316950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2" name="Straight Arrow Connector 1481">
            <a:extLst>
              <a:ext uri="{FF2B5EF4-FFF2-40B4-BE49-F238E27FC236}">
                <a16:creationId xmlns:a16="http://schemas.microsoft.com/office/drawing/2014/main" id="{3B29EDA7-1C64-4379-95E1-7E034003FD36}"/>
              </a:ext>
            </a:extLst>
          </xdr:cNvPr>
          <xdr:cNvCxnSpPr/>
        </xdr:nvCxnSpPr>
        <xdr:spPr>
          <a:xfrm>
            <a:off x="14087475" y="2131695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3" name="Straight Connector 1482">
            <a:extLst>
              <a:ext uri="{FF2B5EF4-FFF2-40B4-BE49-F238E27FC236}">
                <a16:creationId xmlns:a16="http://schemas.microsoft.com/office/drawing/2014/main" id="{50DC4D16-E973-4555-AEBA-F2FBD8CD8C05}"/>
              </a:ext>
            </a:extLst>
          </xdr:cNvPr>
          <xdr:cNvCxnSpPr/>
        </xdr:nvCxnSpPr>
        <xdr:spPr>
          <a:xfrm>
            <a:off x="12306301" y="2172652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4" name="Straight Connector 1483">
            <a:extLst>
              <a:ext uri="{FF2B5EF4-FFF2-40B4-BE49-F238E27FC236}">
                <a16:creationId xmlns:a16="http://schemas.microsoft.com/office/drawing/2014/main" id="{30CACF97-B05A-472F-B36F-6BD8431F37D6}"/>
              </a:ext>
            </a:extLst>
          </xdr:cNvPr>
          <xdr:cNvCxnSpPr/>
        </xdr:nvCxnSpPr>
        <xdr:spPr>
          <a:xfrm>
            <a:off x="12234863" y="21983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5" name="Straight Connector 1484">
            <a:extLst>
              <a:ext uri="{FF2B5EF4-FFF2-40B4-BE49-F238E27FC236}">
                <a16:creationId xmlns:a16="http://schemas.microsoft.com/office/drawing/2014/main" id="{F2A11C68-E131-4016-AA25-5A505605EE77}"/>
              </a:ext>
            </a:extLst>
          </xdr:cNvPr>
          <xdr:cNvCxnSpPr/>
        </xdr:nvCxnSpPr>
        <xdr:spPr>
          <a:xfrm flipH="1">
            <a:off x="12249150" y="21936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6" name="Straight Connector 1485">
            <a:extLst>
              <a:ext uri="{FF2B5EF4-FFF2-40B4-BE49-F238E27FC236}">
                <a16:creationId xmlns:a16="http://schemas.microsoft.com/office/drawing/2014/main" id="{2C858308-B4F4-4C9C-9DDF-0A87C4EB11C2}"/>
              </a:ext>
            </a:extLst>
          </xdr:cNvPr>
          <xdr:cNvCxnSpPr/>
        </xdr:nvCxnSpPr>
        <xdr:spPr>
          <a:xfrm>
            <a:off x="14249402" y="21731287"/>
            <a:ext cx="0" cy="600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7" name="Straight Connector 1486">
            <a:extLst>
              <a:ext uri="{FF2B5EF4-FFF2-40B4-BE49-F238E27FC236}">
                <a16:creationId xmlns:a16="http://schemas.microsoft.com/office/drawing/2014/main" id="{B27D20AA-3CCC-465D-95EF-5CB9EF6174D5}"/>
              </a:ext>
            </a:extLst>
          </xdr:cNvPr>
          <xdr:cNvCxnSpPr/>
        </xdr:nvCxnSpPr>
        <xdr:spPr>
          <a:xfrm flipH="1">
            <a:off x="14192251" y="219313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9" name="Arc 1488">
            <a:extLst>
              <a:ext uri="{FF2B5EF4-FFF2-40B4-BE49-F238E27FC236}">
                <a16:creationId xmlns:a16="http://schemas.microsoft.com/office/drawing/2014/main" id="{1979E84A-A8E1-4612-963F-9823F4ECBF1E}"/>
              </a:ext>
            </a:extLst>
          </xdr:cNvPr>
          <xdr:cNvSpPr/>
        </xdr:nvSpPr>
        <xdr:spPr>
          <a:xfrm rot="10800000">
            <a:off x="14277975" y="2135981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90" name="Straight Connector 1489">
            <a:extLst>
              <a:ext uri="{FF2B5EF4-FFF2-40B4-BE49-F238E27FC236}">
                <a16:creationId xmlns:a16="http://schemas.microsoft.com/office/drawing/2014/main" id="{26DA54F5-19BD-487F-ACF9-D934A645C2AE}"/>
              </a:ext>
            </a:extLst>
          </xdr:cNvPr>
          <xdr:cNvCxnSpPr/>
        </xdr:nvCxnSpPr>
        <xdr:spPr>
          <a:xfrm>
            <a:off x="12234862" y="22269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1" name="Straight Connector 1490">
            <a:extLst>
              <a:ext uri="{FF2B5EF4-FFF2-40B4-BE49-F238E27FC236}">
                <a16:creationId xmlns:a16="http://schemas.microsoft.com/office/drawing/2014/main" id="{AB3B4DE2-42AB-4EF0-8095-079B9C70E779}"/>
              </a:ext>
            </a:extLst>
          </xdr:cNvPr>
          <xdr:cNvCxnSpPr/>
        </xdr:nvCxnSpPr>
        <xdr:spPr>
          <a:xfrm flipH="1">
            <a:off x="12249149" y="22221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2" name="Straight Connector 1491">
            <a:extLst>
              <a:ext uri="{FF2B5EF4-FFF2-40B4-BE49-F238E27FC236}">
                <a16:creationId xmlns:a16="http://schemas.microsoft.com/office/drawing/2014/main" id="{965F7D59-9A44-4C85-8639-406A9B4E6D83}"/>
              </a:ext>
            </a:extLst>
          </xdr:cNvPr>
          <xdr:cNvCxnSpPr/>
        </xdr:nvCxnSpPr>
        <xdr:spPr>
          <a:xfrm flipH="1">
            <a:off x="14192250" y="22217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3" name="Straight Connector 1492">
            <a:extLst>
              <a:ext uri="{FF2B5EF4-FFF2-40B4-BE49-F238E27FC236}">
                <a16:creationId xmlns:a16="http://schemas.microsoft.com/office/drawing/2014/main" id="{D07887B0-8725-43AF-8B1B-C2BFB8334E31}"/>
              </a:ext>
            </a:extLst>
          </xdr:cNvPr>
          <xdr:cNvCxnSpPr/>
        </xdr:nvCxnSpPr>
        <xdr:spPr>
          <a:xfrm>
            <a:off x="13763625" y="2185987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4" name="Straight Connector 1493">
            <a:extLst>
              <a:ext uri="{FF2B5EF4-FFF2-40B4-BE49-F238E27FC236}">
                <a16:creationId xmlns:a16="http://schemas.microsoft.com/office/drawing/2014/main" id="{C139E01E-649C-45AA-AC07-601F6358CF99}"/>
              </a:ext>
            </a:extLst>
          </xdr:cNvPr>
          <xdr:cNvCxnSpPr/>
        </xdr:nvCxnSpPr>
        <xdr:spPr>
          <a:xfrm flipH="1">
            <a:off x="13706475" y="21936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5" name="Straight Connector 1494">
            <a:extLst>
              <a:ext uri="{FF2B5EF4-FFF2-40B4-BE49-F238E27FC236}">
                <a16:creationId xmlns:a16="http://schemas.microsoft.com/office/drawing/2014/main" id="{0AA3B074-53DE-4F42-AF79-C3EE3DCC869B}"/>
              </a:ext>
            </a:extLst>
          </xdr:cNvPr>
          <xdr:cNvCxnSpPr/>
        </xdr:nvCxnSpPr>
        <xdr:spPr>
          <a:xfrm flipH="1">
            <a:off x="13758863" y="21316950"/>
            <a:ext cx="490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6" name="Straight Arrow Connector 1495">
            <a:extLst>
              <a:ext uri="{FF2B5EF4-FFF2-40B4-BE49-F238E27FC236}">
                <a16:creationId xmlns:a16="http://schemas.microsoft.com/office/drawing/2014/main" id="{57A53A73-AD96-452C-AFD4-7CE3A3944B3C}"/>
              </a:ext>
            </a:extLst>
          </xdr:cNvPr>
          <xdr:cNvCxnSpPr/>
        </xdr:nvCxnSpPr>
        <xdr:spPr>
          <a:xfrm>
            <a:off x="14249402" y="21316950"/>
            <a:ext cx="0" cy="2333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159</xdr:row>
      <xdr:rowOff>71437</xdr:rowOff>
    </xdr:from>
    <xdr:to>
      <xdr:col>54</xdr:col>
      <xdr:colOff>157163</xdr:colOff>
      <xdr:row>168</xdr:row>
      <xdr:rowOff>95250</xdr:rowOff>
    </xdr:to>
    <xdr:grpSp>
      <xdr:nvGrpSpPr>
        <xdr:cNvPr id="128" name="Group 127">
          <a:extLst>
            <a:ext uri="{FF2B5EF4-FFF2-40B4-BE49-F238E27FC236}">
              <a16:creationId xmlns:a16="http://schemas.microsoft.com/office/drawing/2014/main" id="{9C81B3B5-459B-4BA7-9317-0D8F261CDA63}"/>
            </a:ext>
          </a:extLst>
        </xdr:cNvPr>
        <xdr:cNvGrpSpPr/>
      </xdr:nvGrpSpPr>
      <xdr:grpSpPr>
        <a:xfrm>
          <a:off x="6477000" y="23493412"/>
          <a:ext cx="2424113" cy="1309688"/>
          <a:chOff x="6477000" y="23493412"/>
          <a:chExt cx="2424113" cy="1309688"/>
        </a:xfrm>
      </xdr:grpSpPr>
      <xdr:grpSp>
        <xdr:nvGrpSpPr>
          <xdr:cNvPr id="1577" name="Group 1576">
            <a:extLst>
              <a:ext uri="{FF2B5EF4-FFF2-40B4-BE49-F238E27FC236}">
                <a16:creationId xmlns:a16="http://schemas.microsoft.com/office/drawing/2014/main" id="{51216652-FB0F-48C6-B4FB-95A0D6050E1F}"/>
              </a:ext>
            </a:extLst>
          </xdr:cNvPr>
          <xdr:cNvGrpSpPr/>
        </xdr:nvGrpSpPr>
        <xdr:grpSpPr>
          <a:xfrm>
            <a:off x="8572500" y="24136350"/>
            <a:ext cx="328613" cy="261937"/>
            <a:chOff x="6800850" y="719138"/>
            <a:chExt cx="328613" cy="261937"/>
          </a:xfrm>
        </xdr:grpSpPr>
        <xdr:sp macro="" textlink="">
          <xdr:nvSpPr>
            <xdr:cNvPr id="1578" name="Rectangle 1577">
              <a:extLst>
                <a:ext uri="{FF2B5EF4-FFF2-40B4-BE49-F238E27FC236}">
                  <a16:creationId xmlns:a16="http://schemas.microsoft.com/office/drawing/2014/main" id="{F3A9CF90-89D3-46C6-BDF6-483AA28DDDF8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579" name="Isosceles Triangle 1578">
              <a:extLst>
                <a:ext uri="{FF2B5EF4-FFF2-40B4-BE49-F238E27FC236}">
                  <a16:creationId xmlns:a16="http://schemas.microsoft.com/office/drawing/2014/main" id="{C01FCA32-00D1-4FDB-A2CD-841A6B11D531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80" name="Straight Connector 1579">
              <a:extLst>
                <a:ext uri="{FF2B5EF4-FFF2-40B4-BE49-F238E27FC236}">
                  <a16:creationId xmlns:a16="http://schemas.microsoft.com/office/drawing/2014/main" id="{631EBED1-7A07-4754-84A2-4E0C897609E5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05" name="Group 1504">
            <a:extLst>
              <a:ext uri="{FF2B5EF4-FFF2-40B4-BE49-F238E27FC236}">
                <a16:creationId xmlns:a16="http://schemas.microsoft.com/office/drawing/2014/main" id="{900E24FC-41DD-4B7B-B2BC-F92FF6A0C4DF}"/>
              </a:ext>
            </a:extLst>
          </xdr:cNvPr>
          <xdr:cNvGrpSpPr/>
        </xdr:nvGrpSpPr>
        <xdr:grpSpPr>
          <a:xfrm>
            <a:off x="6638925" y="23993475"/>
            <a:ext cx="161925" cy="285751"/>
            <a:chOff x="1457325" y="571500"/>
            <a:chExt cx="161925" cy="285751"/>
          </a:xfrm>
        </xdr:grpSpPr>
        <xdr:sp macro="" textlink="">
          <xdr:nvSpPr>
            <xdr:cNvPr id="1506" name="Rectangle 1505">
              <a:extLst>
                <a:ext uri="{FF2B5EF4-FFF2-40B4-BE49-F238E27FC236}">
                  <a16:creationId xmlns:a16="http://schemas.microsoft.com/office/drawing/2014/main" id="{562BA4C6-D82E-4436-A2AE-90C6377307B1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07" name="Straight Connector 1506">
              <a:extLst>
                <a:ext uri="{FF2B5EF4-FFF2-40B4-BE49-F238E27FC236}">
                  <a16:creationId xmlns:a16="http://schemas.microsoft.com/office/drawing/2014/main" id="{B4ABDBE9-9E45-4BB0-8E2B-CEDBA7E954C7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11" name="Straight Connector 1510">
            <a:extLst>
              <a:ext uri="{FF2B5EF4-FFF2-40B4-BE49-F238E27FC236}">
                <a16:creationId xmlns:a16="http://schemas.microsoft.com/office/drawing/2014/main" id="{A8C42557-DF23-4986-A392-B2C86714EA1A}"/>
              </a:ext>
            </a:extLst>
          </xdr:cNvPr>
          <xdr:cNvCxnSpPr/>
        </xdr:nvCxnSpPr>
        <xdr:spPr>
          <a:xfrm>
            <a:off x="6805613" y="241363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2" name="Straight Arrow Connector 1511">
            <a:extLst>
              <a:ext uri="{FF2B5EF4-FFF2-40B4-BE49-F238E27FC236}">
                <a16:creationId xmlns:a16="http://schemas.microsoft.com/office/drawing/2014/main" id="{6C9CC560-AD93-4D0D-87EB-E54B1416AFB8}"/>
              </a:ext>
            </a:extLst>
          </xdr:cNvPr>
          <xdr:cNvCxnSpPr/>
        </xdr:nvCxnSpPr>
        <xdr:spPr>
          <a:xfrm>
            <a:off x="728662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3" name="Straight Arrow Connector 1512">
            <a:extLst>
              <a:ext uri="{FF2B5EF4-FFF2-40B4-BE49-F238E27FC236}">
                <a16:creationId xmlns:a16="http://schemas.microsoft.com/office/drawing/2014/main" id="{E492FAF9-4BF8-44C8-BAD0-A140D6527BBE}"/>
              </a:ext>
            </a:extLst>
          </xdr:cNvPr>
          <xdr:cNvCxnSpPr/>
        </xdr:nvCxnSpPr>
        <xdr:spPr>
          <a:xfrm>
            <a:off x="744855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4" name="Straight Arrow Connector 1513">
            <a:extLst>
              <a:ext uri="{FF2B5EF4-FFF2-40B4-BE49-F238E27FC236}">
                <a16:creationId xmlns:a16="http://schemas.microsoft.com/office/drawing/2014/main" id="{F6CD84F1-6DDB-4CC1-80A0-78E09D7EFDBA}"/>
              </a:ext>
            </a:extLst>
          </xdr:cNvPr>
          <xdr:cNvCxnSpPr/>
        </xdr:nvCxnSpPr>
        <xdr:spPr>
          <a:xfrm>
            <a:off x="7610475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5" name="Straight Arrow Connector 1514">
            <a:extLst>
              <a:ext uri="{FF2B5EF4-FFF2-40B4-BE49-F238E27FC236}">
                <a16:creationId xmlns:a16="http://schemas.microsoft.com/office/drawing/2014/main" id="{25467ED3-46CF-4F3E-A6EA-A098BFEE5102}"/>
              </a:ext>
            </a:extLst>
          </xdr:cNvPr>
          <xdr:cNvCxnSpPr/>
        </xdr:nvCxnSpPr>
        <xdr:spPr>
          <a:xfrm>
            <a:off x="777240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6" name="Straight Arrow Connector 1515">
            <a:extLst>
              <a:ext uri="{FF2B5EF4-FFF2-40B4-BE49-F238E27FC236}">
                <a16:creationId xmlns:a16="http://schemas.microsoft.com/office/drawing/2014/main" id="{EFC2784B-6EAE-4C14-9346-D7A377319924}"/>
              </a:ext>
            </a:extLst>
          </xdr:cNvPr>
          <xdr:cNvCxnSpPr/>
        </xdr:nvCxnSpPr>
        <xdr:spPr>
          <a:xfrm>
            <a:off x="793432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7" name="Straight Arrow Connector 1516">
            <a:extLst>
              <a:ext uri="{FF2B5EF4-FFF2-40B4-BE49-F238E27FC236}">
                <a16:creationId xmlns:a16="http://schemas.microsoft.com/office/drawing/2014/main" id="{C9161B7D-7150-485A-B521-CCCA7DD8E894}"/>
              </a:ext>
            </a:extLst>
          </xdr:cNvPr>
          <xdr:cNvCxnSpPr/>
        </xdr:nvCxnSpPr>
        <xdr:spPr>
          <a:xfrm>
            <a:off x="8096250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8" name="Straight Arrow Connector 1517">
            <a:extLst>
              <a:ext uri="{FF2B5EF4-FFF2-40B4-BE49-F238E27FC236}">
                <a16:creationId xmlns:a16="http://schemas.microsoft.com/office/drawing/2014/main" id="{E0EEF170-2B07-48E0-8581-9B232ED966C5}"/>
              </a:ext>
            </a:extLst>
          </xdr:cNvPr>
          <xdr:cNvCxnSpPr/>
        </xdr:nvCxnSpPr>
        <xdr:spPr>
          <a:xfrm>
            <a:off x="825817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9" name="Straight Arrow Connector 1518">
            <a:extLst>
              <a:ext uri="{FF2B5EF4-FFF2-40B4-BE49-F238E27FC236}">
                <a16:creationId xmlns:a16="http://schemas.microsoft.com/office/drawing/2014/main" id="{16EBFF12-07FD-46EC-ABAD-A3F67FDE339D}"/>
              </a:ext>
            </a:extLst>
          </xdr:cNvPr>
          <xdr:cNvCxnSpPr/>
        </xdr:nvCxnSpPr>
        <xdr:spPr>
          <a:xfrm>
            <a:off x="842010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0" name="Straight Connector 1519">
            <a:extLst>
              <a:ext uri="{FF2B5EF4-FFF2-40B4-BE49-F238E27FC236}">
                <a16:creationId xmlns:a16="http://schemas.microsoft.com/office/drawing/2014/main" id="{9E0A8911-C65E-4CD6-9728-129A5CAD98B2}"/>
              </a:ext>
            </a:extLst>
          </xdr:cNvPr>
          <xdr:cNvCxnSpPr/>
        </xdr:nvCxnSpPr>
        <xdr:spPr>
          <a:xfrm>
            <a:off x="7124700" y="23898226"/>
            <a:ext cx="12954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1" name="Straight Connector 1520">
            <a:extLst>
              <a:ext uri="{FF2B5EF4-FFF2-40B4-BE49-F238E27FC236}">
                <a16:creationId xmlns:a16="http://schemas.microsoft.com/office/drawing/2014/main" id="{0107D9A2-297E-49C6-BC5B-F9850BC6F0D1}"/>
              </a:ext>
            </a:extLst>
          </xdr:cNvPr>
          <xdr:cNvCxnSpPr/>
        </xdr:nvCxnSpPr>
        <xdr:spPr>
          <a:xfrm>
            <a:off x="6800851" y="24307799"/>
            <a:ext cx="0" cy="4905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2" name="Straight Connector 1521">
            <a:extLst>
              <a:ext uri="{FF2B5EF4-FFF2-40B4-BE49-F238E27FC236}">
                <a16:creationId xmlns:a16="http://schemas.microsoft.com/office/drawing/2014/main" id="{2033C20E-9420-4B35-9DB9-93983D62E77E}"/>
              </a:ext>
            </a:extLst>
          </xdr:cNvPr>
          <xdr:cNvCxnSpPr/>
        </xdr:nvCxnSpPr>
        <xdr:spPr>
          <a:xfrm>
            <a:off x="6729413" y="244221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3" name="Straight Connector 1522">
            <a:extLst>
              <a:ext uri="{FF2B5EF4-FFF2-40B4-BE49-F238E27FC236}">
                <a16:creationId xmlns:a16="http://schemas.microsoft.com/office/drawing/2014/main" id="{6E377A86-1101-4A83-87C9-9636CE3DFF74}"/>
              </a:ext>
            </a:extLst>
          </xdr:cNvPr>
          <xdr:cNvCxnSpPr/>
        </xdr:nvCxnSpPr>
        <xdr:spPr>
          <a:xfrm flipH="1">
            <a:off x="6743700" y="24374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4" name="Straight Connector 1523">
            <a:extLst>
              <a:ext uri="{FF2B5EF4-FFF2-40B4-BE49-F238E27FC236}">
                <a16:creationId xmlns:a16="http://schemas.microsoft.com/office/drawing/2014/main" id="{7632B2CC-FA80-4C1C-92A3-33404CCAA17E}"/>
              </a:ext>
            </a:extLst>
          </xdr:cNvPr>
          <xdr:cNvCxnSpPr/>
        </xdr:nvCxnSpPr>
        <xdr:spPr>
          <a:xfrm>
            <a:off x="8743952" y="24312562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5" name="Straight Connector 1524">
            <a:extLst>
              <a:ext uri="{FF2B5EF4-FFF2-40B4-BE49-F238E27FC236}">
                <a16:creationId xmlns:a16="http://schemas.microsoft.com/office/drawing/2014/main" id="{D67FDE29-D989-46EB-A3DE-717431134DEB}"/>
              </a:ext>
            </a:extLst>
          </xdr:cNvPr>
          <xdr:cNvCxnSpPr/>
        </xdr:nvCxnSpPr>
        <xdr:spPr>
          <a:xfrm flipH="1">
            <a:off x="8686801" y="243792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26" name="Arc 1525">
            <a:extLst>
              <a:ext uri="{FF2B5EF4-FFF2-40B4-BE49-F238E27FC236}">
                <a16:creationId xmlns:a16="http://schemas.microsoft.com/office/drawing/2014/main" id="{86B8913D-1D94-454D-B67F-19DCC57B9E46}"/>
              </a:ext>
            </a:extLst>
          </xdr:cNvPr>
          <xdr:cNvSpPr/>
        </xdr:nvSpPr>
        <xdr:spPr>
          <a:xfrm>
            <a:off x="6477000" y="239029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28" name="Straight Connector 1527">
            <a:extLst>
              <a:ext uri="{FF2B5EF4-FFF2-40B4-BE49-F238E27FC236}">
                <a16:creationId xmlns:a16="http://schemas.microsoft.com/office/drawing/2014/main" id="{EEC67AA7-315C-4A5F-AD1A-AA31FEEC2396}"/>
              </a:ext>
            </a:extLst>
          </xdr:cNvPr>
          <xdr:cNvCxnSpPr/>
        </xdr:nvCxnSpPr>
        <xdr:spPr>
          <a:xfrm>
            <a:off x="6729412" y="24707851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9" name="Straight Connector 1528">
            <a:extLst>
              <a:ext uri="{FF2B5EF4-FFF2-40B4-BE49-F238E27FC236}">
                <a16:creationId xmlns:a16="http://schemas.microsoft.com/office/drawing/2014/main" id="{91AB9EE5-F86A-4E74-A1D4-0F23A3622C29}"/>
              </a:ext>
            </a:extLst>
          </xdr:cNvPr>
          <xdr:cNvCxnSpPr/>
        </xdr:nvCxnSpPr>
        <xdr:spPr>
          <a:xfrm flipH="1">
            <a:off x="6743699" y="2466022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0" name="Straight Connector 1529">
            <a:extLst>
              <a:ext uri="{FF2B5EF4-FFF2-40B4-BE49-F238E27FC236}">
                <a16:creationId xmlns:a16="http://schemas.microsoft.com/office/drawing/2014/main" id="{1BD43B47-D093-4982-A0BC-43587F0AB36E}"/>
              </a:ext>
            </a:extLst>
          </xdr:cNvPr>
          <xdr:cNvCxnSpPr/>
        </xdr:nvCxnSpPr>
        <xdr:spPr>
          <a:xfrm flipH="1">
            <a:off x="8686800" y="2466498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1" name="Straight Arrow Connector 1530">
            <a:extLst>
              <a:ext uri="{FF2B5EF4-FFF2-40B4-BE49-F238E27FC236}">
                <a16:creationId xmlns:a16="http://schemas.microsoft.com/office/drawing/2014/main" id="{341A1C66-2414-4850-9CF1-CB1376823430}"/>
              </a:ext>
            </a:extLst>
          </xdr:cNvPr>
          <xdr:cNvCxnSpPr/>
        </xdr:nvCxnSpPr>
        <xdr:spPr>
          <a:xfrm>
            <a:off x="7124700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2" name="Straight Connector 1531">
            <a:extLst>
              <a:ext uri="{FF2B5EF4-FFF2-40B4-BE49-F238E27FC236}">
                <a16:creationId xmlns:a16="http://schemas.microsoft.com/office/drawing/2014/main" id="{64E5C174-B764-4236-BB2C-785D1FFE1357}"/>
              </a:ext>
            </a:extLst>
          </xdr:cNvPr>
          <xdr:cNvCxnSpPr/>
        </xdr:nvCxnSpPr>
        <xdr:spPr>
          <a:xfrm flipV="1">
            <a:off x="7772401" y="2349341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3" name="Straight Connector 1532">
            <a:extLst>
              <a:ext uri="{FF2B5EF4-FFF2-40B4-BE49-F238E27FC236}">
                <a16:creationId xmlns:a16="http://schemas.microsoft.com/office/drawing/2014/main" id="{E6A112AF-A16D-4587-8E93-2B575632522D}"/>
              </a:ext>
            </a:extLst>
          </xdr:cNvPr>
          <xdr:cNvCxnSpPr/>
        </xdr:nvCxnSpPr>
        <xdr:spPr>
          <a:xfrm>
            <a:off x="7072313" y="23564850"/>
            <a:ext cx="14287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4" name="Straight Connector 1533">
            <a:extLst>
              <a:ext uri="{FF2B5EF4-FFF2-40B4-BE49-F238E27FC236}">
                <a16:creationId xmlns:a16="http://schemas.microsoft.com/office/drawing/2014/main" id="{3B255C4B-549F-4CA4-9F5D-E5D8FCA42F80}"/>
              </a:ext>
            </a:extLst>
          </xdr:cNvPr>
          <xdr:cNvCxnSpPr/>
        </xdr:nvCxnSpPr>
        <xdr:spPr>
          <a:xfrm>
            <a:off x="7124700" y="234981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5" name="Straight Connector 1534">
            <a:extLst>
              <a:ext uri="{FF2B5EF4-FFF2-40B4-BE49-F238E27FC236}">
                <a16:creationId xmlns:a16="http://schemas.microsoft.com/office/drawing/2014/main" id="{80DC80B4-641C-47BC-AB8B-E246389077EC}"/>
              </a:ext>
            </a:extLst>
          </xdr:cNvPr>
          <xdr:cNvCxnSpPr/>
        </xdr:nvCxnSpPr>
        <xdr:spPr>
          <a:xfrm flipH="1">
            <a:off x="7081837" y="235267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6" name="Straight Connector 1535">
            <a:extLst>
              <a:ext uri="{FF2B5EF4-FFF2-40B4-BE49-F238E27FC236}">
                <a16:creationId xmlns:a16="http://schemas.microsoft.com/office/drawing/2014/main" id="{8434EB4C-C476-42A7-A0E9-2D25C8663F89}"/>
              </a:ext>
            </a:extLst>
          </xdr:cNvPr>
          <xdr:cNvCxnSpPr/>
        </xdr:nvCxnSpPr>
        <xdr:spPr>
          <a:xfrm>
            <a:off x="8420100" y="23498175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7" name="Straight Connector 1536">
            <a:extLst>
              <a:ext uri="{FF2B5EF4-FFF2-40B4-BE49-F238E27FC236}">
                <a16:creationId xmlns:a16="http://schemas.microsoft.com/office/drawing/2014/main" id="{145C4A1E-4771-4FBE-9448-4E56E4D53DB2}"/>
              </a:ext>
            </a:extLst>
          </xdr:cNvPr>
          <xdr:cNvCxnSpPr/>
        </xdr:nvCxnSpPr>
        <xdr:spPr>
          <a:xfrm flipH="1">
            <a:off x="8377237" y="235267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8" name="Straight Connector 1537">
            <a:extLst>
              <a:ext uri="{FF2B5EF4-FFF2-40B4-BE49-F238E27FC236}">
                <a16:creationId xmlns:a16="http://schemas.microsoft.com/office/drawing/2014/main" id="{15025F81-372E-45DC-A09D-E97AF1744F11}"/>
              </a:ext>
            </a:extLst>
          </xdr:cNvPr>
          <xdr:cNvCxnSpPr/>
        </xdr:nvCxnSpPr>
        <xdr:spPr>
          <a:xfrm flipH="1">
            <a:off x="7729537" y="23521987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9" name="Straight Connector 1538">
            <a:extLst>
              <a:ext uri="{FF2B5EF4-FFF2-40B4-BE49-F238E27FC236}">
                <a16:creationId xmlns:a16="http://schemas.microsoft.com/office/drawing/2014/main" id="{6EB46D24-3CAC-4DB3-A9A6-164CB7F06054}"/>
              </a:ext>
            </a:extLst>
          </xdr:cNvPr>
          <xdr:cNvCxnSpPr/>
        </xdr:nvCxnSpPr>
        <xdr:spPr>
          <a:xfrm flipV="1">
            <a:off x="7772402" y="24203025"/>
            <a:ext cx="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0" name="Straight Connector 1539">
            <a:extLst>
              <a:ext uri="{FF2B5EF4-FFF2-40B4-BE49-F238E27FC236}">
                <a16:creationId xmlns:a16="http://schemas.microsoft.com/office/drawing/2014/main" id="{9ADEEA55-3E2C-492D-B21A-762C0D3A1BBD}"/>
              </a:ext>
            </a:extLst>
          </xdr:cNvPr>
          <xdr:cNvCxnSpPr/>
        </xdr:nvCxnSpPr>
        <xdr:spPr>
          <a:xfrm flipH="1">
            <a:off x="7729538" y="2438400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159</xdr:row>
      <xdr:rowOff>71437</xdr:rowOff>
    </xdr:from>
    <xdr:to>
      <xdr:col>90</xdr:col>
      <xdr:colOff>114301</xdr:colOff>
      <xdr:row>168</xdr:row>
      <xdr:rowOff>95250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24E67614-808D-4F76-BA71-81B94053B55D}"/>
            </a:ext>
          </a:extLst>
        </xdr:cNvPr>
        <xdr:cNvGrpSpPr/>
      </xdr:nvGrpSpPr>
      <xdr:grpSpPr>
        <a:xfrm>
          <a:off x="12144375" y="23493412"/>
          <a:ext cx="2543176" cy="1309688"/>
          <a:chOff x="12144375" y="23493412"/>
          <a:chExt cx="2543176" cy="1309688"/>
        </a:xfrm>
      </xdr:grpSpPr>
      <xdr:grpSp>
        <xdr:nvGrpSpPr>
          <xdr:cNvPr id="1581" name="Group 1580">
            <a:extLst>
              <a:ext uri="{FF2B5EF4-FFF2-40B4-BE49-F238E27FC236}">
                <a16:creationId xmlns:a16="http://schemas.microsoft.com/office/drawing/2014/main" id="{19974AA2-D4D7-4CC8-857F-DE62FA3E48C9}"/>
              </a:ext>
            </a:extLst>
          </xdr:cNvPr>
          <xdr:cNvGrpSpPr/>
        </xdr:nvGrpSpPr>
        <xdr:grpSpPr>
          <a:xfrm>
            <a:off x="12144375" y="24145875"/>
            <a:ext cx="328613" cy="261937"/>
            <a:chOff x="6800850" y="719138"/>
            <a:chExt cx="328613" cy="261937"/>
          </a:xfrm>
        </xdr:grpSpPr>
        <xdr:sp macro="" textlink="">
          <xdr:nvSpPr>
            <xdr:cNvPr id="1582" name="Rectangle 1581">
              <a:extLst>
                <a:ext uri="{FF2B5EF4-FFF2-40B4-BE49-F238E27FC236}">
                  <a16:creationId xmlns:a16="http://schemas.microsoft.com/office/drawing/2014/main" id="{6EEB30F6-4EDF-4AC7-8AB6-75AB117D1656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583" name="Isosceles Triangle 1582">
              <a:extLst>
                <a:ext uri="{FF2B5EF4-FFF2-40B4-BE49-F238E27FC236}">
                  <a16:creationId xmlns:a16="http://schemas.microsoft.com/office/drawing/2014/main" id="{348D6D47-BE93-4A7B-B693-85223C771BA7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84" name="Straight Connector 1583">
              <a:extLst>
                <a:ext uri="{FF2B5EF4-FFF2-40B4-BE49-F238E27FC236}">
                  <a16:creationId xmlns:a16="http://schemas.microsoft.com/office/drawing/2014/main" id="{074CFECF-4852-4B45-A3FC-2A20513274B9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44" name="Group 1543">
            <a:extLst>
              <a:ext uri="{FF2B5EF4-FFF2-40B4-BE49-F238E27FC236}">
                <a16:creationId xmlns:a16="http://schemas.microsoft.com/office/drawing/2014/main" id="{05CE7448-9650-4770-9FC3-15AE8A386AB9}"/>
              </a:ext>
            </a:extLst>
          </xdr:cNvPr>
          <xdr:cNvGrpSpPr/>
        </xdr:nvGrpSpPr>
        <xdr:grpSpPr>
          <a:xfrm>
            <a:off x="14249400" y="23998238"/>
            <a:ext cx="166688" cy="285750"/>
            <a:chOff x="3562350" y="576263"/>
            <a:chExt cx="166688" cy="285750"/>
          </a:xfrm>
        </xdr:grpSpPr>
        <xdr:sp macro="" textlink="">
          <xdr:nvSpPr>
            <xdr:cNvPr id="1545" name="Rectangle 1544">
              <a:extLst>
                <a:ext uri="{FF2B5EF4-FFF2-40B4-BE49-F238E27FC236}">
                  <a16:creationId xmlns:a16="http://schemas.microsoft.com/office/drawing/2014/main" id="{F9DCF756-AA76-4B65-B79E-BB1B336266C4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46" name="Straight Connector 1545">
              <a:extLst>
                <a:ext uri="{FF2B5EF4-FFF2-40B4-BE49-F238E27FC236}">
                  <a16:creationId xmlns:a16="http://schemas.microsoft.com/office/drawing/2014/main" id="{CE158810-5513-4E1D-A244-24068AE88D58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47" name="Straight Connector 1546">
            <a:extLst>
              <a:ext uri="{FF2B5EF4-FFF2-40B4-BE49-F238E27FC236}">
                <a16:creationId xmlns:a16="http://schemas.microsoft.com/office/drawing/2014/main" id="{2D553CF8-D0FD-4A3D-90B0-69A31BCC9A26}"/>
              </a:ext>
            </a:extLst>
          </xdr:cNvPr>
          <xdr:cNvCxnSpPr/>
        </xdr:nvCxnSpPr>
        <xdr:spPr>
          <a:xfrm>
            <a:off x="12311063" y="241363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Straight Arrow Connector 1547">
            <a:extLst>
              <a:ext uri="{FF2B5EF4-FFF2-40B4-BE49-F238E27FC236}">
                <a16:creationId xmlns:a16="http://schemas.microsoft.com/office/drawing/2014/main" id="{35C200CC-7DF2-49D6-B5F0-2C4C645EF35B}"/>
              </a:ext>
            </a:extLst>
          </xdr:cNvPr>
          <xdr:cNvCxnSpPr/>
        </xdr:nvCxnSpPr>
        <xdr:spPr>
          <a:xfrm>
            <a:off x="1279207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9" name="Straight Arrow Connector 1548">
            <a:extLst>
              <a:ext uri="{FF2B5EF4-FFF2-40B4-BE49-F238E27FC236}">
                <a16:creationId xmlns:a16="http://schemas.microsoft.com/office/drawing/2014/main" id="{23592CA1-1599-41E1-BFA3-583D889A528A}"/>
              </a:ext>
            </a:extLst>
          </xdr:cNvPr>
          <xdr:cNvCxnSpPr/>
        </xdr:nvCxnSpPr>
        <xdr:spPr>
          <a:xfrm>
            <a:off x="1295400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0" name="Straight Arrow Connector 1549">
            <a:extLst>
              <a:ext uri="{FF2B5EF4-FFF2-40B4-BE49-F238E27FC236}">
                <a16:creationId xmlns:a16="http://schemas.microsoft.com/office/drawing/2014/main" id="{5B034906-D2D3-44CA-95C7-5C16225D535E}"/>
              </a:ext>
            </a:extLst>
          </xdr:cNvPr>
          <xdr:cNvCxnSpPr/>
        </xdr:nvCxnSpPr>
        <xdr:spPr>
          <a:xfrm>
            <a:off x="13115925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1" name="Straight Arrow Connector 1550">
            <a:extLst>
              <a:ext uri="{FF2B5EF4-FFF2-40B4-BE49-F238E27FC236}">
                <a16:creationId xmlns:a16="http://schemas.microsoft.com/office/drawing/2014/main" id="{389B1A7E-DF7F-49B8-8B5C-9B9D5F7E4EAF}"/>
              </a:ext>
            </a:extLst>
          </xdr:cNvPr>
          <xdr:cNvCxnSpPr/>
        </xdr:nvCxnSpPr>
        <xdr:spPr>
          <a:xfrm>
            <a:off x="1327785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2" name="Straight Arrow Connector 1551">
            <a:extLst>
              <a:ext uri="{FF2B5EF4-FFF2-40B4-BE49-F238E27FC236}">
                <a16:creationId xmlns:a16="http://schemas.microsoft.com/office/drawing/2014/main" id="{A4D1E3D8-7FA0-4AD8-BB5E-8B62C03695A1}"/>
              </a:ext>
            </a:extLst>
          </xdr:cNvPr>
          <xdr:cNvCxnSpPr/>
        </xdr:nvCxnSpPr>
        <xdr:spPr>
          <a:xfrm>
            <a:off x="1343977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3" name="Straight Arrow Connector 1552">
            <a:extLst>
              <a:ext uri="{FF2B5EF4-FFF2-40B4-BE49-F238E27FC236}">
                <a16:creationId xmlns:a16="http://schemas.microsoft.com/office/drawing/2014/main" id="{D8192287-909C-4BC9-8A39-09A852158006}"/>
              </a:ext>
            </a:extLst>
          </xdr:cNvPr>
          <xdr:cNvCxnSpPr/>
        </xdr:nvCxnSpPr>
        <xdr:spPr>
          <a:xfrm>
            <a:off x="13601700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Straight Arrow Connector 1553">
            <a:extLst>
              <a:ext uri="{FF2B5EF4-FFF2-40B4-BE49-F238E27FC236}">
                <a16:creationId xmlns:a16="http://schemas.microsoft.com/office/drawing/2014/main" id="{FDF075C6-A701-4AB2-B120-2214768C59BE}"/>
              </a:ext>
            </a:extLst>
          </xdr:cNvPr>
          <xdr:cNvCxnSpPr/>
        </xdr:nvCxnSpPr>
        <xdr:spPr>
          <a:xfrm>
            <a:off x="13763625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5" name="Straight Arrow Connector 1554">
            <a:extLst>
              <a:ext uri="{FF2B5EF4-FFF2-40B4-BE49-F238E27FC236}">
                <a16:creationId xmlns:a16="http://schemas.microsoft.com/office/drawing/2014/main" id="{3DF499E5-3575-4FF9-B49D-CF3BD3348ACA}"/>
              </a:ext>
            </a:extLst>
          </xdr:cNvPr>
          <xdr:cNvCxnSpPr/>
        </xdr:nvCxnSpPr>
        <xdr:spPr>
          <a:xfrm>
            <a:off x="13925550" y="239029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6" name="Straight Connector 1555">
            <a:extLst>
              <a:ext uri="{FF2B5EF4-FFF2-40B4-BE49-F238E27FC236}">
                <a16:creationId xmlns:a16="http://schemas.microsoft.com/office/drawing/2014/main" id="{091526AA-9187-4620-8AAD-D7467103DA9A}"/>
              </a:ext>
            </a:extLst>
          </xdr:cNvPr>
          <xdr:cNvCxnSpPr/>
        </xdr:nvCxnSpPr>
        <xdr:spPr>
          <a:xfrm>
            <a:off x="12630150" y="23898226"/>
            <a:ext cx="12954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7" name="Straight Connector 1556">
            <a:extLst>
              <a:ext uri="{FF2B5EF4-FFF2-40B4-BE49-F238E27FC236}">
                <a16:creationId xmlns:a16="http://schemas.microsoft.com/office/drawing/2014/main" id="{6DCE5C4D-059A-42E2-8A8E-575C097BD140}"/>
              </a:ext>
            </a:extLst>
          </xdr:cNvPr>
          <xdr:cNvCxnSpPr/>
        </xdr:nvCxnSpPr>
        <xdr:spPr>
          <a:xfrm>
            <a:off x="12306301" y="24307799"/>
            <a:ext cx="0" cy="4905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8" name="Straight Connector 1557">
            <a:extLst>
              <a:ext uri="{FF2B5EF4-FFF2-40B4-BE49-F238E27FC236}">
                <a16:creationId xmlns:a16="http://schemas.microsoft.com/office/drawing/2014/main" id="{EC43E80F-968E-4F08-A282-9C43C2F9AE27}"/>
              </a:ext>
            </a:extLst>
          </xdr:cNvPr>
          <xdr:cNvCxnSpPr/>
        </xdr:nvCxnSpPr>
        <xdr:spPr>
          <a:xfrm>
            <a:off x="12234863" y="244221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9" name="Straight Connector 1558">
            <a:extLst>
              <a:ext uri="{FF2B5EF4-FFF2-40B4-BE49-F238E27FC236}">
                <a16:creationId xmlns:a16="http://schemas.microsoft.com/office/drawing/2014/main" id="{FAC5BCBB-96B2-4432-A075-373A2567EF86}"/>
              </a:ext>
            </a:extLst>
          </xdr:cNvPr>
          <xdr:cNvCxnSpPr/>
        </xdr:nvCxnSpPr>
        <xdr:spPr>
          <a:xfrm flipH="1">
            <a:off x="12249150" y="243744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0" name="Straight Connector 1559">
            <a:extLst>
              <a:ext uri="{FF2B5EF4-FFF2-40B4-BE49-F238E27FC236}">
                <a16:creationId xmlns:a16="http://schemas.microsoft.com/office/drawing/2014/main" id="{1885F5DD-DB53-42D7-BE9E-D5FF9F916B83}"/>
              </a:ext>
            </a:extLst>
          </xdr:cNvPr>
          <xdr:cNvCxnSpPr/>
        </xdr:nvCxnSpPr>
        <xdr:spPr>
          <a:xfrm>
            <a:off x="14249402" y="24312562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1" name="Straight Connector 1560">
            <a:extLst>
              <a:ext uri="{FF2B5EF4-FFF2-40B4-BE49-F238E27FC236}">
                <a16:creationId xmlns:a16="http://schemas.microsoft.com/office/drawing/2014/main" id="{D9045808-B3B6-4AFC-8D09-8B62A2212285}"/>
              </a:ext>
            </a:extLst>
          </xdr:cNvPr>
          <xdr:cNvCxnSpPr/>
        </xdr:nvCxnSpPr>
        <xdr:spPr>
          <a:xfrm flipH="1">
            <a:off x="14192251" y="243792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63" name="Arc 1562">
            <a:extLst>
              <a:ext uri="{FF2B5EF4-FFF2-40B4-BE49-F238E27FC236}">
                <a16:creationId xmlns:a16="http://schemas.microsoft.com/office/drawing/2014/main" id="{9B82D4DC-A961-4F4C-80A4-B9C5C449B9B5}"/>
              </a:ext>
            </a:extLst>
          </xdr:cNvPr>
          <xdr:cNvSpPr/>
        </xdr:nvSpPr>
        <xdr:spPr>
          <a:xfrm rot="10800000">
            <a:off x="14277975" y="239410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64" name="Straight Connector 1563">
            <a:extLst>
              <a:ext uri="{FF2B5EF4-FFF2-40B4-BE49-F238E27FC236}">
                <a16:creationId xmlns:a16="http://schemas.microsoft.com/office/drawing/2014/main" id="{9F7D1B7D-39EC-49C1-9215-15998E1D37C4}"/>
              </a:ext>
            </a:extLst>
          </xdr:cNvPr>
          <xdr:cNvCxnSpPr/>
        </xdr:nvCxnSpPr>
        <xdr:spPr>
          <a:xfrm>
            <a:off x="12234862" y="24707851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5" name="Straight Connector 1564">
            <a:extLst>
              <a:ext uri="{FF2B5EF4-FFF2-40B4-BE49-F238E27FC236}">
                <a16:creationId xmlns:a16="http://schemas.microsoft.com/office/drawing/2014/main" id="{06D257CA-4A5B-4C6C-AD95-A01EDB53080E}"/>
              </a:ext>
            </a:extLst>
          </xdr:cNvPr>
          <xdr:cNvCxnSpPr/>
        </xdr:nvCxnSpPr>
        <xdr:spPr>
          <a:xfrm flipH="1">
            <a:off x="12249149" y="2466022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6" name="Straight Connector 1565">
            <a:extLst>
              <a:ext uri="{FF2B5EF4-FFF2-40B4-BE49-F238E27FC236}">
                <a16:creationId xmlns:a16="http://schemas.microsoft.com/office/drawing/2014/main" id="{1CEFB5FA-ABA3-4BEE-BA4B-EE6520EA4BA8}"/>
              </a:ext>
            </a:extLst>
          </xdr:cNvPr>
          <xdr:cNvCxnSpPr/>
        </xdr:nvCxnSpPr>
        <xdr:spPr>
          <a:xfrm flipH="1">
            <a:off x="14192250" y="2466498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7" name="Straight Arrow Connector 1566">
            <a:extLst>
              <a:ext uri="{FF2B5EF4-FFF2-40B4-BE49-F238E27FC236}">
                <a16:creationId xmlns:a16="http://schemas.microsoft.com/office/drawing/2014/main" id="{60370E1B-03B1-4996-BB4E-AD35C16BB57E}"/>
              </a:ext>
            </a:extLst>
          </xdr:cNvPr>
          <xdr:cNvCxnSpPr/>
        </xdr:nvCxnSpPr>
        <xdr:spPr>
          <a:xfrm>
            <a:off x="12630150" y="239029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8" name="Straight Connector 1567">
            <a:extLst>
              <a:ext uri="{FF2B5EF4-FFF2-40B4-BE49-F238E27FC236}">
                <a16:creationId xmlns:a16="http://schemas.microsoft.com/office/drawing/2014/main" id="{6B947FBC-1EB6-45B6-A491-7143A47945F7}"/>
              </a:ext>
            </a:extLst>
          </xdr:cNvPr>
          <xdr:cNvCxnSpPr/>
        </xdr:nvCxnSpPr>
        <xdr:spPr>
          <a:xfrm flipV="1">
            <a:off x="13277851" y="2349341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9" name="Straight Connector 1568">
            <a:extLst>
              <a:ext uri="{FF2B5EF4-FFF2-40B4-BE49-F238E27FC236}">
                <a16:creationId xmlns:a16="http://schemas.microsoft.com/office/drawing/2014/main" id="{8D181F55-42E3-457A-A977-FA946DCAC644}"/>
              </a:ext>
            </a:extLst>
          </xdr:cNvPr>
          <xdr:cNvCxnSpPr/>
        </xdr:nvCxnSpPr>
        <xdr:spPr>
          <a:xfrm>
            <a:off x="12577763" y="23564850"/>
            <a:ext cx="14287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0" name="Straight Connector 1569">
            <a:extLst>
              <a:ext uri="{FF2B5EF4-FFF2-40B4-BE49-F238E27FC236}">
                <a16:creationId xmlns:a16="http://schemas.microsoft.com/office/drawing/2014/main" id="{BAA8B756-95FF-407D-BF67-7BB318991D4F}"/>
              </a:ext>
            </a:extLst>
          </xdr:cNvPr>
          <xdr:cNvCxnSpPr/>
        </xdr:nvCxnSpPr>
        <xdr:spPr>
          <a:xfrm>
            <a:off x="12630150" y="234981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1" name="Straight Connector 1570">
            <a:extLst>
              <a:ext uri="{FF2B5EF4-FFF2-40B4-BE49-F238E27FC236}">
                <a16:creationId xmlns:a16="http://schemas.microsoft.com/office/drawing/2014/main" id="{90687451-F230-433B-9833-DDF6BCF64FEB}"/>
              </a:ext>
            </a:extLst>
          </xdr:cNvPr>
          <xdr:cNvCxnSpPr/>
        </xdr:nvCxnSpPr>
        <xdr:spPr>
          <a:xfrm flipH="1">
            <a:off x="12587287" y="235267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2" name="Straight Connector 1571">
            <a:extLst>
              <a:ext uri="{FF2B5EF4-FFF2-40B4-BE49-F238E27FC236}">
                <a16:creationId xmlns:a16="http://schemas.microsoft.com/office/drawing/2014/main" id="{2A1A5A3D-3B61-4C58-968B-3D9D612F9CB7}"/>
              </a:ext>
            </a:extLst>
          </xdr:cNvPr>
          <xdr:cNvCxnSpPr/>
        </xdr:nvCxnSpPr>
        <xdr:spPr>
          <a:xfrm>
            <a:off x="13925550" y="23498175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3" name="Straight Connector 1572">
            <a:extLst>
              <a:ext uri="{FF2B5EF4-FFF2-40B4-BE49-F238E27FC236}">
                <a16:creationId xmlns:a16="http://schemas.microsoft.com/office/drawing/2014/main" id="{936197A7-4218-415A-893C-BF6CB6742F3F}"/>
              </a:ext>
            </a:extLst>
          </xdr:cNvPr>
          <xdr:cNvCxnSpPr/>
        </xdr:nvCxnSpPr>
        <xdr:spPr>
          <a:xfrm flipH="1">
            <a:off x="13882687" y="2352675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4" name="Straight Connector 1573">
            <a:extLst>
              <a:ext uri="{FF2B5EF4-FFF2-40B4-BE49-F238E27FC236}">
                <a16:creationId xmlns:a16="http://schemas.microsoft.com/office/drawing/2014/main" id="{541955DE-AE3B-4AE7-8D15-5D28067C7030}"/>
              </a:ext>
            </a:extLst>
          </xdr:cNvPr>
          <xdr:cNvCxnSpPr/>
        </xdr:nvCxnSpPr>
        <xdr:spPr>
          <a:xfrm flipH="1">
            <a:off x="13234987" y="23521987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5" name="Straight Connector 1574">
            <a:extLst>
              <a:ext uri="{FF2B5EF4-FFF2-40B4-BE49-F238E27FC236}">
                <a16:creationId xmlns:a16="http://schemas.microsoft.com/office/drawing/2014/main" id="{007AB299-4F3D-4159-AB11-94CD0568E1C7}"/>
              </a:ext>
            </a:extLst>
          </xdr:cNvPr>
          <xdr:cNvCxnSpPr/>
        </xdr:nvCxnSpPr>
        <xdr:spPr>
          <a:xfrm flipV="1">
            <a:off x="13277852" y="24203025"/>
            <a:ext cx="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6" name="Straight Connector 1575">
            <a:extLst>
              <a:ext uri="{FF2B5EF4-FFF2-40B4-BE49-F238E27FC236}">
                <a16:creationId xmlns:a16="http://schemas.microsoft.com/office/drawing/2014/main" id="{7279DA2D-CB37-4999-A345-5F3264993401}"/>
              </a:ext>
            </a:extLst>
          </xdr:cNvPr>
          <xdr:cNvCxnSpPr/>
        </xdr:nvCxnSpPr>
        <xdr:spPr>
          <a:xfrm flipH="1">
            <a:off x="13234988" y="24384000"/>
            <a:ext cx="80963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176</xdr:row>
      <xdr:rowOff>71438</xdr:rowOff>
    </xdr:from>
    <xdr:to>
      <xdr:col>54</xdr:col>
      <xdr:colOff>157163</xdr:colOff>
      <xdr:row>186</xdr:row>
      <xdr:rowOff>85725</xdr:rowOff>
    </xdr:to>
    <xdr:grpSp>
      <xdr:nvGrpSpPr>
        <xdr:cNvPr id="131" name="Group 130">
          <a:extLst>
            <a:ext uri="{FF2B5EF4-FFF2-40B4-BE49-F238E27FC236}">
              <a16:creationId xmlns:a16="http://schemas.microsoft.com/office/drawing/2014/main" id="{9D029190-24C6-430C-B792-DC15D133E52A}"/>
            </a:ext>
          </a:extLst>
        </xdr:cNvPr>
        <xdr:cNvGrpSpPr/>
      </xdr:nvGrpSpPr>
      <xdr:grpSpPr>
        <a:xfrm>
          <a:off x="6477000" y="25931813"/>
          <a:ext cx="2424113" cy="1443037"/>
          <a:chOff x="6477000" y="25931813"/>
          <a:chExt cx="2424113" cy="1443037"/>
        </a:xfrm>
      </xdr:grpSpPr>
      <xdr:grpSp>
        <xdr:nvGrpSpPr>
          <xdr:cNvPr id="1673" name="Group 1672">
            <a:extLst>
              <a:ext uri="{FF2B5EF4-FFF2-40B4-BE49-F238E27FC236}">
                <a16:creationId xmlns:a16="http://schemas.microsoft.com/office/drawing/2014/main" id="{D8546CA7-47CF-4507-89C4-0733118A82F4}"/>
              </a:ext>
            </a:extLst>
          </xdr:cNvPr>
          <xdr:cNvGrpSpPr/>
        </xdr:nvGrpSpPr>
        <xdr:grpSpPr>
          <a:xfrm>
            <a:off x="8572500" y="26574750"/>
            <a:ext cx="328613" cy="261937"/>
            <a:chOff x="6800850" y="719138"/>
            <a:chExt cx="328613" cy="261937"/>
          </a:xfrm>
        </xdr:grpSpPr>
        <xdr:sp macro="" textlink="">
          <xdr:nvSpPr>
            <xdr:cNvPr id="1674" name="Rectangle 1673">
              <a:extLst>
                <a:ext uri="{FF2B5EF4-FFF2-40B4-BE49-F238E27FC236}">
                  <a16:creationId xmlns:a16="http://schemas.microsoft.com/office/drawing/2014/main" id="{D440647D-6195-465D-8FCE-EBA7DB976CBC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75" name="Isosceles Triangle 1674">
              <a:extLst>
                <a:ext uri="{FF2B5EF4-FFF2-40B4-BE49-F238E27FC236}">
                  <a16:creationId xmlns:a16="http://schemas.microsoft.com/office/drawing/2014/main" id="{1262CF05-CD65-461A-BCBC-52D38D6DBDD1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76" name="Straight Connector 1675">
              <a:extLst>
                <a:ext uri="{FF2B5EF4-FFF2-40B4-BE49-F238E27FC236}">
                  <a16:creationId xmlns:a16="http://schemas.microsoft.com/office/drawing/2014/main" id="{ACAEA89E-77CA-41C5-9399-0139804A61BF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86" name="Group 1585">
            <a:extLst>
              <a:ext uri="{FF2B5EF4-FFF2-40B4-BE49-F238E27FC236}">
                <a16:creationId xmlns:a16="http://schemas.microsoft.com/office/drawing/2014/main" id="{CE58E140-BF76-4F84-B138-B7DECEC79AD6}"/>
              </a:ext>
            </a:extLst>
          </xdr:cNvPr>
          <xdr:cNvGrpSpPr/>
        </xdr:nvGrpSpPr>
        <xdr:grpSpPr>
          <a:xfrm>
            <a:off x="6638925" y="26431875"/>
            <a:ext cx="161925" cy="285751"/>
            <a:chOff x="1457325" y="571500"/>
            <a:chExt cx="161925" cy="285751"/>
          </a:xfrm>
        </xdr:grpSpPr>
        <xdr:sp macro="" textlink="">
          <xdr:nvSpPr>
            <xdr:cNvPr id="1591" name="Rectangle 1590">
              <a:extLst>
                <a:ext uri="{FF2B5EF4-FFF2-40B4-BE49-F238E27FC236}">
                  <a16:creationId xmlns:a16="http://schemas.microsoft.com/office/drawing/2014/main" id="{107AA796-DE77-480D-AF7B-89DD09C1595B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92" name="Straight Connector 1591">
              <a:extLst>
                <a:ext uri="{FF2B5EF4-FFF2-40B4-BE49-F238E27FC236}">
                  <a16:creationId xmlns:a16="http://schemas.microsoft.com/office/drawing/2014/main" id="{D9224A52-17FD-4CEA-9FA1-9617A264D50C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88" name="Straight Connector 1587">
            <a:extLst>
              <a:ext uri="{FF2B5EF4-FFF2-40B4-BE49-F238E27FC236}">
                <a16:creationId xmlns:a16="http://schemas.microsoft.com/office/drawing/2014/main" id="{8AAD977F-A359-4EFC-80F0-D958F6C49EC1}"/>
              </a:ext>
            </a:extLst>
          </xdr:cNvPr>
          <xdr:cNvCxnSpPr/>
        </xdr:nvCxnSpPr>
        <xdr:spPr>
          <a:xfrm>
            <a:off x="6805613" y="265747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3" name="Straight Arrow Connector 1592">
            <a:extLst>
              <a:ext uri="{FF2B5EF4-FFF2-40B4-BE49-F238E27FC236}">
                <a16:creationId xmlns:a16="http://schemas.microsoft.com/office/drawing/2014/main" id="{76207181-85AA-450F-BCAA-655E64C01820}"/>
              </a:ext>
            </a:extLst>
          </xdr:cNvPr>
          <xdr:cNvCxnSpPr/>
        </xdr:nvCxnSpPr>
        <xdr:spPr>
          <a:xfrm>
            <a:off x="69627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4" name="Straight Arrow Connector 1593">
            <a:extLst>
              <a:ext uri="{FF2B5EF4-FFF2-40B4-BE49-F238E27FC236}">
                <a16:creationId xmlns:a16="http://schemas.microsoft.com/office/drawing/2014/main" id="{6C5D0F80-7D33-4777-BF53-0D7E6FEE2A4C}"/>
              </a:ext>
            </a:extLst>
          </xdr:cNvPr>
          <xdr:cNvCxnSpPr/>
        </xdr:nvCxnSpPr>
        <xdr:spPr>
          <a:xfrm>
            <a:off x="7124700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5" name="Straight Arrow Connector 1594">
            <a:extLst>
              <a:ext uri="{FF2B5EF4-FFF2-40B4-BE49-F238E27FC236}">
                <a16:creationId xmlns:a16="http://schemas.microsoft.com/office/drawing/2014/main" id="{DC6372BC-06EE-47CF-8472-1B5851AEEA91}"/>
              </a:ext>
            </a:extLst>
          </xdr:cNvPr>
          <xdr:cNvCxnSpPr/>
        </xdr:nvCxnSpPr>
        <xdr:spPr>
          <a:xfrm>
            <a:off x="728662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6" name="Straight Arrow Connector 1595">
            <a:extLst>
              <a:ext uri="{FF2B5EF4-FFF2-40B4-BE49-F238E27FC236}">
                <a16:creationId xmlns:a16="http://schemas.microsoft.com/office/drawing/2014/main" id="{F036FEF7-A6B2-4A15-A471-499559B08EFC}"/>
              </a:ext>
            </a:extLst>
          </xdr:cNvPr>
          <xdr:cNvCxnSpPr/>
        </xdr:nvCxnSpPr>
        <xdr:spPr>
          <a:xfrm>
            <a:off x="7448550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7" name="Straight Arrow Connector 1596">
            <a:extLst>
              <a:ext uri="{FF2B5EF4-FFF2-40B4-BE49-F238E27FC236}">
                <a16:creationId xmlns:a16="http://schemas.microsoft.com/office/drawing/2014/main" id="{948D9E46-5383-4CEA-A891-8937DA80A9E9}"/>
              </a:ext>
            </a:extLst>
          </xdr:cNvPr>
          <xdr:cNvCxnSpPr/>
        </xdr:nvCxnSpPr>
        <xdr:spPr>
          <a:xfrm>
            <a:off x="8096250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8" name="Straight Arrow Connector 1597">
            <a:extLst>
              <a:ext uri="{FF2B5EF4-FFF2-40B4-BE49-F238E27FC236}">
                <a16:creationId xmlns:a16="http://schemas.microsoft.com/office/drawing/2014/main" id="{EAE937D1-FD95-4072-9EF1-E73DB5CCB3B7}"/>
              </a:ext>
            </a:extLst>
          </xdr:cNvPr>
          <xdr:cNvCxnSpPr/>
        </xdr:nvCxnSpPr>
        <xdr:spPr>
          <a:xfrm>
            <a:off x="82581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9" name="Straight Arrow Connector 1598">
            <a:extLst>
              <a:ext uri="{FF2B5EF4-FFF2-40B4-BE49-F238E27FC236}">
                <a16:creationId xmlns:a16="http://schemas.microsoft.com/office/drawing/2014/main" id="{55F14517-5308-4289-B5AF-CF5E298002E0}"/>
              </a:ext>
            </a:extLst>
          </xdr:cNvPr>
          <xdr:cNvCxnSpPr/>
        </xdr:nvCxnSpPr>
        <xdr:spPr>
          <a:xfrm>
            <a:off x="8420100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0" name="Straight Arrow Connector 1599">
            <a:extLst>
              <a:ext uri="{FF2B5EF4-FFF2-40B4-BE49-F238E27FC236}">
                <a16:creationId xmlns:a16="http://schemas.microsoft.com/office/drawing/2014/main" id="{638C054A-E130-4D19-A07E-00EAB64E5FDF}"/>
              </a:ext>
            </a:extLst>
          </xdr:cNvPr>
          <xdr:cNvCxnSpPr/>
        </xdr:nvCxnSpPr>
        <xdr:spPr>
          <a:xfrm>
            <a:off x="8582025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1" name="Straight Connector 1600">
            <a:extLst>
              <a:ext uri="{FF2B5EF4-FFF2-40B4-BE49-F238E27FC236}">
                <a16:creationId xmlns:a16="http://schemas.microsoft.com/office/drawing/2014/main" id="{A334C089-A340-46CD-96B4-FFCA539E822C}"/>
              </a:ext>
            </a:extLst>
          </xdr:cNvPr>
          <xdr:cNvCxnSpPr/>
        </xdr:nvCxnSpPr>
        <xdr:spPr>
          <a:xfrm>
            <a:off x="6953250" y="26336626"/>
            <a:ext cx="6619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2" name="Straight Connector 1601">
            <a:extLst>
              <a:ext uri="{FF2B5EF4-FFF2-40B4-BE49-F238E27FC236}">
                <a16:creationId xmlns:a16="http://schemas.microsoft.com/office/drawing/2014/main" id="{1506C58B-BCE6-4283-BCF4-052CD268B8C9}"/>
              </a:ext>
            </a:extLst>
          </xdr:cNvPr>
          <xdr:cNvCxnSpPr/>
        </xdr:nvCxnSpPr>
        <xdr:spPr>
          <a:xfrm>
            <a:off x="6800851" y="26746199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3" name="Straight Connector 1602">
            <a:extLst>
              <a:ext uri="{FF2B5EF4-FFF2-40B4-BE49-F238E27FC236}">
                <a16:creationId xmlns:a16="http://schemas.microsoft.com/office/drawing/2014/main" id="{017D553F-5EF8-48EA-B5CB-4455E8F7C941}"/>
              </a:ext>
            </a:extLst>
          </xdr:cNvPr>
          <xdr:cNvCxnSpPr/>
        </xdr:nvCxnSpPr>
        <xdr:spPr>
          <a:xfrm>
            <a:off x="6729413" y="270033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4" name="Straight Connector 1603">
            <a:extLst>
              <a:ext uri="{FF2B5EF4-FFF2-40B4-BE49-F238E27FC236}">
                <a16:creationId xmlns:a16="http://schemas.microsoft.com/office/drawing/2014/main" id="{CB162883-5747-4637-A467-E4772E09246C}"/>
              </a:ext>
            </a:extLst>
          </xdr:cNvPr>
          <xdr:cNvCxnSpPr/>
        </xdr:nvCxnSpPr>
        <xdr:spPr>
          <a:xfrm flipH="1">
            <a:off x="6743700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5" name="Straight Connector 1604">
            <a:extLst>
              <a:ext uri="{FF2B5EF4-FFF2-40B4-BE49-F238E27FC236}">
                <a16:creationId xmlns:a16="http://schemas.microsoft.com/office/drawing/2014/main" id="{514B2EEA-D604-4F6C-9549-C063C5F9D252}"/>
              </a:ext>
            </a:extLst>
          </xdr:cNvPr>
          <xdr:cNvCxnSpPr/>
        </xdr:nvCxnSpPr>
        <xdr:spPr>
          <a:xfrm>
            <a:off x="8743952" y="26750962"/>
            <a:ext cx="0" cy="6238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6" name="Straight Connector 1605">
            <a:extLst>
              <a:ext uri="{FF2B5EF4-FFF2-40B4-BE49-F238E27FC236}">
                <a16:creationId xmlns:a16="http://schemas.microsoft.com/office/drawing/2014/main" id="{C07056CF-9116-4500-A691-E87F70B1D0A1}"/>
              </a:ext>
            </a:extLst>
          </xdr:cNvPr>
          <xdr:cNvCxnSpPr/>
        </xdr:nvCxnSpPr>
        <xdr:spPr>
          <a:xfrm flipH="1">
            <a:off x="8686801" y="269509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07" name="Arc 1606">
            <a:extLst>
              <a:ext uri="{FF2B5EF4-FFF2-40B4-BE49-F238E27FC236}">
                <a16:creationId xmlns:a16="http://schemas.microsoft.com/office/drawing/2014/main" id="{FE55E9AA-1C3E-45C1-936D-F72403B1F14D}"/>
              </a:ext>
            </a:extLst>
          </xdr:cNvPr>
          <xdr:cNvSpPr/>
        </xdr:nvSpPr>
        <xdr:spPr>
          <a:xfrm>
            <a:off x="6477000" y="263413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09" name="Straight Connector 1608">
            <a:extLst>
              <a:ext uri="{FF2B5EF4-FFF2-40B4-BE49-F238E27FC236}">
                <a16:creationId xmlns:a16="http://schemas.microsoft.com/office/drawing/2014/main" id="{72FBD82E-4DE8-4FC5-9BF5-3BEFCE028026}"/>
              </a:ext>
            </a:extLst>
          </xdr:cNvPr>
          <xdr:cNvCxnSpPr/>
        </xdr:nvCxnSpPr>
        <xdr:spPr>
          <a:xfrm>
            <a:off x="7934325" y="26341389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0" name="Straight Arrow Connector 1609">
            <a:extLst>
              <a:ext uri="{FF2B5EF4-FFF2-40B4-BE49-F238E27FC236}">
                <a16:creationId xmlns:a16="http://schemas.microsoft.com/office/drawing/2014/main" id="{5DA132EF-6F18-464D-8D2B-58058615982E}"/>
              </a:ext>
            </a:extLst>
          </xdr:cNvPr>
          <xdr:cNvCxnSpPr/>
        </xdr:nvCxnSpPr>
        <xdr:spPr>
          <a:xfrm>
            <a:off x="76104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1" name="Straight Arrow Connector 1610">
            <a:extLst>
              <a:ext uri="{FF2B5EF4-FFF2-40B4-BE49-F238E27FC236}">
                <a16:creationId xmlns:a16="http://schemas.microsoft.com/office/drawing/2014/main" id="{B97CFC13-BBE4-44BA-A23C-67CD6F2600CF}"/>
              </a:ext>
            </a:extLst>
          </xdr:cNvPr>
          <xdr:cNvCxnSpPr/>
        </xdr:nvCxnSpPr>
        <xdr:spPr>
          <a:xfrm>
            <a:off x="793432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2" name="Straight Connector 1611">
            <a:extLst>
              <a:ext uri="{FF2B5EF4-FFF2-40B4-BE49-F238E27FC236}">
                <a16:creationId xmlns:a16="http://schemas.microsoft.com/office/drawing/2014/main" id="{AF50842B-9E38-47D8-BD0C-338BFE343B04}"/>
              </a:ext>
            </a:extLst>
          </xdr:cNvPr>
          <xdr:cNvCxnSpPr/>
        </xdr:nvCxnSpPr>
        <xdr:spPr>
          <a:xfrm>
            <a:off x="6729413" y="27289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3" name="Straight Connector 1612">
            <a:extLst>
              <a:ext uri="{FF2B5EF4-FFF2-40B4-BE49-F238E27FC236}">
                <a16:creationId xmlns:a16="http://schemas.microsoft.com/office/drawing/2014/main" id="{9EFFE882-1072-4F9D-B07D-A3E28393A39B}"/>
              </a:ext>
            </a:extLst>
          </xdr:cNvPr>
          <xdr:cNvCxnSpPr/>
        </xdr:nvCxnSpPr>
        <xdr:spPr>
          <a:xfrm flipH="1">
            <a:off x="6743700" y="27241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4" name="Straight Connector 1613">
            <a:extLst>
              <a:ext uri="{FF2B5EF4-FFF2-40B4-BE49-F238E27FC236}">
                <a16:creationId xmlns:a16="http://schemas.microsoft.com/office/drawing/2014/main" id="{F84ABE26-3AA6-4BB9-9055-1C0A1817F6DD}"/>
              </a:ext>
            </a:extLst>
          </xdr:cNvPr>
          <xdr:cNvCxnSpPr/>
        </xdr:nvCxnSpPr>
        <xdr:spPr>
          <a:xfrm flipH="1">
            <a:off x="8686801" y="27236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5" name="Straight Connector 1614">
            <a:extLst>
              <a:ext uri="{FF2B5EF4-FFF2-40B4-BE49-F238E27FC236}">
                <a16:creationId xmlns:a16="http://schemas.microsoft.com/office/drawing/2014/main" id="{2600D150-C670-4195-AB9D-AC5E443372CE}"/>
              </a:ext>
            </a:extLst>
          </xdr:cNvPr>
          <xdr:cNvCxnSpPr/>
        </xdr:nvCxnSpPr>
        <xdr:spPr>
          <a:xfrm>
            <a:off x="7286625" y="26841450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6" name="Straight Connector 1615">
            <a:extLst>
              <a:ext uri="{FF2B5EF4-FFF2-40B4-BE49-F238E27FC236}">
                <a16:creationId xmlns:a16="http://schemas.microsoft.com/office/drawing/2014/main" id="{F0A903BE-B944-484C-8588-30A193429070}"/>
              </a:ext>
            </a:extLst>
          </xdr:cNvPr>
          <xdr:cNvCxnSpPr/>
        </xdr:nvCxnSpPr>
        <xdr:spPr>
          <a:xfrm flipH="1">
            <a:off x="7229475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7" name="Straight Connector 1616">
            <a:extLst>
              <a:ext uri="{FF2B5EF4-FFF2-40B4-BE49-F238E27FC236}">
                <a16:creationId xmlns:a16="http://schemas.microsoft.com/office/drawing/2014/main" id="{AE3BF459-49EB-4063-9E6A-BD291C5F480B}"/>
              </a:ext>
            </a:extLst>
          </xdr:cNvPr>
          <xdr:cNvCxnSpPr/>
        </xdr:nvCxnSpPr>
        <xdr:spPr>
          <a:xfrm>
            <a:off x="8258175" y="26841450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8" name="Straight Connector 1617">
            <a:extLst>
              <a:ext uri="{FF2B5EF4-FFF2-40B4-BE49-F238E27FC236}">
                <a16:creationId xmlns:a16="http://schemas.microsoft.com/office/drawing/2014/main" id="{B7EAAC9A-F33D-47D1-B10A-6A9A99D8C387}"/>
              </a:ext>
            </a:extLst>
          </xdr:cNvPr>
          <xdr:cNvCxnSpPr/>
        </xdr:nvCxnSpPr>
        <xdr:spPr>
          <a:xfrm flipH="1">
            <a:off x="8201025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9" name="Straight Connector 1618">
            <a:extLst>
              <a:ext uri="{FF2B5EF4-FFF2-40B4-BE49-F238E27FC236}">
                <a16:creationId xmlns:a16="http://schemas.microsoft.com/office/drawing/2014/main" id="{5C5B4D14-7D43-4F1C-AC93-C925849D4F80}"/>
              </a:ext>
            </a:extLst>
          </xdr:cNvPr>
          <xdr:cNvCxnSpPr/>
        </xdr:nvCxnSpPr>
        <xdr:spPr>
          <a:xfrm flipV="1">
            <a:off x="6962775" y="259365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0" name="Straight Connector 1619">
            <a:extLst>
              <a:ext uri="{FF2B5EF4-FFF2-40B4-BE49-F238E27FC236}">
                <a16:creationId xmlns:a16="http://schemas.microsoft.com/office/drawing/2014/main" id="{79CDA789-3F20-4F2E-A5A2-AF5922AA0362}"/>
              </a:ext>
            </a:extLst>
          </xdr:cNvPr>
          <xdr:cNvCxnSpPr/>
        </xdr:nvCxnSpPr>
        <xdr:spPr>
          <a:xfrm>
            <a:off x="6891338" y="26003250"/>
            <a:ext cx="78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1" name="Straight Connector 1620">
            <a:extLst>
              <a:ext uri="{FF2B5EF4-FFF2-40B4-BE49-F238E27FC236}">
                <a16:creationId xmlns:a16="http://schemas.microsoft.com/office/drawing/2014/main" id="{929D2D1E-EF73-40C3-89FE-FC0D64CA2163}"/>
              </a:ext>
            </a:extLst>
          </xdr:cNvPr>
          <xdr:cNvCxnSpPr/>
        </xdr:nvCxnSpPr>
        <xdr:spPr>
          <a:xfrm flipH="1">
            <a:off x="6915150" y="25955625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2" name="Straight Connector 1621">
            <a:extLst>
              <a:ext uri="{FF2B5EF4-FFF2-40B4-BE49-F238E27FC236}">
                <a16:creationId xmlns:a16="http://schemas.microsoft.com/office/drawing/2014/main" id="{47C51F35-522B-45CC-A14A-C63BAEB2C0FD}"/>
              </a:ext>
            </a:extLst>
          </xdr:cNvPr>
          <xdr:cNvCxnSpPr/>
        </xdr:nvCxnSpPr>
        <xdr:spPr>
          <a:xfrm flipV="1">
            <a:off x="7610475" y="259318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3" name="Straight Connector 1622">
            <a:extLst>
              <a:ext uri="{FF2B5EF4-FFF2-40B4-BE49-F238E27FC236}">
                <a16:creationId xmlns:a16="http://schemas.microsoft.com/office/drawing/2014/main" id="{D1FA9067-ECD1-42BE-BC63-CD09BE9DFE35}"/>
              </a:ext>
            </a:extLst>
          </xdr:cNvPr>
          <xdr:cNvCxnSpPr/>
        </xdr:nvCxnSpPr>
        <xdr:spPr>
          <a:xfrm flipH="1">
            <a:off x="7562850" y="25950863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4" name="Straight Connector 1623">
            <a:extLst>
              <a:ext uri="{FF2B5EF4-FFF2-40B4-BE49-F238E27FC236}">
                <a16:creationId xmlns:a16="http://schemas.microsoft.com/office/drawing/2014/main" id="{DF68BECF-AA27-403A-BB94-9540F88FCAA1}"/>
              </a:ext>
            </a:extLst>
          </xdr:cNvPr>
          <xdr:cNvCxnSpPr/>
        </xdr:nvCxnSpPr>
        <xdr:spPr>
          <a:xfrm flipV="1">
            <a:off x="7934325" y="259365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5" name="Straight Connector 1624">
            <a:extLst>
              <a:ext uri="{FF2B5EF4-FFF2-40B4-BE49-F238E27FC236}">
                <a16:creationId xmlns:a16="http://schemas.microsoft.com/office/drawing/2014/main" id="{C7808BF9-D653-456C-AEE7-9BD1E8E04E6A}"/>
              </a:ext>
            </a:extLst>
          </xdr:cNvPr>
          <xdr:cNvCxnSpPr/>
        </xdr:nvCxnSpPr>
        <xdr:spPr>
          <a:xfrm flipH="1">
            <a:off x="7886700" y="25955625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6" name="Straight Connector 1625">
            <a:extLst>
              <a:ext uri="{FF2B5EF4-FFF2-40B4-BE49-F238E27FC236}">
                <a16:creationId xmlns:a16="http://schemas.microsoft.com/office/drawing/2014/main" id="{AA42D055-FAB5-498F-9207-729C4EBD0593}"/>
              </a:ext>
            </a:extLst>
          </xdr:cNvPr>
          <xdr:cNvCxnSpPr/>
        </xdr:nvCxnSpPr>
        <xdr:spPr>
          <a:xfrm flipV="1">
            <a:off x="8582025" y="259318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7" name="Straight Connector 1626">
            <a:extLst>
              <a:ext uri="{FF2B5EF4-FFF2-40B4-BE49-F238E27FC236}">
                <a16:creationId xmlns:a16="http://schemas.microsoft.com/office/drawing/2014/main" id="{CED75ED9-8E85-403C-B669-EDAD84ED41EB}"/>
              </a:ext>
            </a:extLst>
          </xdr:cNvPr>
          <xdr:cNvCxnSpPr/>
        </xdr:nvCxnSpPr>
        <xdr:spPr>
          <a:xfrm flipH="1">
            <a:off x="8534400" y="25950863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8" name="Straight Connector 1627">
            <a:extLst>
              <a:ext uri="{FF2B5EF4-FFF2-40B4-BE49-F238E27FC236}">
                <a16:creationId xmlns:a16="http://schemas.microsoft.com/office/drawing/2014/main" id="{1E1A4451-EB46-4CFE-81B1-F302EA17FDCB}"/>
              </a:ext>
            </a:extLst>
          </xdr:cNvPr>
          <xdr:cNvCxnSpPr/>
        </xdr:nvCxnSpPr>
        <xdr:spPr>
          <a:xfrm>
            <a:off x="7877176" y="26003250"/>
            <a:ext cx="78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176</xdr:row>
      <xdr:rowOff>71438</xdr:rowOff>
    </xdr:from>
    <xdr:to>
      <xdr:col>90</xdr:col>
      <xdr:colOff>114301</xdr:colOff>
      <xdr:row>186</xdr:row>
      <xdr:rowOff>85725</xdr:rowOff>
    </xdr:to>
    <xdr:grpSp>
      <xdr:nvGrpSpPr>
        <xdr:cNvPr id="132" name="Group 131">
          <a:extLst>
            <a:ext uri="{FF2B5EF4-FFF2-40B4-BE49-F238E27FC236}">
              <a16:creationId xmlns:a16="http://schemas.microsoft.com/office/drawing/2014/main" id="{2FD25B07-F8AE-47DA-B603-C6CE46DAB64E}"/>
            </a:ext>
          </a:extLst>
        </xdr:cNvPr>
        <xdr:cNvGrpSpPr/>
      </xdr:nvGrpSpPr>
      <xdr:grpSpPr>
        <a:xfrm>
          <a:off x="12144375" y="25931813"/>
          <a:ext cx="2543176" cy="1443037"/>
          <a:chOff x="12144375" y="25931813"/>
          <a:chExt cx="2543176" cy="1443037"/>
        </a:xfrm>
      </xdr:grpSpPr>
      <xdr:grpSp>
        <xdr:nvGrpSpPr>
          <xdr:cNvPr id="1677" name="Group 1676">
            <a:extLst>
              <a:ext uri="{FF2B5EF4-FFF2-40B4-BE49-F238E27FC236}">
                <a16:creationId xmlns:a16="http://schemas.microsoft.com/office/drawing/2014/main" id="{814278D0-5A44-4001-8446-C206574CE605}"/>
              </a:ext>
            </a:extLst>
          </xdr:cNvPr>
          <xdr:cNvGrpSpPr/>
        </xdr:nvGrpSpPr>
        <xdr:grpSpPr>
          <a:xfrm>
            <a:off x="12144375" y="26584275"/>
            <a:ext cx="328613" cy="261937"/>
            <a:chOff x="6800850" y="719138"/>
            <a:chExt cx="328613" cy="261937"/>
          </a:xfrm>
        </xdr:grpSpPr>
        <xdr:sp macro="" textlink="">
          <xdr:nvSpPr>
            <xdr:cNvPr id="1678" name="Rectangle 1677">
              <a:extLst>
                <a:ext uri="{FF2B5EF4-FFF2-40B4-BE49-F238E27FC236}">
                  <a16:creationId xmlns:a16="http://schemas.microsoft.com/office/drawing/2014/main" id="{F8EA6346-D107-460C-9E11-6FBE142C0A55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79" name="Isosceles Triangle 1678">
              <a:extLst>
                <a:ext uri="{FF2B5EF4-FFF2-40B4-BE49-F238E27FC236}">
                  <a16:creationId xmlns:a16="http://schemas.microsoft.com/office/drawing/2014/main" id="{F2788A51-D4FF-41FF-9D59-854BDF5698C8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80" name="Straight Connector 1679">
              <a:extLst>
                <a:ext uri="{FF2B5EF4-FFF2-40B4-BE49-F238E27FC236}">
                  <a16:creationId xmlns:a16="http://schemas.microsoft.com/office/drawing/2014/main" id="{42E38B6C-D97F-41EE-A4D6-0D060422D505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31" name="Group 1630">
            <a:extLst>
              <a:ext uri="{FF2B5EF4-FFF2-40B4-BE49-F238E27FC236}">
                <a16:creationId xmlns:a16="http://schemas.microsoft.com/office/drawing/2014/main" id="{4E34753D-D1BB-4482-877A-958B56181DB2}"/>
              </a:ext>
            </a:extLst>
          </xdr:cNvPr>
          <xdr:cNvGrpSpPr/>
        </xdr:nvGrpSpPr>
        <xdr:grpSpPr>
          <a:xfrm>
            <a:off x="14249400" y="26436638"/>
            <a:ext cx="166688" cy="285750"/>
            <a:chOff x="3562350" y="576263"/>
            <a:chExt cx="166688" cy="285750"/>
          </a:xfrm>
        </xdr:grpSpPr>
        <xdr:sp macro="" textlink="">
          <xdr:nvSpPr>
            <xdr:cNvPr id="1633" name="Rectangle 1632">
              <a:extLst>
                <a:ext uri="{FF2B5EF4-FFF2-40B4-BE49-F238E27FC236}">
                  <a16:creationId xmlns:a16="http://schemas.microsoft.com/office/drawing/2014/main" id="{100D8968-7C1A-4934-BDEA-8F5D760A3979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34" name="Straight Connector 1633">
              <a:extLst>
                <a:ext uri="{FF2B5EF4-FFF2-40B4-BE49-F238E27FC236}">
                  <a16:creationId xmlns:a16="http://schemas.microsoft.com/office/drawing/2014/main" id="{62E861A7-D5AC-43B1-8FF1-6C603B891376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2" name="Straight Connector 1631">
            <a:extLst>
              <a:ext uri="{FF2B5EF4-FFF2-40B4-BE49-F238E27FC236}">
                <a16:creationId xmlns:a16="http://schemas.microsoft.com/office/drawing/2014/main" id="{673C8627-4418-442E-85CE-818A7A2AC653}"/>
              </a:ext>
            </a:extLst>
          </xdr:cNvPr>
          <xdr:cNvCxnSpPr/>
        </xdr:nvCxnSpPr>
        <xdr:spPr>
          <a:xfrm>
            <a:off x="12311063" y="265747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7" name="Straight Arrow Connector 1636">
            <a:extLst>
              <a:ext uri="{FF2B5EF4-FFF2-40B4-BE49-F238E27FC236}">
                <a16:creationId xmlns:a16="http://schemas.microsoft.com/office/drawing/2014/main" id="{F937E101-678F-492B-B118-2007E7BE3F6A}"/>
              </a:ext>
            </a:extLst>
          </xdr:cNvPr>
          <xdr:cNvCxnSpPr/>
        </xdr:nvCxnSpPr>
        <xdr:spPr>
          <a:xfrm>
            <a:off x="1246822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8" name="Straight Arrow Connector 1637">
            <a:extLst>
              <a:ext uri="{FF2B5EF4-FFF2-40B4-BE49-F238E27FC236}">
                <a16:creationId xmlns:a16="http://schemas.microsoft.com/office/drawing/2014/main" id="{314954E7-4A74-49A6-BA14-15F3BD7E9377}"/>
              </a:ext>
            </a:extLst>
          </xdr:cNvPr>
          <xdr:cNvCxnSpPr/>
        </xdr:nvCxnSpPr>
        <xdr:spPr>
          <a:xfrm>
            <a:off x="12630150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9" name="Straight Arrow Connector 1638">
            <a:extLst>
              <a:ext uri="{FF2B5EF4-FFF2-40B4-BE49-F238E27FC236}">
                <a16:creationId xmlns:a16="http://schemas.microsoft.com/office/drawing/2014/main" id="{310BAA32-41D1-48CD-BE25-B9131AC8B2B2}"/>
              </a:ext>
            </a:extLst>
          </xdr:cNvPr>
          <xdr:cNvCxnSpPr/>
        </xdr:nvCxnSpPr>
        <xdr:spPr>
          <a:xfrm>
            <a:off x="127920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0" name="Straight Arrow Connector 1639">
            <a:extLst>
              <a:ext uri="{FF2B5EF4-FFF2-40B4-BE49-F238E27FC236}">
                <a16:creationId xmlns:a16="http://schemas.microsoft.com/office/drawing/2014/main" id="{E2026E78-A356-4A42-8D98-C85EFE88856E}"/>
              </a:ext>
            </a:extLst>
          </xdr:cNvPr>
          <xdr:cNvCxnSpPr/>
        </xdr:nvCxnSpPr>
        <xdr:spPr>
          <a:xfrm>
            <a:off x="12954000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1" name="Straight Arrow Connector 1640">
            <a:extLst>
              <a:ext uri="{FF2B5EF4-FFF2-40B4-BE49-F238E27FC236}">
                <a16:creationId xmlns:a16="http://schemas.microsoft.com/office/drawing/2014/main" id="{C7567F77-DEF4-46F9-91C2-2AA56319F154}"/>
              </a:ext>
            </a:extLst>
          </xdr:cNvPr>
          <xdr:cNvCxnSpPr/>
        </xdr:nvCxnSpPr>
        <xdr:spPr>
          <a:xfrm>
            <a:off x="13601700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2" name="Straight Arrow Connector 1641">
            <a:extLst>
              <a:ext uri="{FF2B5EF4-FFF2-40B4-BE49-F238E27FC236}">
                <a16:creationId xmlns:a16="http://schemas.microsoft.com/office/drawing/2014/main" id="{31AF9301-B42E-49F7-BEE5-9C07FB84B932}"/>
              </a:ext>
            </a:extLst>
          </xdr:cNvPr>
          <xdr:cNvCxnSpPr/>
        </xdr:nvCxnSpPr>
        <xdr:spPr>
          <a:xfrm>
            <a:off x="1376362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3" name="Straight Arrow Connector 1642">
            <a:extLst>
              <a:ext uri="{FF2B5EF4-FFF2-40B4-BE49-F238E27FC236}">
                <a16:creationId xmlns:a16="http://schemas.microsoft.com/office/drawing/2014/main" id="{E8E47D7C-ABEB-4C8D-BCD8-7C9ED0CEC4EE}"/>
              </a:ext>
            </a:extLst>
          </xdr:cNvPr>
          <xdr:cNvCxnSpPr/>
        </xdr:nvCxnSpPr>
        <xdr:spPr>
          <a:xfrm>
            <a:off x="13925550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4" name="Straight Arrow Connector 1643">
            <a:extLst>
              <a:ext uri="{FF2B5EF4-FFF2-40B4-BE49-F238E27FC236}">
                <a16:creationId xmlns:a16="http://schemas.microsoft.com/office/drawing/2014/main" id="{EA966173-9D05-4ED5-AADA-6E770081D763}"/>
              </a:ext>
            </a:extLst>
          </xdr:cNvPr>
          <xdr:cNvCxnSpPr/>
        </xdr:nvCxnSpPr>
        <xdr:spPr>
          <a:xfrm>
            <a:off x="14087475" y="26341387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5" name="Straight Connector 1644">
            <a:extLst>
              <a:ext uri="{FF2B5EF4-FFF2-40B4-BE49-F238E27FC236}">
                <a16:creationId xmlns:a16="http://schemas.microsoft.com/office/drawing/2014/main" id="{56266A41-6F96-44CD-9CE5-8FA3BFEB6FDB}"/>
              </a:ext>
            </a:extLst>
          </xdr:cNvPr>
          <xdr:cNvCxnSpPr/>
        </xdr:nvCxnSpPr>
        <xdr:spPr>
          <a:xfrm>
            <a:off x="12458700" y="26336626"/>
            <a:ext cx="6619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6" name="Straight Connector 1645">
            <a:extLst>
              <a:ext uri="{FF2B5EF4-FFF2-40B4-BE49-F238E27FC236}">
                <a16:creationId xmlns:a16="http://schemas.microsoft.com/office/drawing/2014/main" id="{BE409500-A1CC-4296-AB8D-4C5342B142CC}"/>
              </a:ext>
            </a:extLst>
          </xdr:cNvPr>
          <xdr:cNvCxnSpPr/>
        </xdr:nvCxnSpPr>
        <xdr:spPr>
          <a:xfrm>
            <a:off x="12306301" y="26746199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7" name="Straight Connector 1646">
            <a:extLst>
              <a:ext uri="{FF2B5EF4-FFF2-40B4-BE49-F238E27FC236}">
                <a16:creationId xmlns:a16="http://schemas.microsoft.com/office/drawing/2014/main" id="{37A0671D-CCC4-4EB5-8E54-241E4A21FF3C}"/>
              </a:ext>
            </a:extLst>
          </xdr:cNvPr>
          <xdr:cNvCxnSpPr/>
        </xdr:nvCxnSpPr>
        <xdr:spPr>
          <a:xfrm>
            <a:off x="12234863" y="270033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8" name="Straight Connector 1647">
            <a:extLst>
              <a:ext uri="{FF2B5EF4-FFF2-40B4-BE49-F238E27FC236}">
                <a16:creationId xmlns:a16="http://schemas.microsoft.com/office/drawing/2014/main" id="{876421A7-F49B-46CA-8FF1-12005186B43C}"/>
              </a:ext>
            </a:extLst>
          </xdr:cNvPr>
          <xdr:cNvCxnSpPr/>
        </xdr:nvCxnSpPr>
        <xdr:spPr>
          <a:xfrm flipH="1">
            <a:off x="12249150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9" name="Straight Connector 1648">
            <a:extLst>
              <a:ext uri="{FF2B5EF4-FFF2-40B4-BE49-F238E27FC236}">
                <a16:creationId xmlns:a16="http://schemas.microsoft.com/office/drawing/2014/main" id="{75448DF4-BE1C-4630-B0EB-F99DA7A5BDE6}"/>
              </a:ext>
            </a:extLst>
          </xdr:cNvPr>
          <xdr:cNvCxnSpPr/>
        </xdr:nvCxnSpPr>
        <xdr:spPr>
          <a:xfrm>
            <a:off x="14249402" y="26750962"/>
            <a:ext cx="0" cy="6238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0" name="Straight Connector 1649">
            <a:extLst>
              <a:ext uri="{FF2B5EF4-FFF2-40B4-BE49-F238E27FC236}">
                <a16:creationId xmlns:a16="http://schemas.microsoft.com/office/drawing/2014/main" id="{186BBB05-8B0B-4469-91B9-6F262F84651D}"/>
              </a:ext>
            </a:extLst>
          </xdr:cNvPr>
          <xdr:cNvCxnSpPr/>
        </xdr:nvCxnSpPr>
        <xdr:spPr>
          <a:xfrm flipH="1">
            <a:off x="14192251" y="269509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2" name="Arc 1651">
            <a:extLst>
              <a:ext uri="{FF2B5EF4-FFF2-40B4-BE49-F238E27FC236}">
                <a16:creationId xmlns:a16="http://schemas.microsoft.com/office/drawing/2014/main" id="{F9712081-F96C-4367-919B-0F46E98CFD23}"/>
              </a:ext>
            </a:extLst>
          </xdr:cNvPr>
          <xdr:cNvSpPr/>
        </xdr:nvSpPr>
        <xdr:spPr>
          <a:xfrm rot="10800000">
            <a:off x="14277975" y="263794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53" name="Straight Connector 1652">
            <a:extLst>
              <a:ext uri="{FF2B5EF4-FFF2-40B4-BE49-F238E27FC236}">
                <a16:creationId xmlns:a16="http://schemas.microsoft.com/office/drawing/2014/main" id="{E54368EA-F626-4228-BE35-4193FB76E28D}"/>
              </a:ext>
            </a:extLst>
          </xdr:cNvPr>
          <xdr:cNvCxnSpPr/>
        </xdr:nvCxnSpPr>
        <xdr:spPr>
          <a:xfrm>
            <a:off x="13439775" y="26341389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4" name="Straight Arrow Connector 1653">
            <a:extLst>
              <a:ext uri="{FF2B5EF4-FFF2-40B4-BE49-F238E27FC236}">
                <a16:creationId xmlns:a16="http://schemas.microsoft.com/office/drawing/2014/main" id="{E25CFECE-A4F5-4E5C-A635-76FAD0F00D70}"/>
              </a:ext>
            </a:extLst>
          </xdr:cNvPr>
          <xdr:cNvCxnSpPr/>
        </xdr:nvCxnSpPr>
        <xdr:spPr>
          <a:xfrm>
            <a:off x="1311592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5" name="Straight Arrow Connector 1654">
            <a:extLst>
              <a:ext uri="{FF2B5EF4-FFF2-40B4-BE49-F238E27FC236}">
                <a16:creationId xmlns:a16="http://schemas.microsoft.com/office/drawing/2014/main" id="{AEDB3705-4829-41D9-8FAC-C4FAD19B3061}"/>
              </a:ext>
            </a:extLst>
          </xdr:cNvPr>
          <xdr:cNvCxnSpPr/>
        </xdr:nvCxnSpPr>
        <xdr:spPr>
          <a:xfrm>
            <a:off x="13439775" y="26341388"/>
            <a:ext cx="0" cy="2286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6" name="Straight Connector 1655">
            <a:extLst>
              <a:ext uri="{FF2B5EF4-FFF2-40B4-BE49-F238E27FC236}">
                <a16:creationId xmlns:a16="http://schemas.microsoft.com/office/drawing/2014/main" id="{B823798C-3CB5-44D1-A080-C118E6E938C6}"/>
              </a:ext>
            </a:extLst>
          </xdr:cNvPr>
          <xdr:cNvCxnSpPr/>
        </xdr:nvCxnSpPr>
        <xdr:spPr>
          <a:xfrm>
            <a:off x="12234863" y="27289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7" name="Straight Connector 1656">
            <a:extLst>
              <a:ext uri="{FF2B5EF4-FFF2-40B4-BE49-F238E27FC236}">
                <a16:creationId xmlns:a16="http://schemas.microsoft.com/office/drawing/2014/main" id="{3B0DAE6F-35DD-4A20-8927-AE9564B7421F}"/>
              </a:ext>
            </a:extLst>
          </xdr:cNvPr>
          <xdr:cNvCxnSpPr/>
        </xdr:nvCxnSpPr>
        <xdr:spPr>
          <a:xfrm flipH="1">
            <a:off x="12249150" y="27241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8" name="Straight Connector 1657">
            <a:extLst>
              <a:ext uri="{FF2B5EF4-FFF2-40B4-BE49-F238E27FC236}">
                <a16:creationId xmlns:a16="http://schemas.microsoft.com/office/drawing/2014/main" id="{AFCC3E8C-B0C6-4CCB-ADA2-4F4FD0846419}"/>
              </a:ext>
            </a:extLst>
          </xdr:cNvPr>
          <xdr:cNvCxnSpPr/>
        </xdr:nvCxnSpPr>
        <xdr:spPr>
          <a:xfrm flipH="1">
            <a:off x="14192251" y="27236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9" name="Straight Connector 1658">
            <a:extLst>
              <a:ext uri="{FF2B5EF4-FFF2-40B4-BE49-F238E27FC236}">
                <a16:creationId xmlns:a16="http://schemas.microsoft.com/office/drawing/2014/main" id="{6E4D15D3-A210-4A06-8DA5-0DBAA2EEC917}"/>
              </a:ext>
            </a:extLst>
          </xdr:cNvPr>
          <xdr:cNvCxnSpPr/>
        </xdr:nvCxnSpPr>
        <xdr:spPr>
          <a:xfrm>
            <a:off x="12792075" y="26841450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0" name="Straight Connector 1659">
            <a:extLst>
              <a:ext uri="{FF2B5EF4-FFF2-40B4-BE49-F238E27FC236}">
                <a16:creationId xmlns:a16="http://schemas.microsoft.com/office/drawing/2014/main" id="{71042041-7FE1-4C4D-B23C-E8BB10BC4CC8}"/>
              </a:ext>
            </a:extLst>
          </xdr:cNvPr>
          <xdr:cNvCxnSpPr/>
        </xdr:nvCxnSpPr>
        <xdr:spPr>
          <a:xfrm flipH="1">
            <a:off x="12734925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1" name="Straight Connector 1660">
            <a:extLst>
              <a:ext uri="{FF2B5EF4-FFF2-40B4-BE49-F238E27FC236}">
                <a16:creationId xmlns:a16="http://schemas.microsoft.com/office/drawing/2014/main" id="{2C114AEC-EBF5-43AB-B618-CB2280A7536E}"/>
              </a:ext>
            </a:extLst>
          </xdr:cNvPr>
          <xdr:cNvCxnSpPr/>
        </xdr:nvCxnSpPr>
        <xdr:spPr>
          <a:xfrm>
            <a:off x="13763625" y="26841450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2" name="Straight Connector 1661">
            <a:extLst>
              <a:ext uri="{FF2B5EF4-FFF2-40B4-BE49-F238E27FC236}">
                <a16:creationId xmlns:a16="http://schemas.microsoft.com/office/drawing/2014/main" id="{848F5586-80D4-497E-B639-39A7C201DC36}"/>
              </a:ext>
            </a:extLst>
          </xdr:cNvPr>
          <xdr:cNvCxnSpPr/>
        </xdr:nvCxnSpPr>
        <xdr:spPr>
          <a:xfrm flipH="1">
            <a:off x="13706475" y="269557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3" name="Straight Connector 1662">
            <a:extLst>
              <a:ext uri="{FF2B5EF4-FFF2-40B4-BE49-F238E27FC236}">
                <a16:creationId xmlns:a16="http://schemas.microsoft.com/office/drawing/2014/main" id="{2DF1DF9A-A933-4A89-ADEA-8F118AA9494D}"/>
              </a:ext>
            </a:extLst>
          </xdr:cNvPr>
          <xdr:cNvCxnSpPr/>
        </xdr:nvCxnSpPr>
        <xdr:spPr>
          <a:xfrm flipV="1">
            <a:off x="12468225" y="259365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4" name="Straight Connector 1663">
            <a:extLst>
              <a:ext uri="{FF2B5EF4-FFF2-40B4-BE49-F238E27FC236}">
                <a16:creationId xmlns:a16="http://schemas.microsoft.com/office/drawing/2014/main" id="{548E0658-D0B1-4A34-B794-E82E84AE1094}"/>
              </a:ext>
            </a:extLst>
          </xdr:cNvPr>
          <xdr:cNvCxnSpPr/>
        </xdr:nvCxnSpPr>
        <xdr:spPr>
          <a:xfrm>
            <a:off x="12396788" y="26003250"/>
            <a:ext cx="78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5" name="Straight Connector 1664">
            <a:extLst>
              <a:ext uri="{FF2B5EF4-FFF2-40B4-BE49-F238E27FC236}">
                <a16:creationId xmlns:a16="http://schemas.microsoft.com/office/drawing/2014/main" id="{2D341622-A40C-4F5E-8133-C83A527FCC64}"/>
              </a:ext>
            </a:extLst>
          </xdr:cNvPr>
          <xdr:cNvCxnSpPr/>
        </xdr:nvCxnSpPr>
        <xdr:spPr>
          <a:xfrm flipH="1">
            <a:off x="12420600" y="25955625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6" name="Straight Connector 1665">
            <a:extLst>
              <a:ext uri="{FF2B5EF4-FFF2-40B4-BE49-F238E27FC236}">
                <a16:creationId xmlns:a16="http://schemas.microsoft.com/office/drawing/2014/main" id="{47891C0C-57D6-4BD0-AD83-8FC4E1368701}"/>
              </a:ext>
            </a:extLst>
          </xdr:cNvPr>
          <xdr:cNvCxnSpPr/>
        </xdr:nvCxnSpPr>
        <xdr:spPr>
          <a:xfrm flipV="1">
            <a:off x="13115925" y="259318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7" name="Straight Connector 1666">
            <a:extLst>
              <a:ext uri="{FF2B5EF4-FFF2-40B4-BE49-F238E27FC236}">
                <a16:creationId xmlns:a16="http://schemas.microsoft.com/office/drawing/2014/main" id="{71B35C1C-F4F9-47E5-A676-569CB96DAD23}"/>
              </a:ext>
            </a:extLst>
          </xdr:cNvPr>
          <xdr:cNvCxnSpPr/>
        </xdr:nvCxnSpPr>
        <xdr:spPr>
          <a:xfrm flipH="1">
            <a:off x="13068300" y="25950863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8" name="Straight Connector 1667">
            <a:extLst>
              <a:ext uri="{FF2B5EF4-FFF2-40B4-BE49-F238E27FC236}">
                <a16:creationId xmlns:a16="http://schemas.microsoft.com/office/drawing/2014/main" id="{F3105B66-E90E-4662-91CE-6793D195B061}"/>
              </a:ext>
            </a:extLst>
          </xdr:cNvPr>
          <xdr:cNvCxnSpPr/>
        </xdr:nvCxnSpPr>
        <xdr:spPr>
          <a:xfrm flipV="1">
            <a:off x="13439775" y="2593657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9" name="Straight Connector 1668">
            <a:extLst>
              <a:ext uri="{FF2B5EF4-FFF2-40B4-BE49-F238E27FC236}">
                <a16:creationId xmlns:a16="http://schemas.microsoft.com/office/drawing/2014/main" id="{F4408BCD-D1D0-44AF-8A08-53942C12F08C}"/>
              </a:ext>
            </a:extLst>
          </xdr:cNvPr>
          <xdr:cNvCxnSpPr/>
        </xdr:nvCxnSpPr>
        <xdr:spPr>
          <a:xfrm flipH="1">
            <a:off x="13392150" y="25955625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0" name="Straight Connector 1669">
            <a:extLst>
              <a:ext uri="{FF2B5EF4-FFF2-40B4-BE49-F238E27FC236}">
                <a16:creationId xmlns:a16="http://schemas.microsoft.com/office/drawing/2014/main" id="{A1C36585-467D-44CA-873B-2E50D681D4BE}"/>
              </a:ext>
            </a:extLst>
          </xdr:cNvPr>
          <xdr:cNvCxnSpPr/>
        </xdr:nvCxnSpPr>
        <xdr:spPr>
          <a:xfrm flipV="1">
            <a:off x="14087475" y="25931813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1" name="Straight Connector 1670">
            <a:extLst>
              <a:ext uri="{FF2B5EF4-FFF2-40B4-BE49-F238E27FC236}">
                <a16:creationId xmlns:a16="http://schemas.microsoft.com/office/drawing/2014/main" id="{DFAB8367-15D5-4824-BD34-F9339CD0330B}"/>
              </a:ext>
            </a:extLst>
          </xdr:cNvPr>
          <xdr:cNvCxnSpPr/>
        </xdr:nvCxnSpPr>
        <xdr:spPr>
          <a:xfrm flipH="1">
            <a:off x="14039850" y="25950863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2" name="Straight Connector 1671">
            <a:extLst>
              <a:ext uri="{FF2B5EF4-FFF2-40B4-BE49-F238E27FC236}">
                <a16:creationId xmlns:a16="http://schemas.microsoft.com/office/drawing/2014/main" id="{F17505FC-22A1-47C8-ADDB-AEBB9CE9BA43}"/>
              </a:ext>
            </a:extLst>
          </xdr:cNvPr>
          <xdr:cNvCxnSpPr/>
        </xdr:nvCxnSpPr>
        <xdr:spPr>
          <a:xfrm>
            <a:off x="13382626" y="26003250"/>
            <a:ext cx="78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195</xdr:row>
      <xdr:rowOff>0</xdr:rowOff>
    </xdr:from>
    <xdr:to>
      <xdr:col>54</xdr:col>
      <xdr:colOff>157163</xdr:colOff>
      <xdr:row>204</xdr:row>
      <xdr:rowOff>80963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9E90951A-93D4-4BE3-89C4-BABED991A8F4}"/>
            </a:ext>
          </a:extLst>
        </xdr:cNvPr>
        <xdr:cNvGrpSpPr/>
      </xdr:nvGrpSpPr>
      <xdr:grpSpPr>
        <a:xfrm>
          <a:off x="6477000" y="28584525"/>
          <a:ext cx="2424113" cy="1366838"/>
          <a:chOff x="6477000" y="28584525"/>
          <a:chExt cx="2424113" cy="1366838"/>
        </a:xfrm>
      </xdr:grpSpPr>
      <xdr:grpSp>
        <xdr:nvGrpSpPr>
          <xdr:cNvPr id="1745" name="Group 1744">
            <a:extLst>
              <a:ext uri="{FF2B5EF4-FFF2-40B4-BE49-F238E27FC236}">
                <a16:creationId xmlns:a16="http://schemas.microsoft.com/office/drawing/2014/main" id="{7288B563-F7E4-400C-A229-794260611764}"/>
              </a:ext>
            </a:extLst>
          </xdr:cNvPr>
          <xdr:cNvGrpSpPr/>
        </xdr:nvGrpSpPr>
        <xdr:grpSpPr>
          <a:xfrm>
            <a:off x="8572500" y="29165550"/>
            <a:ext cx="328613" cy="261937"/>
            <a:chOff x="6800850" y="719138"/>
            <a:chExt cx="328613" cy="261937"/>
          </a:xfrm>
        </xdr:grpSpPr>
        <xdr:sp macro="" textlink="">
          <xdr:nvSpPr>
            <xdr:cNvPr id="1746" name="Rectangle 1745">
              <a:extLst>
                <a:ext uri="{FF2B5EF4-FFF2-40B4-BE49-F238E27FC236}">
                  <a16:creationId xmlns:a16="http://schemas.microsoft.com/office/drawing/2014/main" id="{3F544C3B-5C96-49C9-8720-6DE837588927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747" name="Isosceles Triangle 1746">
              <a:extLst>
                <a:ext uri="{FF2B5EF4-FFF2-40B4-BE49-F238E27FC236}">
                  <a16:creationId xmlns:a16="http://schemas.microsoft.com/office/drawing/2014/main" id="{3A9407DE-003B-44FC-92D8-3F7C0A5B5F09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748" name="Straight Connector 1747">
              <a:extLst>
                <a:ext uri="{FF2B5EF4-FFF2-40B4-BE49-F238E27FC236}">
                  <a16:creationId xmlns:a16="http://schemas.microsoft.com/office/drawing/2014/main" id="{5B065D18-6683-4233-9ED4-79A9F3050282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82" name="Group 1681">
            <a:extLst>
              <a:ext uri="{FF2B5EF4-FFF2-40B4-BE49-F238E27FC236}">
                <a16:creationId xmlns:a16="http://schemas.microsoft.com/office/drawing/2014/main" id="{1DB4C1E2-BFE4-477B-BEE4-86F9F474FF8C}"/>
              </a:ext>
            </a:extLst>
          </xdr:cNvPr>
          <xdr:cNvGrpSpPr/>
        </xdr:nvGrpSpPr>
        <xdr:grpSpPr>
          <a:xfrm>
            <a:off x="6638925" y="29013150"/>
            <a:ext cx="161925" cy="285751"/>
            <a:chOff x="1457325" y="571500"/>
            <a:chExt cx="161925" cy="285751"/>
          </a:xfrm>
        </xdr:grpSpPr>
        <xdr:sp macro="" textlink="">
          <xdr:nvSpPr>
            <xdr:cNvPr id="1687" name="Rectangle 1686">
              <a:extLst>
                <a:ext uri="{FF2B5EF4-FFF2-40B4-BE49-F238E27FC236}">
                  <a16:creationId xmlns:a16="http://schemas.microsoft.com/office/drawing/2014/main" id="{713BBF0D-2709-4E3B-BF63-695A69D8F0EE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88" name="Straight Connector 1687">
              <a:extLst>
                <a:ext uri="{FF2B5EF4-FFF2-40B4-BE49-F238E27FC236}">
                  <a16:creationId xmlns:a16="http://schemas.microsoft.com/office/drawing/2014/main" id="{288CF1C6-7939-4DB7-814C-B39283023C19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84" name="Straight Connector 1683">
            <a:extLst>
              <a:ext uri="{FF2B5EF4-FFF2-40B4-BE49-F238E27FC236}">
                <a16:creationId xmlns:a16="http://schemas.microsoft.com/office/drawing/2014/main" id="{9814B294-A0A3-4BA4-939D-85656101454A}"/>
              </a:ext>
            </a:extLst>
          </xdr:cNvPr>
          <xdr:cNvCxnSpPr/>
        </xdr:nvCxnSpPr>
        <xdr:spPr>
          <a:xfrm>
            <a:off x="6805613" y="291560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9" name="Straight Arrow Connector 1688">
            <a:extLst>
              <a:ext uri="{FF2B5EF4-FFF2-40B4-BE49-F238E27FC236}">
                <a16:creationId xmlns:a16="http://schemas.microsoft.com/office/drawing/2014/main" id="{C6ADD7F7-DFD1-46EB-9A4C-F38D5FF6BDBF}"/>
              </a:ext>
            </a:extLst>
          </xdr:cNvPr>
          <xdr:cNvCxnSpPr/>
        </xdr:nvCxnSpPr>
        <xdr:spPr>
          <a:xfrm>
            <a:off x="6962775" y="29056013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0" name="Straight Arrow Connector 1689">
            <a:extLst>
              <a:ext uri="{FF2B5EF4-FFF2-40B4-BE49-F238E27FC236}">
                <a16:creationId xmlns:a16="http://schemas.microsoft.com/office/drawing/2014/main" id="{2E2619B4-CBD0-4F3D-8923-4C49D795E920}"/>
              </a:ext>
            </a:extLst>
          </xdr:cNvPr>
          <xdr:cNvCxnSpPr/>
        </xdr:nvCxnSpPr>
        <xdr:spPr>
          <a:xfrm>
            <a:off x="7124700" y="29017913"/>
            <a:ext cx="0" cy="133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1" name="Straight Arrow Connector 1690">
            <a:extLst>
              <a:ext uri="{FF2B5EF4-FFF2-40B4-BE49-F238E27FC236}">
                <a16:creationId xmlns:a16="http://schemas.microsoft.com/office/drawing/2014/main" id="{93CF4128-139E-45AB-B7BB-546133369D6F}"/>
              </a:ext>
            </a:extLst>
          </xdr:cNvPr>
          <xdr:cNvCxnSpPr>
            <a:cxnSpLocks/>
          </xdr:cNvCxnSpPr>
        </xdr:nvCxnSpPr>
        <xdr:spPr>
          <a:xfrm>
            <a:off x="7286625" y="2896552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2" name="Straight Arrow Connector 1691">
            <a:extLst>
              <a:ext uri="{FF2B5EF4-FFF2-40B4-BE49-F238E27FC236}">
                <a16:creationId xmlns:a16="http://schemas.microsoft.com/office/drawing/2014/main" id="{3F4221C9-7B41-443A-9B3A-D1CF0249E239}"/>
              </a:ext>
            </a:extLst>
          </xdr:cNvPr>
          <xdr:cNvCxnSpPr/>
        </xdr:nvCxnSpPr>
        <xdr:spPr>
          <a:xfrm>
            <a:off x="7448550" y="28903613"/>
            <a:ext cx="0" cy="2476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3" name="Straight Arrow Connector 1692">
            <a:extLst>
              <a:ext uri="{FF2B5EF4-FFF2-40B4-BE49-F238E27FC236}">
                <a16:creationId xmlns:a16="http://schemas.microsoft.com/office/drawing/2014/main" id="{1D28F9B2-6C91-4C5C-ADAA-20A00A8ACC47}"/>
              </a:ext>
            </a:extLst>
          </xdr:cNvPr>
          <xdr:cNvCxnSpPr/>
        </xdr:nvCxnSpPr>
        <xdr:spPr>
          <a:xfrm>
            <a:off x="7610475" y="28841700"/>
            <a:ext cx="0" cy="3095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4" name="Straight Arrow Connector 1693">
            <a:extLst>
              <a:ext uri="{FF2B5EF4-FFF2-40B4-BE49-F238E27FC236}">
                <a16:creationId xmlns:a16="http://schemas.microsoft.com/office/drawing/2014/main" id="{0D307325-8C2F-4F93-ABE5-51AD23492497}"/>
              </a:ext>
            </a:extLst>
          </xdr:cNvPr>
          <xdr:cNvCxnSpPr/>
        </xdr:nvCxnSpPr>
        <xdr:spPr>
          <a:xfrm>
            <a:off x="7772400" y="28779788"/>
            <a:ext cx="0" cy="3714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5" name="Straight Arrow Connector 1694">
            <a:extLst>
              <a:ext uri="{FF2B5EF4-FFF2-40B4-BE49-F238E27FC236}">
                <a16:creationId xmlns:a16="http://schemas.microsoft.com/office/drawing/2014/main" id="{24A4560C-0176-4FE4-81DD-02C6A6527AB4}"/>
              </a:ext>
            </a:extLst>
          </xdr:cNvPr>
          <xdr:cNvCxnSpPr/>
        </xdr:nvCxnSpPr>
        <xdr:spPr>
          <a:xfrm>
            <a:off x="7934325" y="28703588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6" name="Straight Arrow Connector 1695">
            <a:extLst>
              <a:ext uri="{FF2B5EF4-FFF2-40B4-BE49-F238E27FC236}">
                <a16:creationId xmlns:a16="http://schemas.microsoft.com/office/drawing/2014/main" id="{07C2FD30-1FBA-433F-9E94-501EA0466352}"/>
              </a:ext>
            </a:extLst>
          </xdr:cNvPr>
          <xdr:cNvCxnSpPr/>
        </xdr:nvCxnSpPr>
        <xdr:spPr>
          <a:xfrm>
            <a:off x="8096250" y="28651200"/>
            <a:ext cx="0" cy="5000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7" name="Straight Arrow Connector 1696">
            <a:extLst>
              <a:ext uri="{FF2B5EF4-FFF2-40B4-BE49-F238E27FC236}">
                <a16:creationId xmlns:a16="http://schemas.microsoft.com/office/drawing/2014/main" id="{704F76E2-ED5D-4409-B56F-D9E0CEAC14D0}"/>
              </a:ext>
            </a:extLst>
          </xdr:cNvPr>
          <xdr:cNvCxnSpPr/>
        </xdr:nvCxnSpPr>
        <xdr:spPr>
          <a:xfrm>
            <a:off x="8258175" y="28589288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8" name="Straight Arrow Connector 1697">
            <a:extLst>
              <a:ext uri="{FF2B5EF4-FFF2-40B4-BE49-F238E27FC236}">
                <a16:creationId xmlns:a16="http://schemas.microsoft.com/office/drawing/2014/main" id="{2B5C6AD2-F493-4F2D-992D-77ACDD3C3028}"/>
              </a:ext>
            </a:extLst>
          </xdr:cNvPr>
          <xdr:cNvCxnSpPr/>
        </xdr:nvCxnSpPr>
        <xdr:spPr>
          <a:xfrm>
            <a:off x="8420100" y="28775025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9" name="Straight Arrow Connector 1698">
            <a:extLst>
              <a:ext uri="{FF2B5EF4-FFF2-40B4-BE49-F238E27FC236}">
                <a16:creationId xmlns:a16="http://schemas.microsoft.com/office/drawing/2014/main" id="{D42DA796-1047-4B69-B695-460AC497EFFA}"/>
              </a:ext>
            </a:extLst>
          </xdr:cNvPr>
          <xdr:cNvCxnSpPr/>
        </xdr:nvCxnSpPr>
        <xdr:spPr>
          <a:xfrm>
            <a:off x="8582025" y="28975050"/>
            <a:ext cx="0" cy="176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0" name="Straight Connector 1699">
            <a:extLst>
              <a:ext uri="{FF2B5EF4-FFF2-40B4-BE49-F238E27FC236}">
                <a16:creationId xmlns:a16="http://schemas.microsoft.com/office/drawing/2014/main" id="{8BF07DBC-72C0-4434-80B8-9A4A0D51E490}"/>
              </a:ext>
            </a:extLst>
          </xdr:cNvPr>
          <xdr:cNvCxnSpPr/>
        </xdr:nvCxnSpPr>
        <xdr:spPr>
          <a:xfrm>
            <a:off x="6800851" y="29327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1" name="Straight Connector 1700">
            <a:extLst>
              <a:ext uri="{FF2B5EF4-FFF2-40B4-BE49-F238E27FC236}">
                <a16:creationId xmlns:a16="http://schemas.microsoft.com/office/drawing/2014/main" id="{6978EDDF-824B-4ED2-818A-B4C07E7DE816}"/>
              </a:ext>
            </a:extLst>
          </xdr:cNvPr>
          <xdr:cNvCxnSpPr/>
        </xdr:nvCxnSpPr>
        <xdr:spPr>
          <a:xfrm>
            <a:off x="6729413" y="29584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2" name="Straight Connector 1701">
            <a:extLst>
              <a:ext uri="{FF2B5EF4-FFF2-40B4-BE49-F238E27FC236}">
                <a16:creationId xmlns:a16="http://schemas.microsoft.com/office/drawing/2014/main" id="{292476BF-4C59-4CA3-AC14-533AB22C0D51}"/>
              </a:ext>
            </a:extLst>
          </xdr:cNvPr>
          <xdr:cNvCxnSpPr/>
        </xdr:nvCxnSpPr>
        <xdr:spPr>
          <a:xfrm flipH="1">
            <a:off x="6743697" y="29537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3" name="Straight Connector 1702">
            <a:extLst>
              <a:ext uri="{FF2B5EF4-FFF2-40B4-BE49-F238E27FC236}">
                <a16:creationId xmlns:a16="http://schemas.microsoft.com/office/drawing/2014/main" id="{5AAFB559-7179-4DC3-A05B-C25D471236D1}"/>
              </a:ext>
            </a:extLst>
          </xdr:cNvPr>
          <xdr:cNvCxnSpPr/>
        </xdr:nvCxnSpPr>
        <xdr:spPr>
          <a:xfrm>
            <a:off x="8743952" y="293322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4" name="Straight Connector 1703">
            <a:extLst>
              <a:ext uri="{FF2B5EF4-FFF2-40B4-BE49-F238E27FC236}">
                <a16:creationId xmlns:a16="http://schemas.microsoft.com/office/drawing/2014/main" id="{CF7246F4-23C0-419A-9747-5E13790C364C}"/>
              </a:ext>
            </a:extLst>
          </xdr:cNvPr>
          <xdr:cNvCxnSpPr/>
        </xdr:nvCxnSpPr>
        <xdr:spPr>
          <a:xfrm flipH="1">
            <a:off x="8686801" y="29532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05" name="Arc 1704">
            <a:extLst>
              <a:ext uri="{FF2B5EF4-FFF2-40B4-BE49-F238E27FC236}">
                <a16:creationId xmlns:a16="http://schemas.microsoft.com/office/drawing/2014/main" id="{182BC76D-1612-4F22-AA3C-E9C4E252350D}"/>
              </a:ext>
            </a:extLst>
          </xdr:cNvPr>
          <xdr:cNvSpPr/>
        </xdr:nvSpPr>
        <xdr:spPr>
          <a:xfrm>
            <a:off x="6477000" y="289226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07" name="Straight Connector 1706">
            <a:extLst>
              <a:ext uri="{FF2B5EF4-FFF2-40B4-BE49-F238E27FC236}">
                <a16:creationId xmlns:a16="http://schemas.microsoft.com/office/drawing/2014/main" id="{285018A1-18B5-4FDD-A1D6-DCB978814B0B}"/>
              </a:ext>
            </a:extLst>
          </xdr:cNvPr>
          <xdr:cNvCxnSpPr/>
        </xdr:nvCxnSpPr>
        <xdr:spPr>
          <a:xfrm flipH="1">
            <a:off x="6743699" y="29822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8" name="Straight Connector 1707">
            <a:extLst>
              <a:ext uri="{FF2B5EF4-FFF2-40B4-BE49-F238E27FC236}">
                <a16:creationId xmlns:a16="http://schemas.microsoft.com/office/drawing/2014/main" id="{7147B9F0-5EE8-42FE-8731-71ED1CFAF5F1}"/>
              </a:ext>
            </a:extLst>
          </xdr:cNvPr>
          <xdr:cNvCxnSpPr/>
        </xdr:nvCxnSpPr>
        <xdr:spPr>
          <a:xfrm flipH="1">
            <a:off x="8686800" y="29822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9" name="Straight Connector 1708">
            <a:extLst>
              <a:ext uri="{FF2B5EF4-FFF2-40B4-BE49-F238E27FC236}">
                <a16:creationId xmlns:a16="http://schemas.microsoft.com/office/drawing/2014/main" id="{0FD61AB3-1355-460A-931E-122846B3AEC1}"/>
              </a:ext>
            </a:extLst>
          </xdr:cNvPr>
          <xdr:cNvCxnSpPr/>
        </xdr:nvCxnSpPr>
        <xdr:spPr>
          <a:xfrm>
            <a:off x="8258187" y="29460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0" name="Straight Connector 1709">
            <a:extLst>
              <a:ext uri="{FF2B5EF4-FFF2-40B4-BE49-F238E27FC236}">
                <a16:creationId xmlns:a16="http://schemas.microsoft.com/office/drawing/2014/main" id="{4579C713-2AF2-4723-B378-AA99CF054180}"/>
              </a:ext>
            </a:extLst>
          </xdr:cNvPr>
          <xdr:cNvCxnSpPr/>
        </xdr:nvCxnSpPr>
        <xdr:spPr>
          <a:xfrm flipH="1">
            <a:off x="8201037" y="29537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11" name="Freeform: Shape 1710">
            <a:extLst>
              <a:ext uri="{FF2B5EF4-FFF2-40B4-BE49-F238E27FC236}">
                <a16:creationId xmlns:a16="http://schemas.microsoft.com/office/drawing/2014/main" id="{14416E5E-6CA7-4DA2-B90B-FF89EDC9E709}"/>
              </a:ext>
            </a:extLst>
          </xdr:cNvPr>
          <xdr:cNvSpPr/>
        </xdr:nvSpPr>
        <xdr:spPr>
          <a:xfrm>
            <a:off x="6796088" y="28584525"/>
            <a:ext cx="1947862" cy="571500"/>
          </a:xfrm>
          <a:custGeom>
            <a:avLst/>
            <a:gdLst>
              <a:gd name="connsiteX0" fmla="*/ 0 w 1947862"/>
              <a:gd name="connsiteY0" fmla="*/ 571500 h 571500"/>
              <a:gd name="connsiteX1" fmla="*/ 1462087 w 1947862"/>
              <a:gd name="connsiteY1" fmla="*/ 0 h 571500"/>
              <a:gd name="connsiteX2" fmla="*/ 1947862 w 1947862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2" h="571500">
                <a:moveTo>
                  <a:pt x="0" y="571500"/>
                </a:moveTo>
                <a:lnTo>
                  <a:pt x="1462087" y="0"/>
                </a:lnTo>
                <a:lnTo>
                  <a:pt x="1947862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712" name="Straight Connector 1711">
            <a:extLst>
              <a:ext uri="{FF2B5EF4-FFF2-40B4-BE49-F238E27FC236}">
                <a16:creationId xmlns:a16="http://schemas.microsoft.com/office/drawing/2014/main" id="{A2542ABD-4F98-43A5-A982-7FD6FCD1EA9F}"/>
              </a:ext>
            </a:extLst>
          </xdr:cNvPr>
          <xdr:cNvCxnSpPr/>
        </xdr:nvCxnSpPr>
        <xdr:spPr>
          <a:xfrm>
            <a:off x="6729412" y="29870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195</xdr:row>
      <xdr:rowOff>0</xdr:rowOff>
    </xdr:from>
    <xdr:to>
      <xdr:col>90</xdr:col>
      <xdr:colOff>114301</xdr:colOff>
      <xdr:row>204</xdr:row>
      <xdr:rowOff>80963</xdr:rowOff>
    </xdr:to>
    <xdr:grpSp>
      <xdr:nvGrpSpPr>
        <xdr:cNvPr id="135" name="Group 134">
          <a:extLst>
            <a:ext uri="{FF2B5EF4-FFF2-40B4-BE49-F238E27FC236}">
              <a16:creationId xmlns:a16="http://schemas.microsoft.com/office/drawing/2014/main" id="{654A9E8A-449F-404A-B7BF-F50AEE33DA59}"/>
            </a:ext>
          </a:extLst>
        </xdr:cNvPr>
        <xdr:cNvGrpSpPr/>
      </xdr:nvGrpSpPr>
      <xdr:grpSpPr>
        <a:xfrm>
          <a:off x="12144375" y="28584525"/>
          <a:ext cx="2543176" cy="1366838"/>
          <a:chOff x="12144375" y="28584525"/>
          <a:chExt cx="2543176" cy="1366838"/>
        </a:xfrm>
      </xdr:grpSpPr>
      <xdr:grpSp>
        <xdr:nvGrpSpPr>
          <xdr:cNvPr id="1749" name="Group 1748">
            <a:extLst>
              <a:ext uri="{FF2B5EF4-FFF2-40B4-BE49-F238E27FC236}">
                <a16:creationId xmlns:a16="http://schemas.microsoft.com/office/drawing/2014/main" id="{F264AC83-37D0-42DE-A172-3C189327B420}"/>
              </a:ext>
            </a:extLst>
          </xdr:cNvPr>
          <xdr:cNvGrpSpPr/>
        </xdr:nvGrpSpPr>
        <xdr:grpSpPr>
          <a:xfrm>
            <a:off x="12144375" y="29175075"/>
            <a:ext cx="328613" cy="261937"/>
            <a:chOff x="6800850" y="719138"/>
            <a:chExt cx="328613" cy="261937"/>
          </a:xfrm>
        </xdr:grpSpPr>
        <xdr:sp macro="" textlink="">
          <xdr:nvSpPr>
            <xdr:cNvPr id="1750" name="Rectangle 1749">
              <a:extLst>
                <a:ext uri="{FF2B5EF4-FFF2-40B4-BE49-F238E27FC236}">
                  <a16:creationId xmlns:a16="http://schemas.microsoft.com/office/drawing/2014/main" id="{C1F44B65-8AB2-41EE-ADE4-8816B0A36CC0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751" name="Isosceles Triangle 1750">
              <a:extLst>
                <a:ext uri="{FF2B5EF4-FFF2-40B4-BE49-F238E27FC236}">
                  <a16:creationId xmlns:a16="http://schemas.microsoft.com/office/drawing/2014/main" id="{C6DC8A67-225A-4773-9BCE-E2B0070B3079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752" name="Straight Connector 1751">
              <a:extLst>
                <a:ext uri="{FF2B5EF4-FFF2-40B4-BE49-F238E27FC236}">
                  <a16:creationId xmlns:a16="http://schemas.microsoft.com/office/drawing/2014/main" id="{5CD95FF1-F8ED-49D4-AC92-458E45924082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15" name="Group 1714">
            <a:extLst>
              <a:ext uri="{FF2B5EF4-FFF2-40B4-BE49-F238E27FC236}">
                <a16:creationId xmlns:a16="http://schemas.microsoft.com/office/drawing/2014/main" id="{6E2EAAAD-436E-481C-A0E9-8C66C855E120}"/>
              </a:ext>
            </a:extLst>
          </xdr:cNvPr>
          <xdr:cNvGrpSpPr/>
        </xdr:nvGrpSpPr>
        <xdr:grpSpPr>
          <a:xfrm>
            <a:off x="14249400" y="29017913"/>
            <a:ext cx="166688" cy="285750"/>
            <a:chOff x="3562350" y="576263"/>
            <a:chExt cx="166688" cy="285750"/>
          </a:xfrm>
        </xdr:grpSpPr>
        <xdr:sp macro="" textlink="">
          <xdr:nvSpPr>
            <xdr:cNvPr id="1717" name="Rectangle 1716">
              <a:extLst>
                <a:ext uri="{FF2B5EF4-FFF2-40B4-BE49-F238E27FC236}">
                  <a16:creationId xmlns:a16="http://schemas.microsoft.com/office/drawing/2014/main" id="{89073FD4-9CDE-4149-91A4-16F29A6DEBB3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718" name="Straight Connector 1717">
              <a:extLst>
                <a:ext uri="{FF2B5EF4-FFF2-40B4-BE49-F238E27FC236}">
                  <a16:creationId xmlns:a16="http://schemas.microsoft.com/office/drawing/2014/main" id="{15E870D3-9DDD-4438-8182-AC1CF8208DBA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16" name="Straight Connector 1715">
            <a:extLst>
              <a:ext uri="{FF2B5EF4-FFF2-40B4-BE49-F238E27FC236}">
                <a16:creationId xmlns:a16="http://schemas.microsoft.com/office/drawing/2014/main" id="{FD21DE1E-C68B-45E0-85BA-DC9510928423}"/>
              </a:ext>
            </a:extLst>
          </xdr:cNvPr>
          <xdr:cNvCxnSpPr/>
        </xdr:nvCxnSpPr>
        <xdr:spPr>
          <a:xfrm>
            <a:off x="12311063" y="291560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1" name="Straight Arrow Connector 1720">
            <a:extLst>
              <a:ext uri="{FF2B5EF4-FFF2-40B4-BE49-F238E27FC236}">
                <a16:creationId xmlns:a16="http://schemas.microsoft.com/office/drawing/2014/main" id="{BD551661-AD2C-48E1-88C0-1D9E521978EE}"/>
              </a:ext>
            </a:extLst>
          </xdr:cNvPr>
          <xdr:cNvCxnSpPr/>
        </xdr:nvCxnSpPr>
        <xdr:spPr>
          <a:xfrm>
            <a:off x="12468225" y="29056013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2" name="Straight Arrow Connector 1721">
            <a:extLst>
              <a:ext uri="{FF2B5EF4-FFF2-40B4-BE49-F238E27FC236}">
                <a16:creationId xmlns:a16="http://schemas.microsoft.com/office/drawing/2014/main" id="{6E7063BF-D0A8-4A9C-B93A-CBAA4C016D10}"/>
              </a:ext>
            </a:extLst>
          </xdr:cNvPr>
          <xdr:cNvCxnSpPr/>
        </xdr:nvCxnSpPr>
        <xdr:spPr>
          <a:xfrm>
            <a:off x="12630150" y="29017913"/>
            <a:ext cx="0" cy="133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3" name="Straight Arrow Connector 1722">
            <a:extLst>
              <a:ext uri="{FF2B5EF4-FFF2-40B4-BE49-F238E27FC236}">
                <a16:creationId xmlns:a16="http://schemas.microsoft.com/office/drawing/2014/main" id="{6ACCE8B7-809E-4B3B-9BB8-A1FD67D1F655}"/>
              </a:ext>
            </a:extLst>
          </xdr:cNvPr>
          <xdr:cNvCxnSpPr>
            <a:cxnSpLocks/>
          </xdr:cNvCxnSpPr>
        </xdr:nvCxnSpPr>
        <xdr:spPr>
          <a:xfrm>
            <a:off x="12792075" y="2896552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4" name="Straight Arrow Connector 1723">
            <a:extLst>
              <a:ext uri="{FF2B5EF4-FFF2-40B4-BE49-F238E27FC236}">
                <a16:creationId xmlns:a16="http://schemas.microsoft.com/office/drawing/2014/main" id="{322055DD-1874-4685-BE0C-F4BDAACE79CC}"/>
              </a:ext>
            </a:extLst>
          </xdr:cNvPr>
          <xdr:cNvCxnSpPr/>
        </xdr:nvCxnSpPr>
        <xdr:spPr>
          <a:xfrm>
            <a:off x="12954000" y="28903613"/>
            <a:ext cx="0" cy="2476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5" name="Straight Arrow Connector 1724">
            <a:extLst>
              <a:ext uri="{FF2B5EF4-FFF2-40B4-BE49-F238E27FC236}">
                <a16:creationId xmlns:a16="http://schemas.microsoft.com/office/drawing/2014/main" id="{411032AF-C958-4705-BF40-030E9C05E4E7}"/>
              </a:ext>
            </a:extLst>
          </xdr:cNvPr>
          <xdr:cNvCxnSpPr/>
        </xdr:nvCxnSpPr>
        <xdr:spPr>
          <a:xfrm>
            <a:off x="13115925" y="28841700"/>
            <a:ext cx="0" cy="3095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6" name="Straight Arrow Connector 1725">
            <a:extLst>
              <a:ext uri="{FF2B5EF4-FFF2-40B4-BE49-F238E27FC236}">
                <a16:creationId xmlns:a16="http://schemas.microsoft.com/office/drawing/2014/main" id="{5614AC72-FDA1-44E2-BE50-261A264FCC90}"/>
              </a:ext>
            </a:extLst>
          </xdr:cNvPr>
          <xdr:cNvCxnSpPr/>
        </xdr:nvCxnSpPr>
        <xdr:spPr>
          <a:xfrm>
            <a:off x="13277850" y="28779788"/>
            <a:ext cx="0" cy="3714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7" name="Straight Arrow Connector 1726">
            <a:extLst>
              <a:ext uri="{FF2B5EF4-FFF2-40B4-BE49-F238E27FC236}">
                <a16:creationId xmlns:a16="http://schemas.microsoft.com/office/drawing/2014/main" id="{A458FF12-2A85-44A2-BF6C-8D1F4EEF0E16}"/>
              </a:ext>
            </a:extLst>
          </xdr:cNvPr>
          <xdr:cNvCxnSpPr/>
        </xdr:nvCxnSpPr>
        <xdr:spPr>
          <a:xfrm>
            <a:off x="13439775" y="28703588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8" name="Straight Arrow Connector 1727">
            <a:extLst>
              <a:ext uri="{FF2B5EF4-FFF2-40B4-BE49-F238E27FC236}">
                <a16:creationId xmlns:a16="http://schemas.microsoft.com/office/drawing/2014/main" id="{7EB4E46A-FE2E-46FD-BF7A-007A6518639D}"/>
              </a:ext>
            </a:extLst>
          </xdr:cNvPr>
          <xdr:cNvCxnSpPr/>
        </xdr:nvCxnSpPr>
        <xdr:spPr>
          <a:xfrm>
            <a:off x="13601700" y="28651200"/>
            <a:ext cx="0" cy="5000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9" name="Straight Arrow Connector 1728">
            <a:extLst>
              <a:ext uri="{FF2B5EF4-FFF2-40B4-BE49-F238E27FC236}">
                <a16:creationId xmlns:a16="http://schemas.microsoft.com/office/drawing/2014/main" id="{0E2A5362-1C74-49A8-925C-25B453B2A121}"/>
              </a:ext>
            </a:extLst>
          </xdr:cNvPr>
          <xdr:cNvCxnSpPr/>
        </xdr:nvCxnSpPr>
        <xdr:spPr>
          <a:xfrm>
            <a:off x="13763625" y="28589288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0" name="Straight Arrow Connector 1729">
            <a:extLst>
              <a:ext uri="{FF2B5EF4-FFF2-40B4-BE49-F238E27FC236}">
                <a16:creationId xmlns:a16="http://schemas.microsoft.com/office/drawing/2014/main" id="{0D4F57E2-82C9-42C1-A0F4-19EA202E305C}"/>
              </a:ext>
            </a:extLst>
          </xdr:cNvPr>
          <xdr:cNvCxnSpPr/>
        </xdr:nvCxnSpPr>
        <xdr:spPr>
          <a:xfrm>
            <a:off x="13925550" y="28775025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1" name="Straight Arrow Connector 1730">
            <a:extLst>
              <a:ext uri="{FF2B5EF4-FFF2-40B4-BE49-F238E27FC236}">
                <a16:creationId xmlns:a16="http://schemas.microsoft.com/office/drawing/2014/main" id="{2791F05C-CA0C-4BCB-BC7F-69BBC5EA491D}"/>
              </a:ext>
            </a:extLst>
          </xdr:cNvPr>
          <xdr:cNvCxnSpPr/>
        </xdr:nvCxnSpPr>
        <xdr:spPr>
          <a:xfrm>
            <a:off x="14087475" y="28975050"/>
            <a:ext cx="0" cy="1762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2" name="Straight Connector 1731">
            <a:extLst>
              <a:ext uri="{FF2B5EF4-FFF2-40B4-BE49-F238E27FC236}">
                <a16:creationId xmlns:a16="http://schemas.microsoft.com/office/drawing/2014/main" id="{0E759642-2844-491D-AB8D-9572CB19D3AB}"/>
              </a:ext>
            </a:extLst>
          </xdr:cNvPr>
          <xdr:cNvCxnSpPr/>
        </xdr:nvCxnSpPr>
        <xdr:spPr>
          <a:xfrm>
            <a:off x="12306301" y="29327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3" name="Straight Connector 1732">
            <a:extLst>
              <a:ext uri="{FF2B5EF4-FFF2-40B4-BE49-F238E27FC236}">
                <a16:creationId xmlns:a16="http://schemas.microsoft.com/office/drawing/2014/main" id="{0706DC6E-2769-45B0-B09B-A2397FDCC19C}"/>
              </a:ext>
            </a:extLst>
          </xdr:cNvPr>
          <xdr:cNvCxnSpPr/>
        </xdr:nvCxnSpPr>
        <xdr:spPr>
          <a:xfrm>
            <a:off x="12234863" y="29584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4" name="Straight Connector 1733">
            <a:extLst>
              <a:ext uri="{FF2B5EF4-FFF2-40B4-BE49-F238E27FC236}">
                <a16:creationId xmlns:a16="http://schemas.microsoft.com/office/drawing/2014/main" id="{1902015A-1299-4F80-873D-A4EF955B9E6F}"/>
              </a:ext>
            </a:extLst>
          </xdr:cNvPr>
          <xdr:cNvCxnSpPr/>
        </xdr:nvCxnSpPr>
        <xdr:spPr>
          <a:xfrm flipH="1">
            <a:off x="12249147" y="29537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5" name="Straight Connector 1734">
            <a:extLst>
              <a:ext uri="{FF2B5EF4-FFF2-40B4-BE49-F238E27FC236}">
                <a16:creationId xmlns:a16="http://schemas.microsoft.com/office/drawing/2014/main" id="{F81CA1EA-7174-41C8-ABDB-025B48DA61C9}"/>
              </a:ext>
            </a:extLst>
          </xdr:cNvPr>
          <xdr:cNvCxnSpPr/>
        </xdr:nvCxnSpPr>
        <xdr:spPr>
          <a:xfrm>
            <a:off x="14249402" y="293322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6" name="Straight Connector 1735">
            <a:extLst>
              <a:ext uri="{FF2B5EF4-FFF2-40B4-BE49-F238E27FC236}">
                <a16:creationId xmlns:a16="http://schemas.microsoft.com/office/drawing/2014/main" id="{49BE0B63-26C4-4E02-8A47-17F7E215BF9E}"/>
              </a:ext>
            </a:extLst>
          </xdr:cNvPr>
          <xdr:cNvCxnSpPr/>
        </xdr:nvCxnSpPr>
        <xdr:spPr>
          <a:xfrm flipH="1">
            <a:off x="14192251" y="29532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38" name="Arc 1737">
            <a:extLst>
              <a:ext uri="{FF2B5EF4-FFF2-40B4-BE49-F238E27FC236}">
                <a16:creationId xmlns:a16="http://schemas.microsoft.com/office/drawing/2014/main" id="{8EA8E3A3-E885-496C-811D-78EA531BD4D3}"/>
              </a:ext>
            </a:extLst>
          </xdr:cNvPr>
          <xdr:cNvSpPr/>
        </xdr:nvSpPr>
        <xdr:spPr>
          <a:xfrm rot="10800000">
            <a:off x="14277975" y="289607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39" name="Straight Connector 1738">
            <a:extLst>
              <a:ext uri="{FF2B5EF4-FFF2-40B4-BE49-F238E27FC236}">
                <a16:creationId xmlns:a16="http://schemas.microsoft.com/office/drawing/2014/main" id="{993B977B-5F5F-4D59-ACE7-61596EBD9668}"/>
              </a:ext>
            </a:extLst>
          </xdr:cNvPr>
          <xdr:cNvCxnSpPr/>
        </xdr:nvCxnSpPr>
        <xdr:spPr>
          <a:xfrm flipH="1">
            <a:off x="12249149" y="29822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0" name="Straight Connector 1739">
            <a:extLst>
              <a:ext uri="{FF2B5EF4-FFF2-40B4-BE49-F238E27FC236}">
                <a16:creationId xmlns:a16="http://schemas.microsoft.com/office/drawing/2014/main" id="{E35AA0CC-7C70-4DA1-B61F-70FDBAE96A37}"/>
              </a:ext>
            </a:extLst>
          </xdr:cNvPr>
          <xdr:cNvCxnSpPr/>
        </xdr:nvCxnSpPr>
        <xdr:spPr>
          <a:xfrm flipH="1">
            <a:off x="14192250" y="29822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1" name="Straight Connector 1740">
            <a:extLst>
              <a:ext uri="{FF2B5EF4-FFF2-40B4-BE49-F238E27FC236}">
                <a16:creationId xmlns:a16="http://schemas.microsoft.com/office/drawing/2014/main" id="{9053EBDF-9D68-4BAA-9FB4-DB3EB4CDB072}"/>
              </a:ext>
            </a:extLst>
          </xdr:cNvPr>
          <xdr:cNvCxnSpPr/>
        </xdr:nvCxnSpPr>
        <xdr:spPr>
          <a:xfrm>
            <a:off x="13763637" y="294608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2" name="Straight Connector 1741">
            <a:extLst>
              <a:ext uri="{FF2B5EF4-FFF2-40B4-BE49-F238E27FC236}">
                <a16:creationId xmlns:a16="http://schemas.microsoft.com/office/drawing/2014/main" id="{30319EB2-3A58-40B2-BE92-5353F97DEF1D}"/>
              </a:ext>
            </a:extLst>
          </xdr:cNvPr>
          <xdr:cNvCxnSpPr/>
        </xdr:nvCxnSpPr>
        <xdr:spPr>
          <a:xfrm flipH="1">
            <a:off x="13706487" y="29537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43" name="Freeform: Shape 1742">
            <a:extLst>
              <a:ext uri="{FF2B5EF4-FFF2-40B4-BE49-F238E27FC236}">
                <a16:creationId xmlns:a16="http://schemas.microsoft.com/office/drawing/2014/main" id="{6DD91322-6594-41BC-B119-ADEBA11BC1FA}"/>
              </a:ext>
            </a:extLst>
          </xdr:cNvPr>
          <xdr:cNvSpPr/>
        </xdr:nvSpPr>
        <xdr:spPr>
          <a:xfrm>
            <a:off x="12301538" y="28584525"/>
            <a:ext cx="1947862" cy="571500"/>
          </a:xfrm>
          <a:custGeom>
            <a:avLst/>
            <a:gdLst>
              <a:gd name="connsiteX0" fmla="*/ 0 w 1947862"/>
              <a:gd name="connsiteY0" fmla="*/ 571500 h 571500"/>
              <a:gd name="connsiteX1" fmla="*/ 1462087 w 1947862"/>
              <a:gd name="connsiteY1" fmla="*/ 0 h 571500"/>
              <a:gd name="connsiteX2" fmla="*/ 1947862 w 1947862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2" h="571500">
                <a:moveTo>
                  <a:pt x="0" y="571500"/>
                </a:moveTo>
                <a:lnTo>
                  <a:pt x="1462087" y="0"/>
                </a:lnTo>
                <a:lnTo>
                  <a:pt x="1947862" y="57150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744" name="Straight Connector 1743">
            <a:extLst>
              <a:ext uri="{FF2B5EF4-FFF2-40B4-BE49-F238E27FC236}">
                <a16:creationId xmlns:a16="http://schemas.microsoft.com/office/drawing/2014/main" id="{686207ED-DB8D-4014-8E47-F37C70312912}"/>
              </a:ext>
            </a:extLst>
          </xdr:cNvPr>
          <xdr:cNvCxnSpPr/>
        </xdr:nvCxnSpPr>
        <xdr:spPr>
          <a:xfrm>
            <a:off x="12234862" y="29870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213</xdr:row>
      <xdr:rowOff>0</xdr:rowOff>
    </xdr:from>
    <xdr:to>
      <xdr:col>54</xdr:col>
      <xdr:colOff>157163</xdr:colOff>
      <xdr:row>221</xdr:row>
      <xdr:rowOff>80963</xdr:rowOff>
    </xdr:to>
    <xdr:grpSp>
      <xdr:nvGrpSpPr>
        <xdr:cNvPr id="156" name="Group 155">
          <a:extLst>
            <a:ext uri="{FF2B5EF4-FFF2-40B4-BE49-F238E27FC236}">
              <a16:creationId xmlns:a16="http://schemas.microsoft.com/office/drawing/2014/main" id="{BA4FEBF3-6A41-41F5-BA40-81C590157DC3}"/>
            </a:ext>
          </a:extLst>
        </xdr:cNvPr>
        <xdr:cNvGrpSpPr/>
      </xdr:nvGrpSpPr>
      <xdr:grpSpPr>
        <a:xfrm>
          <a:off x="6477000" y="31165800"/>
          <a:ext cx="2424113" cy="1223963"/>
          <a:chOff x="6477000" y="31165800"/>
          <a:chExt cx="2424113" cy="1223963"/>
        </a:xfrm>
      </xdr:grpSpPr>
      <xdr:grpSp>
        <xdr:nvGrpSpPr>
          <xdr:cNvPr id="1811" name="Group 1810">
            <a:extLst>
              <a:ext uri="{FF2B5EF4-FFF2-40B4-BE49-F238E27FC236}">
                <a16:creationId xmlns:a16="http://schemas.microsoft.com/office/drawing/2014/main" id="{467379A3-442F-45FA-BF17-501424445EF7}"/>
              </a:ext>
            </a:extLst>
          </xdr:cNvPr>
          <xdr:cNvGrpSpPr/>
        </xdr:nvGrpSpPr>
        <xdr:grpSpPr>
          <a:xfrm>
            <a:off x="8572500" y="31737300"/>
            <a:ext cx="328613" cy="261937"/>
            <a:chOff x="6800850" y="719138"/>
            <a:chExt cx="328613" cy="261937"/>
          </a:xfrm>
        </xdr:grpSpPr>
        <xdr:sp macro="" textlink="">
          <xdr:nvSpPr>
            <xdr:cNvPr id="1812" name="Rectangle 1811">
              <a:extLst>
                <a:ext uri="{FF2B5EF4-FFF2-40B4-BE49-F238E27FC236}">
                  <a16:creationId xmlns:a16="http://schemas.microsoft.com/office/drawing/2014/main" id="{A7A44F4E-47B5-4768-858C-DE9137DC6A19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813" name="Isosceles Triangle 1812">
              <a:extLst>
                <a:ext uri="{FF2B5EF4-FFF2-40B4-BE49-F238E27FC236}">
                  <a16:creationId xmlns:a16="http://schemas.microsoft.com/office/drawing/2014/main" id="{4B26E7DB-28C4-427E-AE80-D976988E3855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14" name="Straight Connector 1813">
              <a:extLst>
                <a:ext uri="{FF2B5EF4-FFF2-40B4-BE49-F238E27FC236}">
                  <a16:creationId xmlns:a16="http://schemas.microsoft.com/office/drawing/2014/main" id="{9FC66E1A-221F-4B00-A190-F1257C598293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53" name="Group 1752">
            <a:extLst>
              <a:ext uri="{FF2B5EF4-FFF2-40B4-BE49-F238E27FC236}">
                <a16:creationId xmlns:a16="http://schemas.microsoft.com/office/drawing/2014/main" id="{905B0D1E-33CA-4CC6-99BC-AD0711E23057}"/>
              </a:ext>
            </a:extLst>
          </xdr:cNvPr>
          <xdr:cNvGrpSpPr/>
        </xdr:nvGrpSpPr>
        <xdr:grpSpPr>
          <a:xfrm>
            <a:off x="6638925" y="31594425"/>
            <a:ext cx="161925" cy="285751"/>
            <a:chOff x="1457325" y="571500"/>
            <a:chExt cx="161925" cy="285751"/>
          </a:xfrm>
        </xdr:grpSpPr>
        <xdr:sp macro="" textlink="">
          <xdr:nvSpPr>
            <xdr:cNvPr id="1754" name="Rectangle 1753">
              <a:extLst>
                <a:ext uri="{FF2B5EF4-FFF2-40B4-BE49-F238E27FC236}">
                  <a16:creationId xmlns:a16="http://schemas.microsoft.com/office/drawing/2014/main" id="{BCB12B14-4FF9-498F-A80B-008E733E0D93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755" name="Straight Connector 1754">
              <a:extLst>
                <a:ext uri="{FF2B5EF4-FFF2-40B4-BE49-F238E27FC236}">
                  <a16:creationId xmlns:a16="http://schemas.microsoft.com/office/drawing/2014/main" id="{7F879445-C1EC-4BAA-A0E7-42A424E5F2C6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9" name="Straight Connector 1758">
            <a:extLst>
              <a:ext uri="{FF2B5EF4-FFF2-40B4-BE49-F238E27FC236}">
                <a16:creationId xmlns:a16="http://schemas.microsoft.com/office/drawing/2014/main" id="{78312256-D6E2-4857-914C-5E54E476D70F}"/>
              </a:ext>
            </a:extLst>
          </xdr:cNvPr>
          <xdr:cNvCxnSpPr/>
        </xdr:nvCxnSpPr>
        <xdr:spPr>
          <a:xfrm>
            <a:off x="6805613" y="317373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0" name="Straight Arrow Connector 1759">
            <a:extLst>
              <a:ext uri="{FF2B5EF4-FFF2-40B4-BE49-F238E27FC236}">
                <a16:creationId xmlns:a16="http://schemas.microsoft.com/office/drawing/2014/main" id="{43ECD576-3A8E-4466-9BE3-18A320F6B710}"/>
              </a:ext>
            </a:extLst>
          </xdr:cNvPr>
          <xdr:cNvCxnSpPr/>
        </xdr:nvCxnSpPr>
        <xdr:spPr>
          <a:xfrm>
            <a:off x="6962775" y="3163728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1" name="Straight Arrow Connector 1760">
            <a:extLst>
              <a:ext uri="{FF2B5EF4-FFF2-40B4-BE49-F238E27FC236}">
                <a16:creationId xmlns:a16="http://schemas.microsoft.com/office/drawing/2014/main" id="{C1403070-923E-4615-BE03-53E0C26FC3CD}"/>
              </a:ext>
            </a:extLst>
          </xdr:cNvPr>
          <xdr:cNvCxnSpPr/>
        </xdr:nvCxnSpPr>
        <xdr:spPr>
          <a:xfrm>
            <a:off x="7124700" y="31599188"/>
            <a:ext cx="0" cy="133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2" name="Straight Arrow Connector 1761">
            <a:extLst>
              <a:ext uri="{FF2B5EF4-FFF2-40B4-BE49-F238E27FC236}">
                <a16:creationId xmlns:a16="http://schemas.microsoft.com/office/drawing/2014/main" id="{49105E1A-2213-48C0-B1F9-DDF05D2231A5}"/>
              </a:ext>
            </a:extLst>
          </xdr:cNvPr>
          <xdr:cNvCxnSpPr>
            <a:cxnSpLocks/>
          </xdr:cNvCxnSpPr>
        </xdr:nvCxnSpPr>
        <xdr:spPr>
          <a:xfrm>
            <a:off x="7286625" y="3154680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3" name="Straight Arrow Connector 1762">
            <a:extLst>
              <a:ext uri="{FF2B5EF4-FFF2-40B4-BE49-F238E27FC236}">
                <a16:creationId xmlns:a16="http://schemas.microsoft.com/office/drawing/2014/main" id="{185B7142-AB87-460A-B66D-8890FBAC3D9E}"/>
              </a:ext>
            </a:extLst>
          </xdr:cNvPr>
          <xdr:cNvCxnSpPr/>
        </xdr:nvCxnSpPr>
        <xdr:spPr>
          <a:xfrm>
            <a:off x="7448550" y="31484888"/>
            <a:ext cx="0" cy="2476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4" name="Straight Arrow Connector 1763">
            <a:extLst>
              <a:ext uri="{FF2B5EF4-FFF2-40B4-BE49-F238E27FC236}">
                <a16:creationId xmlns:a16="http://schemas.microsoft.com/office/drawing/2014/main" id="{A10F9F79-4005-41B1-87AA-895B5F1DEF51}"/>
              </a:ext>
            </a:extLst>
          </xdr:cNvPr>
          <xdr:cNvCxnSpPr/>
        </xdr:nvCxnSpPr>
        <xdr:spPr>
          <a:xfrm>
            <a:off x="7610475" y="31422975"/>
            <a:ext cx="0" cy="3095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5" name="Straight Arrow Connector 1764">
            <a:extLst>
              <a:ext uri="{FF2B5EF4-FFF2-40B4-BE49-F238E27FC236}">
                <a16:creationId xmlns:a16="http://schemas.microsoft.com/office/drawing/2014/main" id="{F7BEE00C-DE7F-472F-9A2D-DC47CB063997}"/>
              </a:ext>
            </a:extLst>
          </xdr:cNvPr>
          <xdr:cNvCxnSpPr/>
        </xdr:nvCxnSpPr>
        <xdr:spPr>
          <a:xfrm>
            <a:off x="7772400" y="31361063"/>
            <a:ext cx="0" cy="3714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6" name="Straight Arrow Connector 1765">
            <a:extLst>
              <a:ext uri="{FF2B5EF4-FFF2-40B4-BE49-F238E27FC236}">
                <a16:creationId xmlns:a16="http://schemas.microsoft.com/office/drawing/2014/main" id="{4B03D7CB-6D17-44A0-AB9E-9EBB433F8BA1}"/>
              </a:ext>
            </a:extLst>
          </xdr:cNvPr>
          <xdr:cNvCxnSpPr/>
        </xdr:nvCxnSpPr>
        <xdr:spPr>
          <a:xfrm>
            <a:off x="7934325" y="31284863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7" name="Straight Arrow Connector 1766">
            <a:extLst>
              <a:ext uri="{FF2B5EF4-FFF2-40B4-BE49-F238E27FC236}">
                <a16:creationId xmlns:a16="http://schemas.microsoft.com/office/drawing/2014/main" id="{5FBD1141-B1E5-4045-85A5-26BEA056DE6C}"/>
              </a:ext>
            </a:extLst>
          </xdr:cNvPr>
          <xdr:cNvCxnSpPr/>
        </xdr:nvCxnSpPr>
        <xdr:spPr>
          <a:xfrm>
            <a:off x="8096250" y="31232475"/>
            <a:ext cx="0" cy="5000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8" name="Straight Arrow Connector 1767">
            <a:extLst>
              <a:ext uri="{FF2B5EF4-FFF2-40B4-BE49-F238E27FC236}">
                <a16:creationId xmlns:a16="http://schemas.microsoft.com/office/drawing/2014/main" id="{756E433A-B1C9-4693-A5C6-4BE12407B666}"/>
              </a:ext>
            </a:extLst>
          </xdr:cNvPr>
          <xdr:cNvCxnSpPr/>
        </xdr:nvCxnSpPr>
        <xdr:spPr>
          <a:xfrm>
            <a:off x="8258175" y="311705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9" name="Straight Connector 1768">
            <a:extLst>
              <a:ext uri="{FF2B5EF4-FFF2-40B4-BE49-F238E27FC236}">
                <a16:creationId xmlns:a16="http://schemas.microsoft.com/office/drawing/2014/main" id="{CD8CFF28-36D8-48EE-B489-F5C0EEE47B24}"/>
              </a:ext>
            </a:extLst>
          </xdr:cNvPr>
          <xdr:cNvCxnSpPr/>
        </xdr:nvCxnSpPr>
        <xdr:spPr>
          <a:xfrm>
            <a:off x="6800851" y="3190874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0" name="Straight Connector 1769">
            <a:extLst>
              <a:ext uri="{FF2B5EF4-FFF2-40B4-BE49-F238E27FC236}">
                <a16:creationId xmlns:a16="http://schemas.microsoft.com/office/drawing/2014/main" id="{86FB5FE1-3599-4537-940E-51B39930C252}"/>
              </a:ext>
            </a:extLst>
          </xdr:cNvPr>
          <xdr:cNvCxnSpPr/>
        </xdr:nvCxnSpPr>
        <xdr:spPr>
          <a:xfrm>
            <a:off x="6729413" y="320230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1" name="Straight Connector 1770">
            <a:extLst>
              <a:ext uri="{FF2B5EF4-FFF2-40B4-BE49-F238E27FC236}">
                <a16:creationId xmlns:a16="http://schemas.microsoft.com/office/drawing/2014/main" id="{C8B130CD-9F20-4E66-AB97-0C86E2C0B32E}"/>
              </a:ext>
            </a:extLst>
          </xdr:cNvPr>
          <xdr:cNvCxnSpPr/>
        </xdr:nvCxnSpPr>
        <xdr:spPr>
          <a:xfrm flipH="1">
            <a:off x="6743697" y="31975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2" name="Straight Connector 1771">
            <a:extLst>
              <a:ext uri="{FF2B5EF4-FFF2-40B4-BE49-F238E27FC236}">
                <a16:creationId xmlns:a16="http://schemas.microsoft.com/office/drawing/2014/main" id="{E69C7848-7BB2-4352-82C7-757479C64673}"/>
              </a:ext>
            </a:extLst>
          </xdr:cNvPr>
          <xdr:cNvCxnSpPr/>
        </xdr:nvCxnSpPr>
        <xdr:spPr>
          <a:xfrm>
            <a:off x="8743952" y="31913512"/>
            <a:ext cx="0" cy="476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3" name="Straight Connector 1772">
            <a:extLst>
              <a:ext uri="{FF2B5EF4-FFF2-40B4-BE49-F238E27FC236}">
                <a16:creationId xmlns:a16="http://schemas.microsoft.com/office/drawing/2014/main" id="{036448A2-7971-438B-863B-2327558FAC5F}"/>
              </a:ext>
            </a:extLst>
          </xdr:cNvPr>
          <xdr:cNvCxnSpPr/>
        </xdr:nvCxnSpPr>
        <xdr:spPr>
          <a:xfrm flipH="1">
            <a:off x="8686801" y="319801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74" name="Arc 1773">
            <a:extLst>
              <a:ext uri="{FF2B5EF4-FFF2-40B4-BE49-F238E27FC236}">
                <a16:creationId xmlns:a16="http://schemas.microsoft.com/office/drawing/2014/main" id="{6A118071-605D-41FA-A563-C975CF169367}"/>
              </a:ext>
            </a:extLst>
          </xdr:cNvPr>
          <xdr:cNvSpPr/>
        </xdr:nvSpPr>
        <xdr:spPr>
          <a:xfrm>
            <a:off x="6477000" y="315039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76" name="Straight Connector 1775">
            <a:extLst>
              <a:ext uri="{FF2B5EF4-FFF2-40B4-BE49-F238E27FC236}">
                <a16:creationId xmlns:a16="http://schemas.microsoft.com/office/drawing/2014/main" id="{D67DBB46-6DD8-4328-AFBF-8F7825238BF7}"/>
              </a:ext>
            </a:extLst>
          </xdr:cNvPr>
          <xdr:cNvCxnSpPr/>
        </xdr:nvCxnSpPr>
        <xdr:spPr>
          <a:xfrm flipH="1">
            <a:off x="6743699" y="32261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7" name="Straight Connector 1776">
            <a:extLst>
              <a:ext uri="{FF2B5EF4-FFF2-40B4-BE49-F238E27FC236}">
                <a16:creationId xmlns:a16="http://schemas.microsoft.com/office/drawing/2014/main" id="{62265126-D6A6-4E3A-992B-D16109ED24BF}"/>
              </a:ext>
            </a:extLst>
          </xdr:cNvPr>
          <xdr:cNvCxnSpPr/>
        </xdr:nvCxnSpPr>
        <xdr:spPr>
          <a:xfrm flipH="1">
            <a:off x="8686800" y="32261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8" name="Straight Connector 1777">
            <a:extLst>
              <a:ext uri="{FF2B5EF4-FFF2-40B4-BE49-F238E27FC236}">
                <a16:creationId xmlns:a16="http://schemas.microsoft.com/office/drawing/2014/main" id="{19FCAA3D-5A03-4391-92EC-ACDF67E70EC9}"/>
              </a:ext>
            </a:extLst>
          </xdr:cNvPr>
          <xdr:cNvCxnSpPr/>
        </xdr:nvCxnSpPr>
        <xdr:spPr>
          <a:xfrm>
            <a:off x="8258187" y="318992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9" name="Straight Connector 1778">
            <a:extLst>
              <a:ext uri="{FF2B5EF4-FFF2-40B4-BE49-F238E27FC236}">
                <a16:creationId xmlns:a16="http://schemas.microsoft.com/office/drawing/2014/main" id="{CA49F721-BEB9-486C-AD77-FE94A1DB4F2E}"/>
              </a:ext>
            </a:extLst>
          </xdr:cNvPr>
          <xdr:cNvCxnSpPr/>
        </xdr:nvCxnSpPr>
        <xdr:spPr>
          <a:xfrm flipH="1">
            <a:off x="8201037" y="31975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0" name="Straight Connector 1779">
            <a:extLst>
              <a:ext uri="{FF2B5EF4-FFF2-40B4-BE49-F238E27FC236}">
                <a16:creationId xmlns:a16="http://schemas.microsoft.com/office/drawing/2014/main" id="{03B466B3-67D1-4556-B05E-F6A79AEBA5D9}"/>
              </a:ext>
            </a:extLst>
          </xdr:cNvPr>
          <xdr:cNvCxnSpPr/>
        </xdr:nvCxnSpPr>
        <xdr:spPr>
          <a:xfrm>
            <a:off x="6729412" y="323088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1" name="Straight Connector 1780">
            <a:extLst>
              <a:ext uri="{FF2B5EF4-FFF2-40B4-BE49-F238E27FC236}">
                <a16:creationId xmlns:a16="http://schemas.microsoft.com/office/drawing/2014/main" id="{090B285B-AB99-47AD-A97E-73FCAA0CB10D}"/>
              </a:ext>
            </a:extLst>
          </xdr:cNvPr>
          <xdr:cNvCxnSpPr>
            <a:stCxn id="1754" idx="3"/>
          </xdr:cNvCxnSpPr>
        </xdr:nvCxnSpPr>
        <xdr:spPr>
          <a:xfrm flipV="1">
            <a:off x="6796088" y="31165800"/>
            <a:ext cx="1462087" cy="57388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213</xdr:row>
      <xdr:rowOff>0</xdr:rowOff>
    </xdr:from>
    <xdr:to>
      <xdr:col>90</xdr:col>
      <xdr:colOff>114301</xdr:colOff>
      <xdr:row>221</xdr:row>
      <xdr:rowOff>80963</xdr:rowOff>
    </xdr:to>
    <xdr:grpSp>
      <xdr:nvGrpSpPr>
        <xdr:cNvPr id="157" name="Group 156">
          <a:extLst>
            <a:ext uri="{FF2B5EF4-FFF2-40B4-BE49-F238E27FC236}">
              <a16:creationId xmlns:a16="http://schemas.microsoft.com/office/drawing/2014/main" id="{F9714157-1B03-41D9-BB75-458089DEA0E8}"/>
            </a:ext>
          </a:extLst>
        </xdr:cNvPr>
        <xdr:cNvGrpSpPr/>
      </xdr:nvGrpSpPr>
      <xdr:grpSpPr>
        <a:xfrm>
          <a:off x="12144375" y="31165800"/>
          <a:ext cx="2543176" cy="1223963"/>
          <a:chOff x="12144375" y="31165800"/>
          <a:chExt cx="2543176" cy="1223963"/>
        </a:xfrm>
      </xdr:grpSpPr>
      <xdr:grpSp>
        <xdr:nvGrpSpPr>
          <xdr:cNvPr id="1815" name="Group 1814">
            <a:extLst>
              <a:ext uri="{FF2B5EF4-FFF2-40B4-BE49-F238E27FC236}">
                <a16:creationId xmlns:a16="http://schemas.microsoft.com/office/drawing/2014/main" id="{C37CE018-3EAD-43D4-87B8-DBACC68E76CE}"/>
              </a:ext>
            </a:extLst>
          </xdr:cNvPr>
          <xdr:cNvGrpSpPr/>
        </xdr:nvGrpSpPr>
        <xdr:grpSpPr>
          <a:xfrm>
            <a:off x="12144375" y="31746825"/>
            <a:ext cx="328613" cy="261937"/>
            <a:chOff x="6800850" y="719138"/>
            <a:chExt cx="328613" cy="261937"/>
          </a:xfrm>
        </xdr:grpSpPr>
        <xdr:sp macro="" textlink="">
          <xdr:nvSpPr>
            <xdr:cNvPr id="1816" name="Rectangle 1815">
              <a:extLst>
                <a:ext uri="{FF2B5EF4-FFF2-40B4-BE49-F238E27FC236}">
                  <a16:creationId xmlns:a16="http://schemas.microsoft.com/office/drawing/2014/main" id="{7CB735E0-D85A-49F0-9E7A-6BF0CC882D20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817" name="Isosceles Triangle 1816">
              <a:extLst>
                <a:ext uri="{FF2B5EF4-FFF2-40B4-BE49-F238E27FC236}">
                  <a16:creationId xmlns:a16="http://schemas.microsoft.com/office/drawing/2014/main" id="{A6F1F49B-62B0-43ED-84F7-AABBD67B0F34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18" name="Straight Connector 1817">
              <a:extLst>
                <a:ext uri="{FF2B5EF4-FFF2-40B4-BE49-F238E27FC236}">
                  <a16:creationId xmlns:a16="http://schemas.microsoft.com/office/drawing/2014/main" id="{1DA5C193-E9AA-4515-9D4D-A961824C0552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85" name="Group 1784">
            <a:extLst>
              <a:ext uri="{FF2B5EF4-FFF2-40B4-BE49-F238E27FC236}">
                <a16:creationId xmlns:a16="http://schemas.microsoft.com/office/drawing/2014/main" id="{92FCEADD-5358-4708-B163-4E2433C7C0AC}"/>
              </a:ext>
            </a:extLst>
          </xdr:cNvPr>
          <xdr:cNvGrpSpPr/>
        </xdr:nvGrpSpPr>
        <xdr:grpSpPr>
          <a:xfrm>
            <a:off x="14249400" y="31599188"/>
            <a:ext cx="166688" cy="285750"/>
            <a:chOff x="3562350" y="576263"/>
            <a:chExt cx="166688" cy="285750"/>
          </a:xfrm>
        </xdr:grpSpPr>
        <xdr:sp macro="" textlink="">
          <xdr:nvSpPr>
            <xdr:cNvPr id="1786" name="Rectangle 1785">
              <a:extLst>
                <a:ext uri="{FF2B5EF4-FFF2-40B4-BE49-F238E27FC236}">
                  <a16:creationId xmlns:a16="http://schemas.microsoft.com/office/drawing/2014/main" id="{854DBA0F-E70D-4DEB-A06A-82DA7790B03E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787" name="Straight Connector 1786">
              <a:extLst>
                <a:ext uri="{FF2B5EF4-FFF2-40B4-BE49-F238E27FC236}">
                  <a16:creationId xmlns:a16="http://schemas.microsoft.com/office/drawing/2014/main" id="{B1F272F7-4752-41E8-9B69-67CA646624CC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88" name="Straight Connector 1787">
            <a:extLst>
              <a:ext uri="{FF2B5EF4-FFF2-40B4-BE49-F238E27FC236}">
                <a16:creationId xmlns:a16="http://schemas.microsoft.com/office/drawing/2014/main" id="{70514D33-AECE-449A-9267-7E845EDB1F07}"/>
              </a:ext>
            </a:extLst>
          </xdr:cNvPr>
          <xdr:cNvCxnSpPr/>
        </xdr:nvCxnSpPr>
        <xdr:spPr>
          <a:xfrm>
            <a:off x="12311063" y="317373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9" name="Straight Arrow Connector 1788">
            <a:extLst>
              <a:ext uri="{FF2B5EF4-FFF2-40B4-BE49-F238E27FC236}">
                <a16:creationId xmlns:a16="http://schemas.microsoft.com/office/drawing/2014/main" id="{67A23DF1-81CF-454D-A5E9-4E4CA65F5EFD}"/>
              </a:ext>
            </a:extLst>
          </xdr:cNvPr>
          <xdr:cNvCxnSpPr/>
        </xdr:nvCxnSpPr>
        <xdr:spPr>
          <a:xfrm>
            <a:off x="12468225" y="31637288"/>
            <a:ext cx="0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0" name="Straight Arrow Connector 1789">
            <a:extLst>
              <a:ext uri="{FF2B5EF4-FFF2-40B4-BE49-F238E27FC236}">
                <a16:creationId xmlns:a16="http://schemas.microsoft.com/office/drawing/2014/main" id="{E13EEB1A-FFFB-46DD-911D-49E8578B6D73}"/>
              </a:ext>
            </a:extLst>
          </xdr:cNvPr>
          <xdr:cNvCxnSpPr/>
        </xdr:nvCxnSpPr>
        <xdr:spPr>
          <a:xfrm>
            <a:off x="12630150" y="31599188"/>
            <a:ext cx="0" cy="133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1" name="Straight Arrow Connector 1790">
            <a:extLst>
              <a:ext uri="{FF2B5EF4-FFF2-40B4-BE49-F238E27FC236}">
                <a16:creationId xmlns:a16="http://schemas.microsoft.com/office/drawing/2014/main" id="{E6FEB92D-96CC-46AA-A4FA-52C236DCD7B4}"/>
              </a:ext>
            </a:extLst>
          </xdr:cNvPr>
          <xdr:cNvCxnSpPr>
            <a:cxnSpLocks/>
          </xdr:cNvCxnSpPr>
        </xdr:nvCxnSpPr>
        <xdr:spPr>
          <a:xfrm>
            <a:off x="12792075" y="3154680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2" name="Straight Arrow Connector 1791">
            <a:extLst>
              <a:ext uri="{FF2B5EF4-FFF2-40B4-BE49-F238E27FC236}">
                <a16:creationId xmlns:a16="http://schemas.microsoft.com/office/drawing/2014/main" id="{A6E79F12-2D8D-46EC-BFBD-E19289CFEDAF}"/>
              </a:ext>
            </a:extLst>
          </xdr:cNvPr>
          <xdr:cNvCxnSpPr/>
        </xdr:nvCxnSpPr>
        <xdr:spPr>
          <a:xfrm>
            <a:off x="12954000" y="31484888"/>
            <a:ext cx="0" cy="2476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3" name="Straight Arrow Connector 1792">
            <a:extLst>
              <a:ext uri="{FF2B5EF4-FFF2-40B4-BE49-F238E27FC236}">
                <a16:creationId xmlns:a16="http://schemas.microsoft.com/office/drawing/2014/main" id="{A2FA858C-9034-44AC-9CD6-B41EDE0D8ADA}"/>
              </a:ext>
            </a:extLst>
          </xdr:cNvPr>
          <xdr:cNvCxnSpPr/>
        </xdr:nvCxnSpPr>
        <xdr:spPr>
          <a:xfrm>
            <a:off x="13115925" y="31422975"/>
            <a:ext cx="0" cy="3095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4" name="Straight Arrow Connector 1793">
            <a:extLst>
              <a:ext uri="{FF2B5EF4-FFF2-40B4-BE49-F238E27FC236}">
                <a16:creationId xmlns:a16="http://schemas.microsoft.com/office/drawing/2014/main" id="{54B6A07D-350E-4445-86D7-6F2487406609}"/>
              </a:ext>
            </a:extLst>
          </xdr:cNvPr>
          <xdr:cNvCxnSpPr/>
        </xdr:nvCxnSpPr>
        <xdr:spPr>
          <a:xfrm>
            <a:off x="13277850" y="31361063"/>
            <a:ext cx="0" cy="3714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5" name="Straight Arrow Connector 1794">
            <a:extLst>
              <a:ext uri="{FF2B5EF4-FFF2-40B4-BE49-F238E27FC236}">
                <a16:creationId xmlns:a16="http://schemas.microsoft.com/office/drawing/2014/main" id="{58378385-D5A2-448B-947B-94AA6F4F0B98}"/>
              </a:ext>
            </a:extLst>
          </xdr:cNvPr>
          <xdr:cNvCxnSpPr/>
        </xdr:nvCxnSpPr>
        <xdr:spPr>
          <a:xfrm>
            <a:off x="13439775" y="31284863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6" name="Straight Arrow Connector 1795">
            <a:extLst>
              <a:ext uri="{FF2B5EF4-FFF2-40B4-BE49-F238E27FC236}">
                <a16:creationId xmlns:a16="http://schemas.microsoft.com/office/drawing/2014/main" id="{823DC0DD-31BF-471C-B388-81CC7322B942}"/>
              </a:ext>
            </a:extLst>
          </xdr:cNvPr>
          <xdr:cNvCxnSpPr/>
        </xdr:nvCxnSpPr>
        <xdr:spPr>
          <a:xfrm>
            <a:off x="13601700" y="31232475"/>
            <a:ext cx="0" cy="5000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7" name="Straight Arrow Connector 1796">
            <a:extLst>
              <a:ext uri="{FF2B5EF4-FFF2-40B4-BE49-F238E27FC236}">
                <a16:creationId xmlns:a16="http://schemas.microsoft.com/office/drawing/2014/main" id="{E2775CA0-6FBD-4ADF-A99C-4BAAC81CD37F}"/>
              </a:ext>
            </a:extLst>
          </xdr:cNvPr>
          <xdr:cNvCxnSpPr/>
        </xdr:nvCxnSpPr>
        <xdr:spPr>
          <a:xfrm>
            <a:off x="13763625" y="311705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8" name="Straight Connector 1797">
            <a:extLst>
              <a:ext uri="{FF2B5EF4-FFF2-40B4-BE49-F238E27FC236}">
                <a16:creationId xmlns:a16="http://schemas.microsoft.com/office/drawing/2014/main" id="{C070DC62-8A13-49CB-86F3-561419D63B93}"/>
              </a:ext>
            </a:extLst>
          </xdr:cNvPr>
          <xdr:cNvCxnSpPr/>
        </xdr:nvCxnSpPr>
        <xdr:spPr>
          <a:xfrm>
            <a:off x="12306301" y="3190874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9" name="Straight Connector 1798">
            <a:extLst>
              <a:ext uri="{FF2B5EF4-FFF2-40B4-BE49-F238E27FC236}">
                <a16:creationId xmlns:a16="http://schemas.microsoft.com/office/drawing/2014/main" id="{43A0E815-C37E-4955-B936-D9F75DF3CF19}"/>
              </a:ext>
            </a:extLst>
          </xdr:cNvPr>
          <xdr:cNvCxnSpPr/>
        </xdr:nvCxnSpPr>
        <xdr:spPr>
          <a:xfrm>
            <a:off x="12234863" y="320230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0" name="Straight Connector 1799">
            <a:extLst>
              <a:ext uri="{FF2B5EF4-FFF2-40B4-BE49-F238E27FC236}">
                <a16:creationId xmlns:a16="http://schemas.microsoft.com/office/drawing/2014/main" id="{9A05BEA1-4AF9-47C8-A4BC-BB85A0B7864C}"/>
              </a:ext>
            </a:extLst>
          </xdr:cNvPr>
          <xdr:cNvCxnSpPr/>
        </xdr:nvCxnSpPr>
        <xdr:spPr>
          <a:xfrm flipH="1">
            <a:off x="12249147" y="31975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1" name="Straight Connector 1800">
            <a:extLst>
              <a:ext uri="{FF2B5EF4-FFF2-40B4-BE49-F238E27FC236}">
                <a16:creationId xmlns:a16="http://schemas.microsoft.com/office/drawing/2014/main" id="{BB25FDFD-0432-40BA-8371-86B27D670E1A}"/>
              </a:ext>
            </a:extLst>
          </xdr:cNvPr>
          <xdr:cNvCxnSpPr/>
        </xdr:nvCxnSpPr>
        <xdr:spPr>
          <a:xfrm>
            <a:off x="14249402" y="31913512"/>
            <a:ext cx="0" cy="476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2" name="Straight Connector 1801">
            <a:extLst>
              <a:ext uri="{FF2B5EF4-FFF2-40B4-BE49-F238E27FC236}">
                <a16:creationId xmlns:a16="http://schemas.microsoft.com/office/drawing/2014/main" id="{61707E44-E486-44BC-90AC-0F3F6D69FD97}"/>
              </a:ext>
            </a:extLst>
          </xdr:cNvPr>
          <xdr:cNvCxnSpPr/>
        </xdr:nvCxnSpPr>
        <xdr:spPr>
          <a:xfrm flipH="1">
            <a:off x="14192251" y="319801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04" name="Arc 1803">
            <a:extLst>
              <a:ext uri="{FF2B5EF4-FFF2-40B4-BE49-F238E27FC236}">
                <a16:creationId xmlns:a16="http://schemas.microsoft.com/office/drawing/2014/main" id="{FD3E5C65-4758-4428-910E-8E8F6A0F712C}"/>
              </a:ext>
            </a:extLst>
          </xdr:cNvPr>
          <xdr:cNvSpPr/>
        </xdr:nvSpPr>
        <xdr:spPr>
          <a:xfrm rot="10800000">
            <a:off x="14277975" y="315420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05" name="Straight Connector 1804">
            <a:extLst>
              <a:ext uri="{FF2B5EF4-FFF2-40B4-BE49-F238E27FC236}">
                <a16:creationId xmlns:a16="http://schemas.microsoft.com/office/drawing/2014/main" id="{4591B09B-2B9B-4696-A622-29097A4BDBD5}"/>
              </a:ext>
            </a:extLst>
          </xdr:cNvPr>
          <xdr:cNvCxnSpPr/>
        </xdr:nvCxnSpPr>
        <xdr:spPr>
          <a:xfrm flipH="1">
            <a:off x="12249149" y="32261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6" name="Straight Connector 1805">
            <a:extLst>
              <a:ext uri="{FF2B5EF4-FFF2-40B4-BE49-F238E27FC236}">
                <a16:creationId xmlns:a16="http://schemas.microsoft.com/office/drawing/2014/main" id="{2C15EE82-21E5-4F7A-BADA-F170375051DB}"/>
              </a:ext>
            </a:extLst>
          </xdr:cNvPr>
          <xdr:cNvCxnSpPr/>
        </xdr:nvCxnSpPr>
        <xdr:spPr>
          <a:xfrm flipH="1">
            <a:off x="14192250" y="32261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7" name="Straight Connector 1806">
            <a:extLst>
              <a:ext uri="{FF2B5EF4-FFF2-40B4-BE49-F238E27FC236}">
                <a16:creationId xmlns:a16="http://schemas.microsoft.com/office/drawing/2014/main" id="{938D1721-8473-4DDE-9BA4-9EDDDAC7A39D}"/>
              </a:ext>
            </a:extLst>
          </xdr:cNvPr>
          <xdr:cNvCxnSpPr/>
        </xdr:nvCxnSpPr>
        <xdr:spPr>
          <a:xfrm>
            <a:off x="13763637" y="318992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8" name="Straight Connector 1807">
            <a:extLst>
              <a:ext uri="{FF2B5EF4-FFF2-40B4-BE49-F238E27FC236}">
                <a16:creationId xmlns:a16="http://schemas.microsoft.com/office/drawing/2014/main" id="{F555596B-F8AC-4AB3-BD4E-A3DCE945E0EB}"/>
              </a:ext>
            </a:extLst>
          </xdr:cNvPr>
          <xdr:cNvCxnSpPr/>
        </xdr:nvCxnSpPr>
        <xdr:spPr>
          <a:xfrm flipH="1">
            <a:off x="13706487" y="31975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9" name="Straight Connector 1808">
            <a:extLst>
              <a:ext uri="{FF2B5EF4-FFF2-40B4-BE49-F238E27FC236}">
                <a16:creationId xmlns:a16="http://schemas.microsoft.com/office/drawing/2014/main" id="{1E0DD8B8-89FF-491C-8621-A5447E52DD1C}"/>
              </a:ext>
            </a:extLst>
          </xdr:cNvPr>
          <xdr:cNvCxnSpPr/>
        </xdr:nvCxnSpPr>
        <xdr:spPr>
          <a:xfrm>
            <a:off x="12234862" y="323088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0" name="Straight Connector 1809">
            <a:extLst>
              <a:ext uri="{FF2B5EF4-FFF2-40B4-BE49-F238E27FC236}">
                <a16:creationId xmlns:a16="http://schemas.microsoft.com/office/drawing/2014/main" id="{B0F7D74F-7E09-4DE2-BAB9-95D1D39B500B}"/>
              </a:ext>
            </a:extLst>
          </xdr:cNvPr>
          <xdr:cNvCxnSpPr>
            <a:stCxn id="1783" idx="3"/>
          </xdr:cNvCxnSpPr>
        </xdr:nvCxnSpPr>
        <xdr:spPr>
          <a:xfrm flipV="1">
            <a:off x="12301538" y="31165800"/>
            <a:ext cx="1462087" cy="57388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230</xdr:row>
      <xdr:rowOff>0</xdr:rowOff>
    </xdr:from>
    <xdr:to>
      <xdr:col>54</xdr:col>
      <xdr:colOff>157163</xdr:colOff>
      <xdr:row>238</xdr:row>
      <xdr:rowOff>80963</xdr:rowOff>
    </xdr:to>
    <xdr:grpSp>
      <xdr:nvGrpSpPr>
        <xdr:cNvPr id="167" name="Group 166">
          <a:extLst>
            <a:ext uri="{FF2B5EF4-FFF2-40B4-BE49-F238E27FC236}">
              <a16:creationId xmlns:a16="http://schemas.microsoft.com/office/drawing/2014/main" id="{4B74D22A-EA3D-4FE9-A4B2-72044E277102}"/>
            </a:ext>
          </a:extLst>
        </xdr:cNvPr>
        <xdr:cNvGrpSpPr/>
      </xdr:nvGrpSpPr>
      <xdr:grpSpPr>
        <a:xfrm>
          <a:off x="6477000" y="33604200"/>
          <a:ext cx="2424113" cy="1223963"/>
          <a:chOff x="6477000" y="33604200"/>
          <a:chExt cx="2424113" cy="1223963"/>
        </a:xfrm>
      </xdr:grpSpPr>
      <xdr:grpSp>
        <xdr:nvGrpSpPr>
          <xdr:cNvPr id="1879" name="Group 1878">
            <a:extLst>
              <a:ext uri="{FF2B5EF4-FFF2-40B4-BE49-F238E27FC236}">
                <a16:creationId xmlns:a16="http://schemas.microsoft.com/office/drawing/2014/main" id="{516D7A7F-70AB-4EED-9794-EFEB07E1E22D}"/>
              </a:ext>
            </a:extLst>
          </xdr:cNvPr>
          <xdr:cNvGrpSpPr/>
        </xdr:nvGrpSpPr>
        <xdr:grpSpPr>
          <a:xfrm>
            <a:off x="8572500" y="34175700"/>
            <a:ext cx="328613" cy="261937"/>
            <a:chOff x="6800850" y="719138"/>
            <a:chExt cx="328613" cy="261937"/>
          </a:xfrm>
        </xdr:grpSpPr>
        <xdr:sp macro="" textlink="">
          <xdr:nvSpPr>
            <xdr:cNvPr id="1880" name="Rectangle 1879">
              <a:extLst>
                <a:ext uri="{FF2B5EF4-FFF2-40B4-BE49-F238E27FC236}">
                  <a16:creationId xmlns:a16="http://schemas.microsoft.com/office/drawing/2014/main" id="{717713F6-6EE3-4EFA-AB46-CEDA30AD74EA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881" name="Isosceles Triangle 1880">
              <a:extLst>
                <a:ext uri="{FF2B5EF4-FFF2-40B4-BE49-F238E27FC236}">
                  <a16:creationId xmlns:a16="http://schemas.microsoft.com/office/drawing/2014/main" id="{28CA5C88-6AD8-4D87-8D79-F27658853528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82" name="Straight Connector 1881">
              <a:extLst>
                <a:ext uri="{FF2B5EF4-FFF2-40B4-BE49-F238E27FC236}">
                  <a16:creationId xmlns:a16="http://schemas.microsoft.com/office/drawing/2014/main" id="{202EE1F0-3C2F-4B8F-AB2A-302EC6566199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20" name="Group 1819">
            <a:extLst>
              <a:ext uri="{FF2B5EF4-FFF2-40B4-BE49-F238E27FC236}">
                <a16:creationId xmlns:a16="http://schemas.microsoft.com/office/drawing/2014/main" id="{1D72F945-6529-411B-AB56-BE4A95B32184}"/>
              </a:ext>
            </a:extLst>
          </xdr:cNvPr>
          <xdr:cNvGrpSpPr/>
        </xdr:nvGrpSpPr>
        <xdr:grpSpPr>
          <a:xfrm>
            <a:off x="6638925" y="34032825"/>
            <a:ext cx="161925" cy="285751"/>
            <a:chOff x="1457325" y="571500"/>
            <a:chExt cx="161925" cy="285751"/>
          </a:xfrm>
        </xdr:grpSpPr>
        <xdr:sp macro="" textlink="">
          <xdr:nvSpPr>
            <xdr:cNvPr id="1825" name="Rectangle 1824">
              <a:extLst>
                <a:ext uri="{FF2B5EF4-FFF2-40B4-BE49-F238E27FC236}">
                  <a16:creationId xmlns:a16="http://schemas.microsoft.com/office/drawing/2014/main" id="{3F1A04CA-03D7-4984-B4F7-1F6F015168B7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26" name="Straight Connector 1825">
              <a:extLst>
                <a:ext uri="{FF2B5EF4-FFF2-40B4-BE49-F238E27FC236}">
                  <a16:creationId xmlns:a16="http://schemas.microsoft.com/office/drawing/2014/main" id="{792EE1E9-C9A8-4A32-955D-260B22CEADF2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22" name="Straight Connector 1821">
            <a:extLst>
              <a:ext uri="{FF2B5EF4-FFF2-40B4-BE49-F238E27FC236}">
                <a16:creationId xmlns:a16="http://schemas.microsoft.com/office/drawing/2014/main" id="{50AA912C-C956-4342-9D15-1663661B9F7A}"/>
              </a:ext>
            </a:extLst>
          </xdr:cNvPr>
          <xdr:cNvCxnSpPr/>
        </xdr:nvCxnSpPr>
        <xdr:spPr>
          <a:xfrm>
            <a:off x="6805613" y="341757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7" name="Straight Arrow Connector 1826">
            <a:extLst>
              <a:ext uri="{FF2B5EF4-FFF2-40B4-BE49-F238E27FC236}">
                <a16:creationId xmlns:a16="http://schemas.microsoft.com/office/drawing/2014/main" id="{BB4214BB-8D46-43DD-A5CC-9F60DDED454D}"/>
              </a:ext>
            </a:extLst>
          </xdr:cNvPr>
          <xdr:cNvCxnSpPr/>
        </xdr:nvCxnSpPr>
        <xdr:spPr>
          <a:xfrm>
            <a:off x="6962775" y="33666113"/>
            <a:ext cx="0" cy="5048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8" name="Straight Arrow Connector 1827">
            <a:extLst>
              <a:ext uri="{FF2B5EF4-FFF2-40B4-BE49-F238E27FC236}">
                <a16:creationId xmlns:a16="http://schemas.microsoft.com/office/drawing/2014/main" id="{0F4AD195-93AE-4F95-9B09-C824E097AE2D}"/>
              </a:ext>
            </a:extLst>
          </xdr:cNvPr>
          <xdr:cNvCxnSpPr/>
        </xdr:nvCxnSpPr>
        <xdr:spPr>
          <a:xfrm>
            <a:off x="7124700" y="3372802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9" name="Straight Arrow Connector 1828">
            <a:extLst>
              <a:ext uri="{FF2B5EF4-FFF2-40B4-BE49-F238E27FC236}">
                <a16:creationId xmlns:a16="http://schemas.microsoft.com/office/drawing/2014/main" id="{5054EFC0-B962-44A5-BE2B-D1C0985BD16E}"/>
              </a:ext>
            </a:extLst>
          </xdr:cNvPr>
          <xdr:cNvCxnSpPr>
            <a:cxnSpLocks/>
          </xdr:cNvCxnSpPr>
        </xdr:nvCxnSpPr>
        <xdr:spPr>
          <a:xfrm>
            <a:off x="7286625" y="3379470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0" name="Straight Arrow Connector 1829">
            <a:extLst>
              <a:ext uri="{FF2B5EF4-FFF2-40B4-BE49-F238E27FC236}">
                <a16:creationId xmlns:a16="http://schemas.microsoft.com/office/drawing/2014/main" id="{FF4760D7-AA87-4FEC-81BA-A779DFEA2D55}"/>
              </a:ext>
            </a:extLst>
          </xdr:cNvPr>
          <xdr:cNvCxnSpPr/>
        </xdr:nvCxnSpPr>
        <xdr:spPr>
          <a:xfrm>
            <a:off x="7448550" y="33866138"/>
            <a:ext cx="0" cy="3048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1" name="Straight Arrow Connector 1830">
            <a:extLst>
              <a:ext uri="{FF2B5EF4-FFF2-40B4-BE49-F238E27FC236}">
                <a16:creationId xmlns:a16="http://schemas.microsoft.com/office/drawing/2014/main" id="{620128A7-D032-49DC-8DEB-BACEACF7532B}"/>
              </a:ext>
            </a:extLst>
          </xdr:cNvPr>
          <xdr:cNvCxnSpPr/>
        </xdr:nvCxnSpPr>
        <xdr:spPr>
          <a:xfrm>
            <a:off x="7610475" y="33928050"/>
            <a:ext cx="0" cy="2428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2" name="Straight Arrow Connector 1831">
            <a:extLst>
              <a:ext uri="{FF2B5EF4-FFF2-40B4-BE49-F238E27FC236}">
                <a16:creationId xmlns:a16="http://schemas.microsoft.com/office/drawing/2014/main" id="{B19F223C-CE44-47C9-951D-0B5DCDB40770}"/>
              </a:ext>
            </a:extLst>
          </xdr:cNvPr>
          <xdr:cNvCxnSpPr/>
        </xdr:nvCxnSpPr>
        <xdr:spPr>
          <a:xfrm>
            <a:off x="7772400" y="33980438"/>
            <a:ext cx="0" cy="190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3" name="Straight Arrow Connector 1832">
            <a:extLst>
              <a:ext uri="{FF2B5EF4-FFF2-40B4-BE49-F238E27FC236}">
                <a16:creationId xmlns:a16="http://schemas.microsoft.com/office/drawing/2014/main" id="{00100602-B282-400F-95C6-5D1D9D555EA0}"/>
              </a:ext>
            </a:extLst>
          </xdr:cNvPr>
          <xdr:cNvCxnSpPr/>
        </xdr:nvCxnSpPr>
        <xdr:spPr>
          <a:xfrm>
            <a:off x="7934325" y="34042350"/>
            <a:ext cx="0" cy="1285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4" name="Straight Arrow Connector 1833">
            <a:extLst>
              <a:ext uri="{FF2B5EF4-FFF2-40B4-BE49-F238E27FC236}">
                <a16:creationId xmlns:a16="http://schemas.microsoft.com/office/drawing/2014/main" id="{129D23F6-AA90-481E-BB0E-0B7D87A5A20A}"/>
              </a:ext>
            </a:extLst>
          </xdr:cNvPr>
          <xdr:cNvCxnSpPr/>
        </xdr:nvCxnSpPr>
        <xdr:spPr>
          <a:xfrm>
            <a:off x="8096250" y="34094738"/>
            <a:ext cx="0" cy="761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5" name="Straight Arrow Connector 1834">
            <a:extLst>
              <a:ext uri="{FF2B5EF4-FFF2-40B4-BE49-F238E27FC236}">
                <a16:creationId xmlns:a16="http://schemas.microsoft.com/office/drawing/2014/main" id="{AC166FD2-B2ED-4A9D-A47A-A0824AA4B7E9}"/>
              </a:ext>
            </a:extLst>
          </xdr:cNvPr>
          <xdr:cNvCxnSpPr/>
        </xdr:nvCxnSpPr>
        <xdr:spPr>
          <a:xfrm>
            <a:off x="6800850" y="336089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6" name="Straight Connector 1835">
            <a:extLst>
              <a:ext uri="{FF2B5EF4-FFF2-40B4-BE49-F238E27FC236}">
                <a16:creationId xmlns:a16="http://schemas.microsoft.com/office/drawing/2014/main" id="{10321804-2804-4273-8E71-927B51AAD8D0}"/>
              </a:ext>
            </a:extLst>
          </xdr:cNvPr>
          <xdr:cNvCxnSpPr/>
        </xdr:nvCxnSpPr>
        <xdr:spPr>
          <a:xfrm>
            <a:off x="6800851" y="3434714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7" name="Straight Connector 1836">
            <a:extLst>
              <a:ext uri="{FF2B5EF4-FFF2-40B4-BE49-F238E27FC236}">
                <a16:creationId xmlns:a16="http://schemas.microsoft.com/office/drawing/2014/main" id="{54CBE49B-9016-4213-825F-481341310BDD}"/>
              </a:ext>
            </a:extLst>
          </xdr:cNvPr>
          <xdr:cNvCxnSpPr/>
        </xdr:nvCxnSpPr>
        <xdr:spPr>
          <a:xfrm>
            <a:off x="6729413" y="34461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8" name="Straight Connector 1837">
            <a:extLst>
              <a:ext uri="{FF2B5EF4-FFF2-40B4-BE49-F238E27FC236}">
                <a16:creationId xmlns:a16="http://schemas.microsoft.com/office/drawing/2014/main" id="{8E9A1DC6-B890-4466-A57B-A6169EE25C95}"/>
              </a:ext>
            </a:extLst>
          </xdr:cNvPr>
          <xdr:cNvCxnSpPr/>
        </xdr:nvCxnSpPr>
        <xdr:spPr>
          <a:xfrm flipH="1">
            <a:off x="6743697" y="34413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9" name="Straight Connector 1838">
            <a:extLst>
              <a:ext uri="{FF2B5EF4-FFF2-40B4-BE49-F238E27FC236}">
                <a16:creationId xmlns:a16="http://schemas.microsoft.com/office/drawing/2014/main" id="{965305C0-1C5A-4237-8297-D3B97E17A61D}"/>
              </a:ext>
            </a:extLst>
          </xdr:cNvPr>
          <xdr:cNvCxnSpPr/>
        </xdr:nvCxnSpPr>
        <xdr:spPr>
          <a:xfrm>
            <a:off x="8743952" y="34351912"/>
            <a:ext cx="0" cy="476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0" name="Straight Connector 1839">
            <a:extLst>
              <a:ext uri="{FF2B5EF4-FFF2-40B4-BE49-F238E27FC236}">
                <a16:creationId xmlns:a16="http://schemas.microsoft.com/office/drawing/2014/main" id="{3B50B848-9BAC-4DAB-872C-14B76D597A9F}"/>
              </a:ext>
            </a:extLst>
          </xdr:cNvPr>
          <xdr:cNvCxnSpPr/>
        </xdr:nvCxnSpPr>
        <xdr:spPr>
          <a:xfrm flipH="1">
            <a:off x="8686801" y="344185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41" name="Arc 1840">
            <a:extLst>
              <a:ext uri="{FF2B5EF4-FFF2-40B4-BE49-F238E27FC236}">
                <a16:creationId xmlns:a16="http://schemas.microsoft.com/office/drawing/2014/main" id="{4D944C78-EC37-4955-B9E8-5AC29D2D4CC5}"/>
              </a:ext>
            </a:extLst>
          </xdr:cNvPr>
          <xdr:cNvSpPr/>
        </xdr:nvSpPr>
        <xdr:spPr>
          <a:xfrm>
            <a:off x="6477000" y="339423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43" name="Straight Connector 1842">
            <a:extLst>
              <a:ext uri="{FF2B5EF4-FFF2-40B4-BE49-F238E27FC236}">
                <a16:creationId xmlns:a16="http://schemas.microsoft.com/office/drawing/2014/main" id="{18168EA8-6F90-4954-8444-124A2782C1B7}"/>
              </a:ext>
            </a:extLst>
          </xdr:cNvPr>
          <xdr:cNvCxnSpPr/>
        </xdr:nvCxnSpPr>
        <xdr:spPr>
          <a:xfrm flipH="1">
            <a:off x="6743699" y="346995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4" name="Straight Connector 1843">
            <a:extLst>
              <a:ext uri="{FF2B5EF4-FFF2-40B4-BE49-F238E27FC236}">
                <a16:creationId xmlns:a16="http://schemas.microsoft.com/office/drawing/2014/main" id="{F334C670-3CB6-4C1E-8678-97C228033D9A}"/>
              </a:ext>
            </a:extLst>
          </xdr:cNvPr>
          <xdr:cNvCxnSpPr/>
        </xdr:nvCxnSpPr>
        <xdr:spPr>
          <a:xfrm flipH="1">
            <a:off x="8686800" y="346995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5" name="Straight Connector 1844">
            <a:extLst>
              <a:ext uri="{FF2B5EF4-FFF2-40B4-BE49-F238E27FC236}">
                <a16:creationId xmlns:a16="http://schemas.microsoft.com/office/drawing/2014/main" id="{3EFDEA61-A3A5-4BF7-8255-474C7040DA3D}"/>
              </a:ext>
            </a:extLst>
          </xdr:cNvPr>
          <xdr:cNvCxnSpPr/>
        </xdr:nvCxnSpPr>
        <xdr:spPr>
          <a:xfrm>
            <a:off x="8258187" y="343376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6" name="Straight Connector 1845">
            <a:extLst>
              <a:ext uri="{FF2B5EF4-FFF2-40B4-BE49-F238E27FC236}">
                <a16:creationId xmlns:a16="http://schemas.microsoft.com/office/drawing/2014/main" id="{9E38D68C-6D4A-4FF6-B3F0-EAFB6CAA7C92}"/>
              </a:ext>
            </a:extLst>
          </xdr:cNvPr>
          <xdr:cNvCxnSpPr/>
        </xdr:nvCxnSpPr>
        <xdr:spPr>
          <a:xfrm flipH="1">
            <a:off x="8201037" y="34413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7" name="Straight Connector 1846">
            <a:extLst>
              <a:ext uri="{FF2B5EF4-FFF2-40B4-BE49-F238E27FC236}">
                <a16:creationId xmlns:a16="http://schemas.microsoft.com/office/drawing/2014/main" id="{39DF1B3D-F114-4F18-9F38-442E98CAAAE6}"/>
              </a:ext>
            </a:extLst>
          </xdr:cNvPr>
          <xdr:cNvCxnSpPr/>
        </xdr:nvCxnSpPr>
        <xdr:spPr>
          <a:xfrm>
            <a:off x="6729412" y="347472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8" name="Straight Connector 1847">
            <a:extLst>
              <a:ext uri="{FF2B5EF4-FFF2-40B4-BE49-F238E27FC236}">
                <a16:creationId xmlns:a16="http://schemas.microsoft.com/office/drawing/2014/main" id="{A3CDA30F-343A-4905-8501-0BB20FCE5F20}"/>
              </a:ext>
            </a:extLst>
          </xdr:cNvPr>
          <xdr:cNvCxnSpPr/>
        </xdr:nvCxnSpPr>
        <xdr:spPr>
          <a:xfrm>
            <a:off x="6800850" y="33604200"/>
            <a:ext cx="1462088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230</xdr:row>
      <xdr:rowOff>0</xdr:rowOff>
    </xdr:from>
    <xdr:to>
      <xdr:col>90</xdr:col>
      <xdr:colOff>114301</xdr:colOff>
      <xdr:row>238</xdr:row>
      <xdr:rowOff>80963</xdr:rowOff>
    </xdr:to>
    <xdr:grpSp>
      <xdr:nvGrpSpPr>
        <xdr:cNvPr id="168" name="Group 167">
          <a:extLst>
            <a:ext uri="{FF2B5EF4-FFF2-40B4-BE49-F238E27FC236}">
              <a16:creationId xmlns:a16="http://schemas.microsoft.com/office/drawing/2014/main" id="{88D40170-B429-4377-9024-C14B02A4422E}"/>
            </a:ext>
          </a:extLst>
        </xdr:cNvPr>
        <xdr:cNvGrpSpPr/>
      </xdr:nvGrpSpPr>
      <xdr:grpSpPr>
        <a:xfrm>
          <a:off x="12144375" y="33604200"/>
          <a:ext cx="2543176" cy="1223963"/>
          <a:chOff x="12144375" y="33604200"/>
          <a:chExt cx="2543176" cy="1223963"/>
        </a:xfrm>
      </xdr:grpSpPr>
      <xdr:grpSp>
        <xdr:nvGrpSpPr>
          <xdr:cNvPr id="1883" name="Group 1882">
            <a:extLst>
              <a:ext uri="{FF2B5EF4-FFF2-40B4-BE49-F238E27FC236}">
                <a16:creationId xmlns:a16="http://schemas.microsoft.com/office/drawing/2014/main" id="{54CB1E5B-119B-4ED6-9745-12C8EE22C6EF}"/>
              </a:ext>
            </a:extLst>
          </xdr:cNvPr>
          <xdr:cNvGrpSpPr/>
        </xdr:nvGrpSpPr>
        <xdr:grpSpPr>
          <a:xfrm>
            <a:off x="12144375" y="34185225"/>
            <a:ext cx="328613" cy="261937"/>
            <a:chOff x="6800850" y="719138"/>
            <a:chExt cx="328613" cy="261937"/>
          </a:xfrm>
        </xdr:grpSpPr>
        <xdr:sp macro="" textlink="">
          <xdr:nvSpPr>
            <xdr:cNvPr id="1884" name="Rectangle 1883">
              <a:extLst>
                <a:ext uri="{FF2B5EF4-FFF2-40B4-BE49-F238E27FC236}">
                  <a16:creationId xmlns:a16="http://schemas.microsoft.com/office/drawing/2014/main" id="{4B56AF55-A461-45DB-AEC0-91BDC69E9BCA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885" name="Isosceles Triangle 1884">
              <a:extLst>
                <a:ext uri="{FF2B5EF4-FFF2-40B4-BE49-F238E27FC236}">
                  <a16:creationId xmlns:a16="http://schemas.microsoft.com/office/drawing/2014/main" id="{F55314FE-7186-4760-A527-20FCFBAEFE9B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86" name="Straight Connector 1885">
              <a:extLst>
                <a:ext uri="{FF2B5EF4-FFF2-40B4-BE49-F238E27FC236}">
                  <a16:creationId xmlns:a16="http://schemas.microsoft.com/office/drawing/2014/main" id="{863EF711-7C0F-4243-A180-7163D15A38DC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51" name="Group 1850">
            <a:extLst>
              <a:ext uri="{FF2B5EF4-FFF2-40B4-BE49-F238E27FC236}">
                <a16:creationId xmlns:a16="http://schemas.microsoft.com/office/drawing/2014/main" id="{2902EA49-D712-4C63-A660-33CF2100BBA5}"/>
              </a:ext>
            </a:extLst>
          </xdr:cNvPr>
          <xdr:cNvGrpSpPr/>
        </xdr:nvGrpSpPr>
        <xdr:grpSpPr>
          <a:xfrm>
            <a:off x="14249400" y="34037588"/>
            <a:ext cx="166688" cy="285750"/>
            <a:chOff x="3562350" y="576263"/>
            <a:chExt cx="166688" cy="285750"/>
          </a:xfrm>
        </xdr:grpSpPr>
        <xdr:sp macro="" textlink="">
          <xdr:nvSpPr>
            <xdr:cNvPr id="1853" name="Rectangle 1852">
              <a:extLst>
                <a:ext uri="{FF2B5EF4-FFF2-40B4-BE49-F238E27FC236}">
                  <a16:creationId xmlns:a16="http://schemas.microsoft.com/office/drawing/2014/main" id="{F5CAE950-BC6D-4258-8100-7E9C431E2341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54" name="Straight Connector 1853">
              <a:extLst>
                <a:ext uri="{FF2B5EF4-FFF2-40B4-BE49-F238E27FC236}">
                  <a16:creationId xmlns:a16="http://schemas.microsoft.com/office/drawing/2014/main" id="{7156F629-9C2B-49F0-8600-F15B57D097D9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52" name="Straight Connector 1851">
            <a:extLst>
              <a:ext uri="{FF2B5EF4-FFF2-40B4-BE49-F238E27FC236}">
                <a16:creationId xmlns:a16="http://schemas.microsoft.com/office/drawing/2014/main" id="{F2B0416D-0593-4A22-AE22-A60341A86BFD}"/>
              </a:ext>
            </a:extLst>
          </xdr:cNvPr>
          <xdr:cNvCxnSpPr/>
        </xdr:nvCxnSpPr>
        <xdr:spPr>
          <a:xfrm>
            <a:off x="12311063" y="341757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7" name="Straight Arrow Connector 1856">
            <a:extLst>
              <a:ext uri="{FF2B5EF4-FFF2-40B4-BE49-F238E27FC236}">
                <a16:creationId xmlns:a16="http://schemas.microsoft.com/office/drawing/2014/main" id="{35782F74-B5F7-4E05-A5AB-9C43D82D91A5}"/>
              </a:ext>
            </a:extLst>
          </xdr:cNvPr>
          <xdr:cNvCxnSpPr/>
        </xdr:nvCxnSpPr>
        <xdr:spPr>
          <a:xfrm>
            <a:off x="12468225" y="33666113"/>
            <a:ext cx="0" cy="5048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8" name="Straight Arrow Connector 1857">
            <a:extLst>
              <a:ext uri="{FF2B5EF4-FFF2-40B4-BE49-F238E27FC236}">
                <a16:creationId xmlns:a16="http://schemas.microsoft.com/office/drawing/2014/main" id="{DD546871-ACFE-4789-A02C-8A80FD250846}"/>
              </a:ext>
            </a:extLst>
          </xdr:cNvPr>
          <xdr:cNvCxnSpPr/>
        </xdr:nvCxnSpPr>
        <xdr:spPr>
          <a:xfrm>
            <a:off x="12630150" y="3372802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9" name="Straight Arrow Connector 1858">
            <a:extLst>
              <a:ext uri="{FF2B5EF4-FFF2-40B4-BE49-F238E27FC236}">
                <a16:creationId xmlns:a16="http://schemas.microsoft.com/office/drawing/2014/main" id="{95DC5360-1DA3-4275-900E-A03B05A2885A}"/>
              </a:ext>
            </a:extLst>
          </xdr:cNvPr>
          <xdr:cNvCxnSpPr>
            <a:cxnSpLocks/>
          </xdr:cNvCxnSpPr>
        </xdr:nvCxnSpPr>
        <xdr:spPr>
          <a:xfrm>
            <a:off x="12792075" y="33794700"/>
            <a:ext cx="0" cy="3762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0" name="Straight Arrow Connector 1859">
            <a:extLst>
              <a:ext uri="{FF2B5EF4-FFF2-40B4-BE49-F238E27FC236}">
                <a16:creationId xmlns:a16="http://schemas.microsoft.com/office/drawing/2014/main" id="{0E26362E-D62B-4F52-ACB3-59A7051E7803}"/>
              </a:ext>
            </a:extLst>
          </xdr:cNvPr>
          <xdr:cNvCxnSpPr/>
        </xdr:nvCxnSpPr>
        <xdr:spPr>
          <a:xfrm>
            <a:off x="12954000" y="33866138"/>
            <a:ext cx="0" cy="3048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1" name="Straight Arrow Connector 1860">
            <a:extLst>
              <a:ext uri="{FF2B5EF4-FFF2-40B4-BE49-F238E27FC236}">
                <a16:creationId xmlns:a16="http://schemas.microsoft.com/office/drawing/2014/main" id="{BD13952B-F01B-4E58-86A7-51EEE4DD024D}"/>
              </a:ext>
            </a:extLst>
          </xdr:cNvPr>
          <xdr:cNvCxnSpPr/>
        </xdr:nvCxnSpPr>
        <xdr:spPr>
          <a:xfrm>
            <a:off x="13115925" y="33928050"/>
            <a:ext cx="0" cy="2428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2" name="Straight Arrow Connector 1861">
            <a:extLst>
              <a:ext uri="{FF2B5EF4-FFF2-40B4-BE49-F238E27FC236}">
                <a16:creationId xmlns:a16="http://schemas.microsoft.com/office/drawing/2014/main" id="{ACFEA4AF-796E-4A6D-946F-8334E80C98D9}"/>
              </a:ext>
            </a:extLst>
          </xdr:cNvPr>
          <xdr:cNvCxnSpPr/>
        </xdr:nvCxnSpPr>
        <xdr:spPr>
          <a:xfrm>
            <a:off x="13277850" y="33980438"/>
            <a:ext cx="0" cy="190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3" name="Straight Arrow Connector 1862">
            <a:extLst>
              <a:ext uri="{FF2B5EF4-FFF2-40B4-BE49-F238E27FC236}">
                <a16:creationId xmlns:a16="http://schemas.microsoft.com/office/drawing/2014/main" id="{FB3E43B3-AB22-47D1-8BC9-EB9E1FDA4958}"/>
              </a:ext>
            </a:extLst>
          </xdr:cNvPr>
          <xdr:cNvCxnSpPr/>
        </xdr:nvCxnSpPr>
        <xdr:spPr>
          <a:xfrm>
            <a:off x="13439775" y="34042350"/>
            <a:ext cx="0" cy="12858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4" name="Straight Arrow Connector 1863">
            <a:extLst>
              <a:ext uri="{FF2B5EF4-FFF2-40B4-BE49-F238E27FC236}">
                <a16:creationId xmlns:a16="http://schemas.microsoft.com/office/drawing/2014/main" id="{9F1DC74C-F5C7-4C19-8754-68504328CADF}"/>
              </a:ext>
            </a:extLst>
          </xdr:cNvPr>
          <xdr:cNvCxnSpPr/>
        </xdr:nvCxnSpPr>
        <xdr:spPr>
          <a:xfrm>
            <a:off x="13601700" y="34094738"/>
            <a:ext cx="0" cy="761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5" name="Straight Arrow Connector 1864">
            <a:extLst>
              <a:ext uri="{FF2B5EF4-FFF2-40B4-BE49-F238E27FC236}">
                <a16:creationId xmlns:a16="http://schemas.microsoft.com/office/drawing/2014/main" id="{399439EE-9495-41BA-AC29-26C3732A022E}"/>
              </a:ext>
            </a:extLst>
          </xdr:cNvPr>
          <xdr:cNvCxnSpPr/>
        </xdr:nvCxnSpPr>
        <xdr:spPr>
          <a:xfrm>
            <a:off x="12306300" y="336089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6" name="Straight Connector 1865">
            <a:extLst>
              <a:ext uri="{FF2B5EF4-FFF2-40B4-BE49-F238E27FC236}">
                <a16:creationId xmlns:a16="http://schemas.microsoft.com/office/drawing/2014/main" id="{EBDBD3A1-C12E-445A-985B-47D1121E8133}"/>
              </a:ext>
            </a:extLst>
          </xdr:cNvPr>
          <xdr:cNvCxnSpPr/>
        </xdr:nvCxnSpPr>
        <xdr:spPr>
          <a:xfrm>
            <a:off x="12306301" y="34347149"/>
            <a:ext cx="0" cy="4667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7" name="Straight Connector 1866">
            <a:extLst>
              <a:ext uri="{FF2B5EF4-FFF2-40B4-BE49-F238E27FC236}">
                <a16:creationId xmlns:a16="http://schemas.microsoft.com/office/drawing/2014/main" id="{F7145B51-DB9A-4846-9272-942E81D83DCA}"/>
              </a:ext>
            </a:extLst>
          </xdr:cNvPr>
          <xdr:cNvCxnSpPr/>
        </xdr:nvCxnSpPr>
        <xdr:spPr>
          <a:xfrm>
            <a:off x="12234863" y="34461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8" name="Straight Connector 1867">
            <a:extLst>
              <a:ext uri="{FF2B5EF4-FFF2-40B4-BE49-F238E27FC236}">
                <a16:creationId xmlns:a16="http://schemas.microsoft.com/office/drawing/2014/main" id="{C93A3F59-FE9A-4E84-9E39-4E8F989310C2}"/>
              </a:ext>
            </a:extLst>
          </xdr:cNvPr>
          <xdr:cNvCxnSpPr/>
        </xdr:nvCxnSpPr>
        <xdr:spPr>
          <a:xfrm flipH="1">
            <a:off x="12249147" y="34413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9" name="Straight Connector 1868">
            <a:extLst>
              <a:ext uri="{FF2B5EF4-FFF2-40B4-BE49-F238E27FC236}">
                <a16:creationId xmlns:a16="http://schemas.microsoft.com/office/drawing/2014/main" id="{F097C31A-85A6-479C-94C0-AA542F93C6F9}"/>
              </a:ext>
            </a:extLst>
          </xdr:cNvPr>
          <xdr:cNvCxnSpPr/>
        </xdr:nvCxnSpPr>
        <xdr:spPr>
          <a:xfrm>
            <a:off x="14249402" y="34351912"/>
            <a:ext cx="0" cy="4762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0" name="Straight Connector 1869">
            <a:extLst>
              <a:ext uri="{FF2B5EF4-FFF2-40B4-BE49-F238E27FC236}">
                <a16:creationId xmlns:a16="http://schemas.microsoft.com/office/drawing/2014/main" id="{2E4B5107-3EE8-41BC-BD72-6231A431D4CB}"/>
              </a:ext>
            </a:extLst>
          </xdr:cNvPr>
          <xdr:cNvCxnSpPr/>
        </xdr:nvCxnSpPr>
        <xdr:spPr>
          <a:xfrm flipH="1">
            <a:off x="14192251" y="344185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72" name="Arc 1871">
            <a:extLst>
              <a:ext uri="{FF2B5EF4-FFF2-40B4-BE49-F238E27FC236}">
                <a16:creationId xmlns:a16="http://schemas.microsoft.com/office/drawing/2014/main" id="{D00DE645-4104-4163-A67C-28DE834FAA08}"/>
              </a:ext>
            </a:extLst>
          </xdr:cNvPr>
          <xdr:cNvSpPr/>
        </xdr:nvSpPr>
        <xdr:spPr>
          <a:xfrm rot="10800000">
            <a:off x="14277975" y="339804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73" name="Straight Connector 1872">
            <a:extLst>
              <a:ext uri="{FF2B5EF4-FFF2-40B4-BE49-F238E27FC236}">
                <a16:creationId xmlns:a16="http://schemas.microsoft.com/office/drawing/2014/main" id="{A6A5D7EB-419E-44E7-A9DE-393E5EA0151D}"/>
              </a:ext>
            </a:extLst>
          </xdr:cNvPr>
          <xdr:cNvCxnSpPr/>
        </xdr:nvCxnSpPr>
        <xdr:spPr>
          <a:xfrm flipH="1">
            <a:off x="12249149" y="346995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4" name="Straight Connector 1873">
            <a:extLst>
              <a:ext uri="{FF2B5EF4-FFF2-40B4-BE49-F238E27FC236}">
                <a16:creationId xmlns:a16="http://schemas.microsoft.com/office/drawing/2014/main" id="{DDD9AD53-4085-4EE1-BCAB-81BA00418F7A}"/>
              </a:ext>
            </a:extLst>
          </xdr:cNvPr>
          <xdr:cNvCxnSpPr/>
        </xdr:nvCxnSpPr>
        <xdr:spPr>
          <a:xfrm flipH="1">
            <a:off x="14192250" y="346995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5" name="Straight Connector 1874">
            <a:extLst>
              <a:ext uri="{FF2B5EF4-FFF2-40B4-BE49-F238E27FC236}">
                <a16:creationId xmlns:a16="http://schemas.microsoft.com/office/drawing/2014/main" id="{5AD804DE-686D-478F-A7C5-3EBF604C4538}"/>
              </a:ext>
            </a:extLst>
          </xdr:cNvPr>
          <xdr:cNvCxnSpPr/>
        </xdr:nvCxnSpPr>
        <xdr:spPr>
          <a:xfrm>
            <a:off x="13763637" y="34337626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6" name="Straight Connector 1875">
            <a:extLst>
              <a:ext uri="{FF2B5EF4-FFF2-40B4-BE49-F238E27FC236}">
                <a16:creationId xmlns:a16="http://schemas.microsoft.com/office/drawing/2014/main" id="{577A870C-BEB1-42A4-9DE5-B73C0DD56317}"/>
              </a:ext>
            </a:extLst>
          </xdr:cNvPr>
          <xdr:cNvCxnSpPr/>
        </xdr:nvCxnSpPr>
        <xdr:spPr>
          <a:xfrm flipH="1">
            <a:off x="13706487" y="34413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7" name="Straight Connector 1876">
            <a:extLst>
              <a:ext uri="{FF2B5EF4-FFF2-40B4-BE49-F238E27FC236}">
                <a16:creationId xmlns:a16="http://schemas.microsoft.com/office/drawing/2014/main" id="{2FE3A80F-F4C4-42C0-93EC-436878621EB4}"/>
              </a:ext>
            </a:extLst>
          </xdr:cNvPr>
          <xdr:cNvCxnSpPr/>
        </xdr:nvCxnSpPr>
        <xdr:spPr>
          <a:xfrm>
            <a:off x="12234862" y="347472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8" name="Straight Connector 1877">
            <a:extLst>
              <a:ext uri="{FF2B5EF4-FFF2-40B4-BE49-F238E27FC236}">
                <a16:creationId xmlns:a16="http://schemas.microsoft.com/office/drawing/2014/main" id="{01534CDE-F33F-4648-B6FA-F69B20DB22DB}"/>
              </a:ext>
            </a:extLst>
          </xdr:cNvPr>
          <xdr:cNvCxnSpPr/>
        </xdr:nvCxnSpPr>
        <xdr:spPr>
          <a:xfrm>
            <a:off x="12306300" y="33604200"/>
            <a:ext cx="1462088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247</xdr:row>
      <xdr:rowOff>0</xdr:rowOff>
    </xdr:from>
    <xdr:to>
      <xdr:col>54</xdr:col>
      <xdr:colOff>157163</xdr:colOff>
      <xdr:row>256</xdr:row>
      <xdr:rowOff>80963</xdr:rowOff>
    </xdr:to>
    <xdr:grpSp>
      <xdr:nvGrpSpPr>
        <xdr:cNvPr id="170" name="Group 169">
          <a:extLst>
            <a:ext uri="{FF2B5EF4-FFF2-40B4-BE49-F238E27FC236}">
              <a16:creationId xmlns:a16="http://schemas.microsoft.com/office/drawing/2014/main" id="{99F99A24-679F-4426-B60A-6264C6D40CBC}"/>
            </a:ext>
          </a:extLst>
        </xdr:cNvPr>
        <xdr:cNvGrpSpPr/>
      </xdr:nvGrpSpPr>
      <xdr:grpSpPr>
        <a:xfrm>
          <a:off x="6477000" y="36042600"/>
          <a:ext cx="2424113" cy="1366838"/>
          <a:chOff x="6477000" y="36042600"/>
          <a:chExt cx="2424113" cy="1366838"/>
        </a:xfrm>
      </xdr:grpSpPr>
      <xdr:grpSp>
        <xdr:nvGrpSpPr>
          <xdr:cNvPr id="1955" name="Group 1954">
            <a:extLst>
              <a:ext uri="{FF2B5EF4-FFF2-40B4-BE49-F238E27FC236}">
                <a16:creationId xmlns:a16="http://schemas.microsoft.com/office/drawing/2014/main" id="{FAF462F7-9BFA-4037-A632-BF726C3A3FCF}"/>
              </a:ext>
            </a:extLst>
          </xdr:cNvPr>
          <xdr:cNvGrpSpPr/>
        </xdr:nvGrpSpPr>
        <xdr:grpSpPr>
          <a:xfrm>
            <a:off x="8572500" y="36614100"/>
            <a:ext cx="328613" cy="261937"/>
            <a:chOff x="6800850" y="719138"/>
            <a:chExt cx="328613" cy="261937"/>
          </a:xfrm>
        </xdr:grpSpPr>
        <xdr:sp macro="" textlink="">
          <xdr:nvSpPr>
            <xdr:cNvPr id="1956" name="Rectangle 1955">
              <a:extLst>
                <a:ext uri="{FF2B5EF4-FFF2-40B4-BE49-F238E27FC236}">
                  <a16:creationId xmlns:a16="http://schemas.microsoft.com/office/drawing/2014/main" id="{89E6AEC2-7BD5-437B-BBF4-C9A63D3CE162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957" name="Isosceles Triangle 1956">
              <a:extLst>
                <a:ext uri="{FF2B5EF4-FFF2-40B4-BE49-F238E27FC236}">
                  <a16:creationId xmlns:a16="http://schemas.microsoft.com/office/drawing/2014/main" id="{066DD462-71B7-4766-B32F-BA461813BF84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58" name="Straight Connector 1957">
              <a:extLst>
                <a:ext uri="{FF2B5EF4-FFF2-40B4-BE49-F238E27FC236}">
                  <a16:creationId xmlns:a16="http://schemas.microsoft.com/office/drawing/2014/main" id="{FE406654-36CF-4FC1-9050-3987CE5EFDFC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88" name="Group 1887">
            <a:extLst>
              <a:ext uri="{FF2B5EF4-FFF2-40B4-BE49-F238E27FC236}">
                <a16:creationId xmlns:a16="http://schemas.microsoft.com/office/drawing/2014/main" id="{11284B59-BBD9-423C-86CD-53D640941B23}"/>
              </a:ext>
            </a:extLst>
          </xdr:cNvPr>
          <xdr:cNvGrpSpPr/>
        </xdr:nvGrpSpPr>
        <xdr:grpSpPr>
          <a:xfrm>
            <a:off x="6638925" y="36471225"/>
            <a:ext cx="161925" cy="285751"/>
            <a:chOff x="1457325" y="571500"/>
            <a:chExt cx="161925" cy="285751"/>
          </a:xfrm>
        </xdr:grpSpPr>
        <xdr:sp macro="" textlink="">
          <xdr:nvSpPr>
            <xdr:cNvPr id="1893" name="Rectangle 1892">
              <a:extLst>
                <a:ext uri="{FF2B5EF4-FFF2-40B4-BE49-F238E27FC236}">
                  <a16:creationId xmlns:a16="http://schemas.microsoft.com/office/drawing/2014/main" id="{AA5B3EDB-F02F-4B0A-A211-1BC3BA5B351B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94" name="Straight Connector 1893">
              <a:extLst>
                <a:ext uri="{FF2B5EF4-FFF2-40B4-BE49-F238E27FC236}">
                  <a16:creationId xmlns:a16="http://schemas.microsoft.com/office/drawing/2014/main" id="{F94C4B59-9A1A-410C-AB09-D8F2B8F63985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90" name="Straight Connector 1889">
            <a:extLst>
              <a:ext uri="{FF2B5EF4-FFF2-40B4-BE49-F238E27FC236}">
                <a16:creationId xmlns:a16="http://schemas.microsoft.com/office/drawing/2014/main" id="{E6031BCC-96AD-4A20-A8C1-FB99BDFF98BC}"/>
              </a:ext>
            </a:extLst>
          </xdr:cNvPr>
          <xdr:cNvCxnSpPr/>
        </xdr:nvCxnSpPr>
        <xdr:spPr>
          <a:xfrm>
            <a:off x="6805613" y="366141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5" name="Straight Arrow Connector 1894">
            <a:extLst>
              <a:ext uri="{FF2B5EF4-FFF2-40B4-BE49-F238E27FC236}">
                <a16:creationId xmlns:a16="http://schemas.microsoft.com/office/drawing/2014/main" id="{B26EC82D-33BE-4235-8982-58B7C102C377}"/>
              </a:ext>
            </a:extLst>
          </xdr:cNvPr>
          <xdr:cNvCxnSpPr/>
        </xdr:nvCxnSpPr>
        <xdr:spPr>
          <a:xfrm>
            <a:off x="6962775" y="36152138"/>
            <a:ext cx="0" cy="4572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6" name="Straight Arrow Connector 1895">
            <a:extLst>
              <a:ext uri="{FF2B5EF4-FFF2-40B4-BE49-F238E27FC236}">
                <a16:creationId xmlns:a16="http://schemas.microsoft.com/office/drawing/2014/main" id="{B340E0CB-E0E5-4D02-950F-11F5B53B3D81}"/>
              </a:ext>
            </a:extLst>
          </xdr:cNvPr>
          <xdr:cNvCxnSpPr/>
        </xdr:nvCxnSpPr>
        <xdr:spPr>
          <a:xfrm>
            <a:off x="7124700" y="36271200"/>
            <a:ext cx="0" cy="3381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7" name="Straight Arrow Connector 1896">
            <a:extLst>
              <a:ext uri="{FF2B5EF4-FFF2-40B4-BE49-F238E27FC236}">
                <a16:creationId xmlns:a16="http://schemas.microsoft.com/office/drawing/2014/main" id="{8E8B8583-82C9-4C6D-9957-CAE5DBC5C052}"/>
              </a:ext>
            </a:extLst>
          </xdr:cNvPr>
          <xdr:cNvCxnSpPr>
            <a:cxnSpLocks/>
          </xdr:cNvCxnSpPr>
        </xdr:nvCxnSpPr>
        <xdr:spPr>
          <a:xfrm>
            <a:off x="7286625" y="36390263"/>
            <a:ext cx="0" cy="2190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8" name="Straight Arrow Connector 1897">
            <a:extLst>
              <a:ext uri="{FF2B5EF4-FFF2-40B4-BE49-F238E27FC236}">
                <a16:creationId xmlns:a16="http://schemas.microsoft.com/office/drawing/2014/main" id="{F6A394B6-506A-4733-9E76-51E5BAD7F713}"/>
              </a:ext>
            </a:extLst>
          </xdr:cNvPr>
          <xdr:cNvCxnSpPr/>
        </xdr:nvCxnSpPr>
        <xdr:spPr>
          <a:xfrm>
            <a:off x="8743950" y="36052125"/>
            <a:ext cx="0" cy="55245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9" name="Straight Arrow Connector 1898">
            <a:extLst>
              <a:ext uri="{FF2B5EF4-FFF2-40B4-BE49-F238E27FC236}">
                <a16:creationId xmlns:a16="http://schemas.microsoft.com/office/drawing/2014/main" id="{4F1BE84C-ABE9-43A1-8763-0E8B026ADB17}"/>
              </a:ext>
            </a:extLst>
          </xdr:cNvPr>
          <xdr:cNvCxnSpPr/>
        </xdr:nvCxnSpPr>
        <xdr:spPr>
          <a:xfrm>
            <a:off x="8582025" y="3616642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0" name="Straight Arrow Connector 1899">
            <a:extLst>
              <a:ext uri="{FF2B5EF4-FFF2-40B4-BE49-F238E27FC236}">
                <a16:creationId xmlns:a16="http://schemas.microsoft.com/office/drawing/2014/main" id="{16BF4772-A4C8-4A69-8754-78DADADB4109}"/>
              </a:ext>
            </a:extLst>
          </xdr:cNvPr>
          <xdr:cNvCxnSpPr/>
        </xdr:nvCxnSpPr>
        <xdr:spPr>
          <a:xfrm>
            <a:off x="8258175" y="36375975"/>
            <a:ext cx="0" cy="23812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1" name="Straight Arrow Connector 1900">
            <a:extLst>
              <a:ext uri="{FF2B5EF4-FFF2-40B4-BE49-F238E27FC236}">
                <a16:creationId xmlns:a16="http://schemas.microsoft.com/office/drawing/2014/main" id="{8079E225-5FF7-4C39-8999-FEEBD7FDCFDB}"/>
              </a:ext>
            </a:extLst>
          </xdr:cNvPr>
          <xdr:cNvCxnSpPr/>
        </xdr:nvCxnSpPr>
        <xdr:spPr>
          <a:xfrm>
            <a:off x="8420100" y="36271200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2" name="Straight Arrow Connector 1901">
            <a:extLst>
              <a:ext uri="{FF2B5EF4-FFF2-40B4-BE49-F238E27FC236}">
                <a16:creationId xmlns:a16="http://schemas.microsoft.com/office/drawing/2014/main" id="{44697195-C0EE-4531-AA7E-91F2418F1BBB}"/>
              </a:ext>
            </a:extLst>
          </xdr:cNvPr>
          <xdr:cNvCxnSpPr/>
        </xdr:nvCxnSpPr>
        <xdr:spPr>
          <a:xfrm>
            <a:off x="8096250" y="36499800"/>
            <a:ext cx="0" cy="1095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3" name="Straight Arrow Connector 1902">
            <a:extLst>
              <a:ext uri="{FF2B5EF4-FFF2-40B4-BE49-F238E27FC236}">
                <a16:creationId xmlns:a16="http://schemas.microsoft.com/office/drawing/2014/main" id="{D5C6FC1A-BEF5-435C-A0C0-6DE8AA287FD9}"/>
              </a:ext>
            </a:extLst>
          </xdr:cNvPr>
          <xdr:cNvCxnSpPr/>
        </xdr:nvCxnSpPr>
        <xdr:spPr>
          <a:xfrm>
            <a:off x="6800850" y="360473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4" name="Straight Connector 1903">
            <a:extLst>
              <a:ext uri="{FF2B5EF4-FFF2-40B4-BE49-F238E27FC236}">
                <a16:creationId xmlns:a16="http://schemas.microsoft.com/office/drawing/2014/main" id="{7DBF4558-87C2-479D-9915-9801350DE8BC}"/>
              </a:ext>
            </a:extLst>
          </xdr:cNvPr>
          <xdr:cNvCxnSpPr/>
        </xdr:nvCxnSpPr>
        <xdr:spPr>
          <a:xfrm>
            <a:off x="6800851" y="367855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5" name="Straight Connector 1904">
            <a:extLst>
              <a:ext uri="{FF2B5EF4-FFF2-40B4-BE49-F238E27FC236}">
                <a16:creationId xmlns:a16="http://schemas.microsoft.com/office/drawing/2014/main" id="{3A1E7335-3A4B-428C-94BD-E49231FE34C4}"/>
              </a:ext>
            </a:extLst>
          </xdr:cNvPr>
          <xdr:cNvCxnSpPr/>
        </xdr:nvCxnSpPr>
        <xdr:spPr>
          <a:xfrm>
            <a:off x="6729413" y="370427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6" name="Straight Connector 1905">
            <a:extLst>
              <a:ext uri="{FF2B5EF4-FFF2-40B4-BE49-F238E27FC236}">
                <a16:creationId xmlns:a16="http://schemas.microsoft.com/office/drawing/2014/main" id="{BAA4B620-2C19-4307-AF0F-F09CB1FE59A2}"/>
              </a:ext>
            </a:extLst>
          </xdr:cNvPr>
          <xdr:cNvCxnSpPr/>
        </xdr:nvCxnSpPr>
        <xdr:spPr>
          <a:xfrm flipH="1">
            <a:off x="6743697" y="369951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7" name="Straight Connector 1906">
            <a:extLst>
              <a:ext uri="{FF2B5EF4-FFF2-40B4-BE49-F238E27FC236}">
                <a16:creationId xmlns:a16="http://schemas.microsoft.com/office/drawing/2014/main" id="{270C70FF-FE2D-4FBE-B0DC-664D87EA3BE0}"/>
              </a:ext>
            </a:extLst>
          </xdr:cNvPr>
          <xdr:cNvCxnSpPr/>
        </xdr:nvCxnSpPr>
        <xdr:spPr>
          <a:xfrm>
            <a:off x="8743952" y="367903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8" name="Straight Connector 1907">
            <a:extLst>
              <a:ext uri="{FF2B5EF4-FFF2-40B4-BE49-F238E27FC236}">
                <a16:creationId xmlns:a16="http://schemas.microsoft.com/office/drawing/2014/main" id="{CB9C6447-62CB-4EE7-9B6A-57184F7273A8}"/>
              </a:ext>
            </a:extLst>
          </xdr:cNvPr>
          <xdr:cNvCxnSpPr/>
        </xdr:nvCxnSpPr>
        <xdr:spPr>
          <a:xfrm flipH="1">
            <a:off x="8686801" y="369903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09" name="Arc 1908">
            <a:extLst>
              <a:ext uri="{FF2B5EF4-FFF2-40B4-BE49-F238E27FC236}">
                <a16:creationId xmlns:a16="http://schemas.microsoft.com/office/drawing/2014/main" id="{A9DC6732-F20C-4BB8-9730-ED5894216757}"/>
              </a:ext>
            </a:extLst>
          </xdr:cNvPr>
          <xdr:cNvSpPr/>
        </xdr:nvSpPr>
        <xdr:spPr>
          <a:xfrm>
            <a:off x="6477000" y="363807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11" name="Straight Connector 1910">
            <a:extLst>
              <a:ext uri="{FF2B5EF4-FFF2-40B4-BE49-F238E27FC236}">
                <a16:creationId xmlns:a16="http://schemas.microsoft.com/office/drawing/2014/main" id="{7B32A5CC-078C-4BE6-ABDA-597C898E6C69}"/>
              </a:ext>
            </a:extLst>
          </xdr:cNvPr>
          <xdr:cNvCxnSpPr/>
        </xdr:nvCxnSpPr>
        <xdr:spPr>
          <a:xfrm flipH="1">
            <a:off x="6743699" y="372808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2" name="Straight Connector 1911">
            <a:extLst>
              <a:ext uri="{FF2B5EF4-FFF2-40B4-BE49-F238E27FC236}">
                <a16:creationId xmlns:a16="http://schemas.microsoft.com/office/drawing/2014/main" id="{AE46329D-0215-4562-AEF9-13259C6836BB}"/>
              </a:ext>
            </a:extLst>
          </xdr:cNvPr>
          <xdr:cNvCxnSpPr/>
        </xdr:nvCxnSpPr>
        <xdr:spPr>
          <a:xfrm flipH="1">
            <a:off x="8686800" y="372808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3" name="Straight Connector 1912">
            <a:extLst>
              <a:ext uri="{FF2B5EF4-FFF2-40B4-BE49-F238E27FC236}">
                <a16:creationId xmlns:a16="http://schemas.microsoft.com/office/drawing/2014/main" id="{01E1606A-6F5E-4755-88C0-E46B33424801}"/>
              </a:ext>
            </a:extLst>
          </xdr:cNvPr>
          <xdr:cNvCxnSpPr/>
        </xdr:nvCxnSpPr>
        <xdr:spPr>
          <a:xfrm>
            <a:off x="7934336" y="3691890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4" name="Straight Connector 1913">
            <a:extLst>
              <a:ext uri="{FF2B5EF4-FFF2-40B4-BE49-F238E27FC236}">
                <a16:creationId xmlns:a16="http://schemas.microsoft.com/office/drawing/2014/main" id="{C3A8D72F-91BB-4CE8-803F-276902EE1DE9}"/>
              </a:ext>
            </a:extLst>
          </xdr:cNvPr>
          <xdr:cNvCxnSpPr/>
        </xdr:nvCxnSpPr>
        <xdr:spPr>
          <a:xfrm flipH="1">
            <a:off x="7877186" y="369951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5" name="Straight Connector 1914">
            <a:extLst>
              <a:ext uri="{FF2B5EF4-FFF2-40B4-BE49-F238E27FC236}">
                <a16:creationId xmlns:a16="http://schemas.microsoft.com/office/drawing/2014/main" id="{848558AF-D7E1-4E72-9723-58070B913B96}"/>
              </a:ext>
            </a:extLst>
          </xdr:cNvPr>
          <xdr:cNvCxnSpPr/>
        </xdr:nvCxnSpPr>
        <xdr:spPr>
          <a:xfrm>
            <a:off x="6729412" y="373284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6" name="Straight Connector 1915">
            <a:extLst>
              <a:ext uri="{FF2B5EF4-FFF2-40B4-BE49-F238E27FC236}">
                <a16:creationId xmlns:a16="http://schemas.microsoft.com/office/drawing/2014/main" id="{B3B7723F-1F57-4D5A-984F-D150C77E7D38}"/>
              </a:ext>
            </a:extLst>
          </xdr:cNvPr>
          <xdr:cNvCxnSpPr/>
        </xdr:nvCxnSpPr>
        <xdr:spPr>
          <a:xfrm>
            <a:off x="6800850" y="36042600"/>
            <a:ext cx="814388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7" name="Straight Connector 1916">
            <a:extLst>
              <a:ext uri="{FF2B5EF4-FFF2-40B4-BE49-F238E27FC236}">
                <a16:creationId xmlns:a16="http://schemas.microsoft.com/office/drawing/2014/main" id="{A95B1E53-18D8-4DC1-A608-0F6468A525F7}"/>
              </a:ext>
            </a:extLst>
          </xdr:cNvPr>
          <xdr:cNvCxnSpPr/>
        </xdr:nvCxnSpPr>
        <xdr:spPr>
          <a:xfrm flipV="1">
            <a:off x="7929563" y="36047363"/>
            <a:ext cx="814387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8" name="Straight Arrow Connector 1917">
            <a:extLst>
              <a:ext uri="{FF2B5EF4-FFF2-40B4-BE49-F238E27FC236}">
                <a16:creationId xmlns:a16="http://schemas.microsoft.com/office/drawing/2014/main" id="{9D0A940A-35B0-48E7-9813-4B328DA58D71}"/>
              </a:ext>
            </a:extLst>
          </xdr:cNvPr>
          <xdr:cNvCxnSpPr>
            <a:cxnSpLocks/>
          </xdr:cNvCxnSpPr>
        </xdr:nvCxnSpPr>
        <xdr:spPr>
          <a:xfrm>
            <a:off x="7448550" y="36499800"/>
            <a:ext cx="0" cy="1095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9" name="Straight Connector 1918">
            <a:extLst>
              <a:ext uri="{FF2B5EF4-FFF2-40B4-BE49-F238E27FC236}">
                <a16:creationId xmlns:a16="http://schemas.microsoft.com/office/drawing/2014/main" id="{91B924C5-7C9A-4F86-87A3-9623BF144FEF}"/>
              </a:ext>
            </a:extLst>
          </xdr:cNvPr>
          <xdr:cNvCxnSpPr/>
        </xdr:nvCxnSpPr>
        <xdr:spPr>
          <a:xfrm>
            <a:off x="7610475" y="36918899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0" name="Straight Connector 1919">
            <a:extLst>
              <a:ext uri="{FF2B5EF4-FFF2-40B4-BE49-F238E27FC236}">
                <a16:creationId xmlns:a16="http://schemas.microsoft.com/office/drawing/2014/main" id="{7B9D14C8-DA70-44EB-9EDA-7B18C17543CD}"/>
              </a:ext>
            </a:extLst>
          </xdr:cNvPr>
          <xdr:cNvCxnSpPr/>
        </xdr:nvCxnSpPr>
        <xdr:spPr>
          <a:xfrm flipH="1">
            <a:off x="7553325" y="369950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247</xdr:row>
      <xdr:rowOff>0</xdr:rowOff>
    </xdr:from>
    <xdr:to>
      <xdr:col>90</xdr:col>
      <xdr:colOff>114301</xdr:colOff>
      <xdr:row>256</xdr:row>
      <xdr:rowOff>80963</xdr:rowOff>
    </xdr:to>
    <xdr:grpSp>
      <xdr:nvGrpSpPr>
        <xdr:cNvPr id="171" name="Group 170">
          <a:extLst>
            <a:ext uri="{FF2B5EF4-FFF2-40B4-BE49-F238E27FC236}">
              <a16:creationId xmlns:a16="http://schemas.microsoft.com/office/drawing/2014/main" id="{3A560A91-ED47-4878-9A3B-370DCC07FFE3}"/>
            </a:ext>
          </a:extLst>
        </xdr:cNvPr>
        <xdr:cNvGrpSpPr/>
      </xdr:nvGrpSpPr>
      <xdr:grpSpPr>
        <a:xfrm>
          <a:off x="12144375" y="36042600"/>
          <a:ext cx="2543176" cy="1366838"/>
          <a:chOff x="12144375" y="36042600"/>
          <a:chExt cx="2543176" cy="1366838"/>
        </a:xfrm>
      </xdr:grpSpPr>
      <xdr:grpSp>
        <xdr:nvGrpSpPr>
          <xdr:cNvPr id="1959" name="Group 1958">
            <a:extLst>
              <a:ext uri="{FF2B5EF4-FFF2-40B4-BE49-F238E27FC236}">
                <a16:creationId xmlns:a16="http://schemas.microsoft.com/office/drawing/2014/main" id="{17097069-6596-46AF-A07F-1C318C259882}"/>
              </a:ext>
            </a:extLst>
          </xdr:cNvPr>
          <xdr:cNvGrpSpPr/>
        </xdr:nvGrpSpPr>
        <xdr:grpSpPr>
          <a:xfrm>
            <a:off x="12144375" y="36623625"/>
            <a:ext cx="328613" cy="261937"/>
            <a:chOff x="6800850" y="719138"/>
            <a:chExt cx="328613" cy="261937"/>
          </a:xfrm>
        </xdr:grpSpPr>
        <xdr:sp macro="" textlink="">
          <xdr:nvSpPr>
            <xdr:cNvPr id="1960" name="Rectangle 1959">
              <a:extLst>
                <a:ext uri="{FF2B5EF4-FFF2-40B4-BE49-F238E27FC236}">
                  <a16:creationId xmlns:a16="http://schemas.microsoft.com/office/drawing/2014/main" id="{0BA6E39F-246C-4EFF-BCE2-AD778691E40F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961" name="Isosceles Triangle 1960">
              <a:extLst>
                <a:ext uri="{FF2B5EF4-FFF2-40B4-BE49-F238E27FC236}">
                  <a16:creationId xmlns:a16="http://schemas.microsoft.com/office/drawing/2014/main" id="{EFDB3866-41C8-4798-A0FF-D0A4C759F071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62" name="Straight Connector 1961">
              <a:extLst>
                <a:ext uri="{FF2B5EF4-FFF2-40B4-BE49-F238E27FC236}">
                  <a16:creationId xmlns:a16="http://schemas.microsoft.com/office/drawing/2014/main" id="{E455FEC3-7EDE-47CF-9B5D-3E2DFB84AE38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23" name="Group 1922">
            <a:extLst>
              <a:ext uri="{FF2B5EF4-FFF2-40B4-BE49-F238E27FC236}">
                <a16:creationId xmlns:a16="http://schemas.microsoft.com/office/drawing/2014/main" id="{5A4DFBA5-6F7C-4E7E-8EAC-F14671C95C84}"/>
              </a:ext>
            </a:extLst>
          </xdr:cNvPr>
          <xdr:cNvGrpSpPr/>
        </xdr:nvGrpSpPr>
        <xdr:grpSpPr>
          <a:xfrm>
            <a:off x="14249400" y="36475988"/>
            <a:ext cx="166688" cy="285750"/>
            <a:chOff x="3562350" y="576263"/>
            <a:chExt cx="166688" cy="285750"/>
          </a:xfrm>
        </xdr:grpSpPr>
        <xdr:sp macro="" textlink="">
          <xdr:nvSpPr>
            <xdr:cNvPr id="1925" name="Rectangle 1924">
              <a:extLst>
                <a:ext uri="{FF2B5EF4-FFF2-40B4-BE49-F238E27FC236}">
                  <a16:creationId xmlns:a16="http://schemas.microsoft.com/office/drawing/2014/main" id="{64038032-4177-4828-8F30-4FE67564D575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26" name="Straight Connector 1925">
              <a:extLst>
                <a:ext uri="{FF2B5EF4-FFF2-40B4-BE49-F238E27FC236}">
                  <a16:creationId xmlns:a16="http://schemas.microsoft.com/office/drawing/2014/main" id="{22463129-923E-42BF-BB97-52FF1ED34DA0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24" name="Straight Connector 1923">
            <a:extLst>
              <a:ext uri="{FF2B5EF4-FFF2-40B4-BE49-F238E27FC236}">
                <a16:creationId xmlns:a16="http://schemas.microsoft.com/office/drawing/2014/main" id="{E675A3D2-15B1-4B37-B621-C8D8A4BC218D}"/>
              </a:ext>
            </a:extLst>
          </xdr:cNvPr>
          <xdr:cNvCxnSpPr/>
        </xdr:nvCxnSpPr>
        <xdr:spPr>
          <a:xfrm>
            <a:off x="12311063" y="366141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9" name="Straight Arrow Connector 1928">
            <a:extLst>
              <a:ext uri="{FF2B5EF4-FFF2-40B4-BE49-F238E27FC236}">
                <a16:creationId xmlns:a16="http://schemas.microsoft.com/office/drawing/2014/main" id="{5288BEFC-7195-4623-88AA-FF1B591692B3}"/>
              </a:ext>
            </a:extLst>
          </xdr:cNvPr>
          <xdr:cNvCxnSpPr/>
        </xdr:nvCxnSpPr>
        <xdr:spPr>
          <a:xfrm>
            <a:off x="12468225" y="36152138"/>
            <a:ext cx="0" cy="4572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0" name="Straight Arrow Connector 1929">
            <a:extLst>
              <a:ext uri="{FF2B5EF4-FFF2-40B4-BE49-F238E27FC236}">
                <a16:creationId xmlns:a16="http://schemas.microsoft.com/office/drawing/2014/main" id="{52D788E0-A24B-4886-99CA-95C5EDF0CF14}"/>
              </a:ext>
            </a:extLst>
          </xdr:cNvPr>
          <xdr:cNvCxnSpPr/>
        </xdr:nvCxnSpPr>
        <xdr:spPr>
          <a:xfrm>
            <a:off x="12630150" y="36271200"/>
            <a:ext cx="0" cy="3381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1" name="Straight Arrow Connector 1930">
            <a:extLst>
              <a:ext uri="{FF2B5EF4-FFF2-40B4-BE49-F238E27FC236}">
                <a16:creationId xmlns:a16="http://schemas.microsoft.com/office/drawing/2014/main" id="{ECE798EE-4117-4BDB-BACE-CED3F3511A69}"/>
              </a:ext>
            </a:extLst>
          </xdr:cNvPr>
          <xdr:cNvCxnSpPr>
            <a:cxnSpLocks/>
          </xdr:cNvCxnSpPr>
        </xdr:nvCxnSpPr>
        <xdr:spPr>
          <a:xfrm>
            <a:off x="12792075" y="36390263"/>
            <a:ext cx="0" cy="2190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2" name="Straight Arrow Connector 1931">
            <a:extLst>
              <a:ext uri="{FF2B5EF4-FFF2-40B4-BE49-F238E27FC236}">
                <a16:creationId xmlns:a16="http://schemas.microsoft.com/office/drawing/2014/main" id="{C20F7BA3-CB84-426A-9B41-D73E000568C2}"/>
              </a:ext>
            </a:extLst>
          </xdr:cNvPr>
          <xdr:cNvCxnSpPr/>
        </xdr:nvCxnSpPr>
        <xdr:spPr>
          <a:xfrm>
            <a:off x="14249400" y="36052125"/>
            <a:ext cx="0" cy="55245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3" name="Straight Arrow Connector 1932">
            <a:extLst>
              <a:ext uri="{FF2B5EF4-FFF2-40B4-BE49-F238E27FC236}">
                <a16:creationId xmlns:a16="http://schemas.microsoft.com/office/drawing/2014/main" id="{21086E64-4500-452B-B7A8-AA58315A6C05}"/>
              </a:ext>
            </a:extLst>
          </xdr:cNvPr>
          <xdr:cNvCxnSpPr/>
        </xdr:nvCxnSpPr>
        <xdr:spPr>
          <a:xfrm>
            <a:off x="14087475" y="36166425"/>
            <a:ext cx="0" cy="44291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4" name="Straight Arrow Connector 1933">
            <a:extLst>
              <a:ext uri="{FF2B5EF4-FFF2-40B4-BE49-F238E27FC236}">
                <a16:creationId xmlns:a16="http://schemas.microsoft.com/office/drawing/2014/main" id="{15F64FDE-FEB9-4457-B097-905A1FEB5700}"/>
              </a:ext>
            </a:extLst>
          </xdr:cNvPr>
          <xdr:cNvCxnSpPr/>
        </xdr:nvCxnSpPr>
        <xdr:spPr>
          <a:xfrm>
            <a:off x="13763625" y="36375975"/>
            <a:ext cx="0" cy="23812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5" name="Straight Arrow Connector 1934">
            <a:extLst>
              <a:ext uri="{FF2B5EF4-FFF2-40B4-BE49-F238E27FC236}">
                <a16:creationId xmlns:a16="http://schemas.microsoft.com/office/drawing/2014/main" id="{A9A0181A-8D7A-40A8-A381-8884AF0B6E95}"/>
              </a:ext>
            </a:extLst>
          </xdr:cNvPr>
          <xdr:cNvCxnSpPr/>
        </xdr:nvCxnSpPr>
        <xdr:spPr>
          <a:xfrm>
            <a:off x="13925550" y="36271200"/>
            <a:ext cx="0" cy="3381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6" name="Straight Arrow Connector 1935">
            <a:extLst>
              <a:ext uri="{FF2B5EF4-FFF2-40B4-BE49-F238E27FC236}">
                <a16:creationId xmlns:a16="http://schemas.microsoft.com/office/drawing/2014/main" id="{18E70065-9E14-4E7B-B693-BAE2E50754BF}"/>
              </a:ext>
            </a:extLst>
          </xdr:cNvPr>
          <xdr:cNvCxnSpPr/>
        </xdr:nvCxnSpPr>
        <xdr:spPr>
          <a:xfrm>
            <a:off x="13601700" y="36499800"/>
            <a:ext cx="0" cy="1095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7" name="Straight Arrow Connector 1936">
            <a:extLst>
              <a:ext uri="{FF2B5EF4-FFF2-40B4-BE49-F238E27FC236}">
                <a16:creationId xmlns:a16="http://schemas.microsoft.com/office/drawing/2014/main" id="{4288A5D2-63D4-4C8E-899B-67D09E4313FE}"/>
              </a:ext>
            </a:extLst>
          </xdr:cNvPr>
          <xdr:cNvCxnSpPr/>
        </xdr:nvCxnSpPr>
        <xdr:spPr>
          <a:xfrm>
            <a:off x="12306300" y="36047363"/>
            <a:ext cx="0" cy="5619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8" name="Straight Connector 1937">
            <a:extLst>
              <a:ext uri="{FF2B5EF4-FFF2-40B4-BE49-F238E27FC236}">
                <a16:creationId xmlns:a16="http://schemas.microsoft.com/office/drawing/2014/main" id="{1D57DF55-028D-4D0E-A0CB-23AD07B7C5CB}"/>
              </a:ext>
            </a:extLst>
          </xdr:cNvPr>
          <xdr:cNvCxnSpPr/>
        </xdr:nvCxnSpPr>
        <xdr:spPr>
          <a:xfrm>
            <a:off x="12306301" y="367855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9" name="Straight Connector 1938">
            <a:extLst>
              <a:ext uri="{FF2B5EF4-FFF2-40B4-BE49-F238E27FC236}">
                <a16:creationId xmlns:a16="http://schemas.microsoft.com/office/drawing/2014/main" id="{41A12D49-2FB8-4F5D-8724-EB878B827473}"/>
              </a:ext>
            </a:extLst>
          </xdr:cNvPr>
          <xdr:cNvCxnSpPr/>
        </xdr:nvCxnSpPr>
        <xdr:spPr>
          <a:xfrm>
            <a:off x="12234863" y="370427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0" name="Straight Connector 1939">
            <a:extLst>
              <a:ext uri="{FF2B5EF4-FFF2-40B4-BE49-F238E27FC236}">
                <a16:creationId xmlns:a16="http://schemas.microsoft.com/office/drawing/2014/main" id="{F52B24D2-9436-4938-91F6-7E3363757391}"/>
              </a:ext>
            </a:extLst>
          </xdr:cNvPr>
          <xdr:cNvCxnSpPr/>
        </xdr:nvCxnSpPr>
        <xdr:spPr>
          <a:xfrm flipH="1">
            <a:off x="12249147" y="369951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1" name="Straight Connector 1940">
            <a:extLst>
              <a:ext uri="{FF2B5EF4-FFF2-40B4-BE49-F238E27FC236}">
                <a16:creationId xmlns:a16="http://schemas.microsoft.com/office/drawing/2014/main" id="{29891873-6029-4789-827F-E8EA04FC6AD7}"/>
              </a:ext>
            </a:extLst>
          </xdr:cNvPr>
          <xdr:cNvCxnSpPr/>
        </xdr:nvCxnSpPr>
        <xdr:spPr>
          <a:xfrm>
            <a:off x="14249402" y="367903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2" name="Straight Connector 1941">
            <a:extLst>
              <a:ext uri="{FF2B5EF4-FFF2-40B4-BE49-F238E27FC236}">
                <a16:creationId xmlns:a16="http://schemas.microsoft.com/office/drawing/2014/main" id="{A0988006-9179-418D-8656-FE0923502CE9}"/>
              </a:ext>
            </a:extLst>
          </xdr:cNvPr>
          <xdr:cNvCxnSpPr/>
        </xdr:nvCxnSpPr>
        <xdr:spPr>
          <a:xfrm flipH="1">
            <a:off x="14192251" y="369903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44" name="Arc 1943">
            <a:extLst>
              <a:ext uri="{FF2B5EF4-FFF2-40B4-BE49-F238E27FC236}">
                <a16:creationId xmlns:a16="http://schemas.microsoft.com/office/drawing/2014/main" id="{8BDB44C0-D5B8-4F55-ACC0-83FF9F1C791D}"/>
              </a:ext>
            </a:extLst>
          </xdr:cNvPr>
          <xdr:cNvSpPr/>
        </xdr:nvSpPr>
        <xdr:spPr>
          <a:xfrm rot="10800000">
            <a:off x="14277975" y="364188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45" name="Straight Connector 1944">
            <a:extLst>
              <a:ext uri="{FF2B5EF4-FFF2-40B4-BE49-F238E27FC236}">
                <a16:creationId xmlns:a16="http://schemas.microsoft.com/office/drawing/2014/main" id="{C25A5ACA-46D2-402F-AC1C-4BB0E13972F4}"/>
              </a:ext>
            </a:extLst>
          </xdr:cNvPr>
          <xdr:cNvCxnSpPr/>
        </xdr:nvCxnSpPr>
        <xdr:spPr>
          <a:xfrm flipH="1">
            <a:off x="12249149" y="372808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6" name="Straight Connector 1945">
            <a:extLst>
              <a:ext uri="{FF2B5EF4-FFF2-40B4-BE49-F238E27FC236}">
                <a16:creationId xmlns:a16="http://schemas.microsoft.com/office/drawing/2014/main" id="{F41EF566-4768-49E7-98F9-E5BE18BE1A90}"/>
              </a:ext>
            </a:extLst>
          </xdr:cNvPr>
          <xdr:cNvCxnSpPr/>
        </xdr:nvCxnSpPr>
        <xdr:spPr>
          <a:xfrm flipH="1">
            <a:off x="14192250" y="372808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7" name="Straight Connector 1946">
            <a:extLst>
              <a:ext uri="{FF2B5EF4-FFF2-40B4-BE49-F238E27FC236}">
                <a16:creationId xmlns:a16="http://schemas.microsoft.com/office/drawing/2014/main" id="{9DB77534-3075-413E-9A73-83E16CE85BDB}"/>
              </a:ext>
            </a:extLst>
          </xdr:cNvPr>
          <xdr:cNvCxnSpPr/>
        </xdr:nvCxnSpPr>
        <xdr:spPr>
          <a:xfrm>
            <a:off x="13439786" y="36918901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8" name="Straight Connector 1947">
            <a:extLst>
              <a:ext uri="{FF2B5EF4-FFF2-40B4-BE49-F238E27FC236}">
                <a16:creationId xmlns:a16="http://schemas.microsoft.com/office/drawing/2014/main" id="{6E30A472-8129-45FA-8E50-36B57B6BD439}"/>
              </a:ext>
            </a:extLst>
          </xdr:cNvPr>
          <xdr:cNvCxnSpPr/>
        </xdr:nvCxnSpPr>
        <xdr:spPr>
          <a:xfrm flipH="1">
            <a:off x="13382636" y="369951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9" name="Straight Connector 1948">
            <a:extLst>
              <a:ext uri="{FF2B5EF4-FFF2-40B4-BE49-F238E27FC236}">
                <a16:creationId xmlns:a16="http://schemas.microsoft.com/office/drawing/2014/main" id="{1B4DEAC9-5870-40ED-B851-7BBFAC15E906}"/>
              </a:ext>
            </a:extLst>
          </xdr:cNvPr>
          <xdr:cNvCxnSpPr/>
        </xdr:nvCxnSpPr>
        <xdr:spPr>
          <a:xfrm>
            <a:off x="12234862" y="373284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0" name="Straight Connector 1949">
            <a:extLst>
              <a:ext uri="{FF2B5EF4-FFF2-40B4-BE49-F238E27FC236}">
                <a16:creationId xmlns:a16="http://schemas.microsoft.com/office/drawing/2014/main" id="{C6235A35-E9E3-43DD-B008-EAC9F3825057}"/>
              </a:ext>
            </a:extLst>
          </xdr:cNvPr>
          <xdr:cNvCxnSpPr/>
        </xdr:nvCxnSpPr>
        <xdr:spPr>
          <a:xfrm>
            <a:off x="12306300" y="36042600"/>
            <a:ext cx="814388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1" name="Straight Connector 1950">
            <a:extLst>
              <a:ext uri="{FF2B5EF4-FFF2-40B4-BE49-F238E27FC236}">
                <a16:creationId xmlns:a16="http://schemas.microsoft.com/office/drawing/2014/main" id="{C7B0FE78-9218-47DF-BFE2-B9D419907A84}"/>
              </a:ext>
            </a:extLst>
          </xdr:cNvPr>
          <xdr:cNvCxnSpPr/>
        </xdr:nvCxnSpPr>
        <xdr:spPr>
          <a:xfrm flipV="1">
            <a:off x="13435013" y="36047363"/>
            <a:ext cx="814387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2" name="Straight Arrow Connector 1951">
            <a:extLst>
              <a:ext uri="{FF2B5EF4-FFF2-40B4-BE49-F238E27FC236}">
                <a16:creationId xmlns:a16="http://schemas.microsoft.com/office/drawing/2014/main" id="{D1F2C888-D14D-468C-9ED5-268C91F4BE61}"/>
              </a:ext>
            </a:extLst>
          </xdr:cNvPr>
          <xdr:cNvCxnSpPr>
            <a:cxnSpLocks/>
          </xdr:cNvCxnSpPr>
        </xdr:nvCxnSpPr>
        <xdr:spPr>
          <a:xfrm>
            <a:off x="12954000" y="36499800"/>
            <a:ext cx="0" cy="1095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3" name="Straight Connector 1952">
            <a:extLst>
              <a:ext uri="{FF2B5EF4-FFF2-40B4-BE49-F238E27FC236}">
                <a16:creationId xmlns:a16="http://schemas.microsoft.com/office/drawing/2014/main" id="{30E2BCC9-70B3-4A22-9551-0EF7648AF718}"/>
              </a:ext>
            </a:extLst>
          </xdr:cNvPr>
          <xdr:cNvCxnSpPr/>
        </xdr:nvCxnSpPr>
        <xdr:spPr>
          <a:xfrm>
            <a:off x="13115925" y="36918899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4" name="Straight Connector 1953">
            <a:extLst>
              <a:ext uri="{FF2B5EF4-FFF2-40B4-BE49-F238E27FC236}">
                <a16:creationId xmlns:a16="http://schemas.microsoft.com/office/drawing/2014/main" id="{72867616-A464-4AAA-8A7B-10F0E35F0B8A}"/>
              </a:ext>
            </a:extLst>
          </xdr:cNvPr>
          <xdr:cNvCxnSpPr/>
        </xdr:nvCxnSpPr>
        <xdr:spPr>
          <a:xfrm flipH="1">
            <a:off x="13058775" y="369950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265</xdr:row>
      <xdr:rowOff>0</xdr:rowOff>
    </xdr:from>
    <xdr:to>
      <xdr:col>54</xdr:col>
      <xdr:colOff>157163</xdr:colOff>
      <xdr:row>273</xdr:row>
      <xdr:rowOff>80963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6CFA23FD-F20E-4EEA-87B3-D634766F4F87}"/>
            </a:ext>
          </a:extLst>
        </xdr:cNvPr>
        <xdr:cNvGrpSpPr/>
      </xdr:nvGrpSpPr>
      <xdr:grpSpPr>
        <a:xfrm>
          <a:off x="6477000" y="38623875"/>
          <a:ext cx="2424113" cy="1223963"/>
          <a:chOff x="6477000" y="38623875"/>
          <a:chExt cx="2424113" cy="1223963"/>
        </a:xfrm>
      </xdr:grpSpPr>
      <xdr:grpSp>
        <xdr:nvGrpSpPr>
          <xdr:cNvPr id="2005" name="Group 2004">
            <a:extLst>
              <a:ext uri="{FF2B5EF4-FFF2-40B4-BE49-F238E27FC236}">
                <a16:creationId xmlns:a16="http://schemas.microsoft.com/office/drawing/2014/main" id="{E1830C0D-7975-4DF2-A1FB-F2A04C9C9B38}"/>
              </a:ext>
            </a:extLst>
          </xdr:cNvPr>
          <xdr:cNvGrpSpPr/>
        </xdr:nvGrpSpPr>
        <xdr:grpSpPr>
          <a:xfrm>
            <a:off x="8572500" y="39052500"/>
            <a:ext cx="328613" cy="261937"/>
            <a:chOff x="6800850" y="719138"/>
            <a:chExt cx="328613" cy="261937"/>
          </a:xfrm>
        </xdr:grpSpPr>
        <xdr:sp macro="" textlink="">
          <xdr:nvSpPr>
            <xdr:cNvPr id="2006" name="Rectangle 2005">
              <a:extLst>
                <a:ext uri="{FF2B5EF4-FFF2-40B4-BE49-F238E27FC236}">
                  <a16:creationId xmlns:a16="http://schemas.microsoft.com/office/drawing/2014/main" id="{CEC1A3CB-3ACA-485D-A1A0-BFDD3D2764F6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007" name="Isosceles Triangle 2006">
              <a:extLst>
                <a:ext uri="{FF2B5EF4-FFF2-40B4-BE49-F238E27FC236}">
                  <a16:creationId xmlns:a16="http://schemas.microsoft.com/office/drawing/2014/main" id="{E6D82C98-09A2-4DB9-B253-1A78B99DF38A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08" name="Straight Connector 2007">
              <a:extLst>
                <a:ext uri="{FF2B5EF4-FFF2-40B4-BE49-F238E27FC236}">
                  <a16:creationId xmlns:a16="http://schemas.microsoft.com/office/drawing/2014/main" id="{D7CA961E-A23C-4B6B-8D13-E50F5D29D998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64" name="Group 1963">
            <a:extLst>
              <a:ext uri="{FF2B5EF4-FFF2-40B4-BE49-F238E27FC236}">
                <a16:creationId xmlns:a16="http://schemas.microsoft.com/office/drawing/2014/main" id="{28170407-3DE4-46C4-AC5A-C932100A6B73}"/>
              </a:ext>
            </a:extLst>
          </xdr:cNvPr>
          <xdr:cNvGrpSpPr/>
        </xdr:nvGrpSpPr>
        <xdr:grpSpPr>
          <a:xfrm>
            <a:off x="6638925" y="38909625"/>
            <a:ext cx="161925" cy="285751"/>
            <a:chOff x="1457325" y="571500"/>
            <a:chExt cx="161925" cy="285751"/>
          </a:xfrm>
        </xdr:grpSpPr>
        <xdr:sp macro="" textlink="">
          <xdr:nvSpPr>
            <xdr:cNvPr id="1969" name="Rectangle 1968">
              <a:extLst>
                <a:ext uri="{FF2B5EF4-FFF2-40B4-BE49-F238E27FC236}">
                  <a16:creationId xmlns:a16="http://schemas.microsoft.com/office/drawing/2014/main" id="{243C9AC7-C7BC-4E55-A312-3C5E4C498FC2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70" name="Straight Connector 1969">
              <a:extLst>
                <a:ext uri="{FF2B5EF4-FFF2-40B4-BE49-F238E27FC236}">
                  <a16:creationId xmlns:a16="http://schemas.microsoft.com/office/drawing/2014/main" id="{7415771D-7C69-4FB9-B2D5-E99277021BF7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66" name="Straight Connector 1965">
            <a:extLst>
              <a:ext uri="{FF2B5EF4-FFF2-40B4-BE49-F238E27FC236}">
                <a16:creationId xmlns:a16="http://schemas.microsoft.com/office/drawing/2014/main" id="{7DB7265C-A51D-4A8E-A469-EF1E74587602}"/>
              </a:ext>
            </a:extLst>
          </xdr:cNvPr>
          <xdr:cNvCxnSpPr/>
        </xdr:nvCxnSpPr>
        <xdr:spPr>
          <a:xfrm>
            <a:off x="6805613" y="390525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1" name="Straight Connector 1970">
            <a:extLst>
              <a:ext uri="{FF2B5EF4-FFF2-40B4-BE49-F238E27FC236}">
                <a16:creationId xmlns:a16="http://schemas.microsoft.com/office/drawing/2014/main" id="{FFCDCA54-BB35-48CA-8247-D66DDF448F33}"/>
              </a:ext>
            </a:extLst>
          </xdr:cNvPr>
          <xdr:cNvCxnSpPr/>
        </xdr:nvCxnSpPr>
        <xdr:spPr>
          <a:xfrm>
            <a:off x="6800851" y="392239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2" name="Straight Connector 1971">
            <a:extLst>
              <a:ext uri="{FF2B5EF4-FFF2-40B4-BE49-F238E27FC236}">
                <a16:creationId xmlns:a16="http://schemas.microsoft.com/office/drawing/2014/main" id="{DFA4C6C5-A38B-4954-9E38-F4DA3F1E184B}"/>
              </a:ext>
            </a:extLst>
          </xdr:cNvPr>
          <xdr:cNvCxnSpPr/>
        </xdr:nvCxnSpPr>
        <xdr:spPr>
          <a:xfrm>
            <a:off x="6729413" y="39481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3" name="Straight Connector 1972">
            <a:extLst>
              <a:ext uri="{FF2B5EF4-FFF2-40B4-BE49-F238E27FC236}">
                <a16:creationId xmlns:a16="http://schemas.microsoft.com/office/drawing/2014/main" id="{487196D0-1B74-498E-BB03-77238A879FA8}"/>
              </a:ext>
            </a:extLst>
          </xdr:cNvPr>
          <xdr:cNvCxnSpPr/>
        </xdr:nvCxnSpPr>
        <xdr:spPr>
          <a:xfrm flipH="1">
            <a:off x="6743697" y="39433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4" name="Straight Connector 1973">
            <a:extLst>
              <a:ext uri="{FF2B5EF4-FFF2-40B4-BE49-F238E27FC236}">
                <a16:creationId xmlns:a16="http://schemas.microsoft.com/office/drawing/2014/main" id="{BE781BEB-969D-4D88-B747-44E632374002}"/>
              </a:ext>
            </a:extLst>
          </xdr:cNvPr>
          <xdr:cNvCxnSpPr/>
        </xdr:nvCxnSpPr>
        <xdr:spPr>
          <a:xfrm>
            <a:off x="8743952" y="392287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5" name="Straight Connector 1974">
            <a:extLst>
              <a:ext uri="{FF2B5EF4-FFF2-40B4-BE49-F238E27FC236}">
                <a16:creationId xmlns:a16="http://schemas.microsoft.com/office/drawing/2014/main" id="{8AFC488A-4890-43D8-8FFE-29AC5AF827EF}"/>
              </a:ext>
            </a:extLst>
          </xdr:cNvPr>
          <xdr:cNvCxnSpPr/>
        </xdr:nvCxnSpPr>
        <xdr:spPr>
          <a:xfrm flipH="1">
            <a:off x="8686801" y="39428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76" name="Arc 1975">
            <a:extLst>
              <a:ext uri="{FF2B5EF4-FFF2-40B4-BE49-F238E27FC236}">
                <a16:creationId xmlns:a16="http://schemas.microsoft.com/office/drawing/2014/main" id="{92B55335-E12C-4F8E-9674-E0F9D01BAB0D}"/>
              </a:ext>
            </a:extLst>
          </xdr:cNvPr>
          <xdr:cNvSpPr/>
        </xdr:nvSpPr>
        <xdr:spPr>
          <a:xfrm>
            <a:off x="6477000" y="388191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78" name="Straight Connector 1977">
            <a:extLst>
              <a:ext uri="{FF2B5EF4-FFF2-40B4-BE49-F238E27FC236}">
                <a16:creationId xmlns:a16="http://schemas.microsoft.com/office/drawing/2014/main" id="{AC33DA17-D627-4B90-A2EC-760EF0B7BD8F}"/>
              </a:ext>
            </a:extLst>
          </xdr:cNvPr>
          <xdr:cNvCxnSpPr/>
        </xdr:nvCxnSpPr>
        <xdr:spPr>
          <a:xfrm flipH="1">
            <a:off x="6743699" y="39719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9" name="Straight Connector 1978">
            <a:extLst>
              <a:ext uri="{FF2B5EF4-FFF2-40B4-BE49-F238E27FC236}">
                <a16:creationId xmlns:a16="http://schemas.microsoft.com/office/drawing/2014/main" id="{1BED92F1-99E0-418A-AEDC-2FFF59C22874}"/>
              </a:ext>
            </a:extLst>
          </xdr:cNvPr>
          <xdr:cNvCxnSpPr/>
        </xdr:nvCxnSpPr>
        <xdr:spPr>
          <a:xfrm flipH="1">
            <a:off x="8686800" y="39719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0" name="Straight Connector 1979">
            <a:extLst>
              <a:ext uri="{FF2B5EF4-FFF2-40B4-BE49-F238E27FC236}">
                <a16:creationId xmlns:a16="http://schemas.microsoft.com/office/drawing/2014/main" id="{4A28CEAC-7E26-4611-BFAB-B5961685C8D5}"/>
              </a:ext>
            </a:extLst>
          </xdr:cNvPr>
          <xdr:cNvCxnSpPr/>
        </xdr:nvCxnSpPr>
        <xdr:spPr>
          <a:xfrm>
            <a:off x="6729412" y="397668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1" name="Straight Connector 1980">
            <a:extLst>
              <a:ext uri="{FF2B5EF4-FFF2-40B4-BE49-F238E27FC236}">
                <a16:creationId xmlns:a16="http://schemas.microsoft.com/office/drawing/2014/main" id="{EF7A825F-4020-4A4D-B9D1-672F1F3BFD37}"/>
              </a:ext>
            </a:extLst>
          </xdr:cNvPr>
          <xdr:cNvCxnSpPr/>
        </xdr:nvCxnSpPr>
        <xdr:spPr>
          <a:xfrm>
            <a:off x="7448545" y="39357299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2" name="Straight Connector 1981">
            <a:extLst>
              <a:ext uri="{FF2B5EF4-FFF2-40B4-BE49-F238E27FC236}">
                <a16:creationId xmlns:a16="http://schemas.microsoft.com/office/drawing/2014/main" id="{E4C84D1C-A1CC-487B-B96D-507CD783D80B}"/>
              </a:ext>
            </a:extLst>
          </xdr:cNvPr>
          <xdr:cNvCxnSpPr/>
        </xdr:nvCxnSpPr>
        <xdr:spPr>
          <a:xfrm flipH="1">
            <a:off x="7391395" y="394334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3" name="Straight Arrow Connector 1982">
            <a:extLst>
              <a:ext uri="{FF2B5EF4-FFF2-40B4-BE49-F238E27FC236}">
                <a16:creationId xmlns:a16="http://schemas.microsoft.com/office/drawing/2014/main" id="{F32194E8-7C2A-436B-B588-547C5597784D}"/>
              </a:ext>
            </a:extLst>
          </xdr:cNvPr>
          <xdr:cNvCxnSpPr/>
        </xdr:nvCxnSpPr>
        <xdr:spPr>
          <a:xfrm>
            <a:off x="7448550" y="386238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265</xdr:row>
      <xdr:rowOff>0</xdr:rowOff>
    </xdr:from>
    <xdr:to>
      <xdr:col>90</xdr:col>
      <xdr:colOff>114301</xdr:colOff>
      <xdr:row>273</xdr:row>
      <xdr:rowOff>80963</xdr:rowOff>
    </xdr:to>
    <xdr:grpSp>
      <xdr:nvGrpSpPr>
        <xdr:cNvPr id="174" name="Group 173">
          <a:extLst>
            <a:ext uri="{FF2B5EF4-FFF2-40B4-BE49-F238E27FC236}">
              <a16:creationId xmlns:a16="http://schemas.microsoft.com/office/drawing/2014/main" id="{DFAE8C28-EFB7-4C95-B0DC-9BF608ED729A}"/>
            </a:ext>
          </a:extLst>
        </xdr:cNvPr>
        <xdr:cNvGrpSpPr/>
      </xdr:nvGrpSpPr>
      <xdr:grpSpPr>
        <a:xfrm>
          <a:off x="12144375" y="38623875"/>
          <a:ext cx="2543176" cy="1223963"/>
          <a:chOff x="12144375" y="38623875"/>
          <a:chExt cx="2543176" cy="1223963"/>
        </a:xfrm>
      </xdr:grpSpPr>
      <xdr:grpSp>
        <xdr:nvGrpSpPr>
          <xdr:cNvPr id="2009" name="Group 2008">
            <a:extLst>
              <a:ext uri="{FF2B5EF4-FFF2-40B4-BE49-F238E27FC236}">
                <a16:creationId xmlns:a16="http://schemas.microsoft.com/office/drawing/2014/main" id="{99F6B70D-1524-49E8-ADDA-8EF5C02E5060}"/>
              </a:ext>
            </a:extLst>
          </xdr:cNvPr>
          <xdr:cNvGrpSpPr/>
        </xdr:nvGrpSpPr>
        <xdr:grpSpPr>
          <a:xfrm>
            <a:off x="12144375" y="39062025"/>
            <a:ext cx="328613" cy="261937"/>
            <a:chOff x="6800850" y="719138"/>
            <a:chExt cx="328613" cy="261937"/>
          </a:xfrm>
        </xdr:grpSpPr>
        <xdr:sp macro="" textlink="">
          <xdr:nvSpPr>
            <xdr:cNvPr id="2010" name="Rectangle 2009">
              <a:extLst>
                <a:ext uri="{FF2B5EF4-FFF2-40B4-BE49-F238E27FC236}">
                  <a16:creationId xmlns:a16="http://schemas.microsoft.com/office/drawing/2014/main" id="{F6804784-5A30-4A6C-9F40-57A3865AF175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011" name="Isosceles Triangle 2010">
              <a:extLst>
                <a:ext uri="{FF2B5EF4-FFF2-40B4-BE49-F238E27FC236}">
                  <a16:creationId xmlns:a16="http://schemas.microsoft.com/office/drawing/2014/main" id="{12C006FB-E100-40EF-A9E6-570B552B3902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12" name="Straight Connector 2011">
              <a:extLst>
                <a:ext uri="{FF2B5EF4-FFF2-40B4-BE49-F238E27FC236}">
                  <a16:creationId xmlns:a16="http://schemas.microsoft.com/office/drawing/2014/main" id="{32B7419B-B3B1-4954-94EC-A719CF557295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86" name="Group 1985">
            <a:extLst>
              <a:ext uri="{FF2B5EF4-FFF2-40B4-BE49-F238E27FC236}">
                <a16:creationId xmlns:a16="http://schemas.microsoft.com/office/drawing/2014/main" id="{C5110DF7-B6FE-4A78-8D96-1A6475634EE5}"/>
              </a:ext>
            </a:extLst>
          </xdr:cNvPr>
          <xdr:cNvGrpSpPr/>
        </xdr:nvGrpSpPr>
        <xdr:grpSpPr>
          <a:xfrm>
            <a:off x="14249400" y="38914388"/>
            <a:ext cx="166688" cy="285750"/>
            <a:chOff x="3562350" y="576263"/>
            <a:chExt cx="166688" cy="285750"/>
          </a:xfrm>
        </xdr:grpSpPr>
        <xdr:sp macro="" textlink="">
          <xdr:nvSpPr>
            <xdr:cNvPr id="1988" name="Rectangle 1987">
              <a:extLst>
                <a:ext uri="{FF2B5EF4-FFF2-40B4-BE49-F238E27FC236}">
                  <a16:creationId xmlns:a16="http://schemas.microsoft.com/office/drawing/2014/main" id="{FBF2EFB6-5C1A-4A60-A98A-DDE4E61DE790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89" name="Straight Connector 1988">
              <a:extLst>
                <a:ext uri="{FF2B5EF4-FFF2-40B4-BE49-F238E27FC236}">
                  <a16:creationId xmlns:a16="http://schemas.microsoft.com/office/drawing/2014/main" id="{DD076E17-E48B-47C2-ACED-5EA85823414F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87" name="Straight Connector 1986">
            <a:extLst>
              <a:ext uri="{FF2B5EF4-FFF2-40B4-BE49-F238E27FC236}">
                <a16:creationId xmlns:a16="http://schemas.microsoft.com/office/drawing/2014/main" id="{09F566AA-C4A5-4D23-9AEB-BCE63CE708EB}"/>
              </a:ext>
            </a:extLst>
          </xdr:cNvPr>
          <xdr:cNvCxnSpPr/>
        </xdr:nvCxnSpPr>
        <xdr:spPr>
          <a:xfrm>
            <a:off x="12311063" y="390525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2" name="Straight Connector 1991">
            <a:extLst>
              <a:ext uri="{FF2B5EF4-FFF2-40B4-BE49-F238E27FC236}">
                <a16:creationId xmlns:a16="http://schemas.microsoft.com/office/drawing/2014/main" id="{7A1AF836-3BF0-484F-9E6E-EC99C350A84B}"/>
              </a:ext>
            </a:extLst>
          </xdr:cNvPr>
          <xdr:cNvCxnSpPr/>
        </xdr:nvCxnSpPr>
        <xdr:spPr>
          <a:xfrm>
            <a:off x="12306301" y="392239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3" name="Straight Connector 1992">
            <a:extLst>
              <a:ext uri="{FF2B5EF4-FFF2-40B4-BE49-F238E27FC236}">
                <a16:creationId xmlns:a16="http://schemas.microsoft.com/office/drawing/2014/main" id="{B5936A07-258E-4393-B4C5-10CFD552B1D5}"/>
              </a:ext>
            </a:extLst>
          </xdr:cNvPr>
          <xdr:cNvCxnSpPr/>
        </xdr:nvCxnSpPr>
        <xdr:spPr>
          <a:xfrm>
            <a:off x="12234863" y="394811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4" name="Straight Connector 1993">
            <a:extLst>
              <a:ext uri="{FF2B5EF4-FFF2-40B4-BE49-F238E27FC236}">
                <a16:creationId xmlns:a16="http://schemas.microsoft.com/office/drawing/2014/main" id="{E777181F-C2AE-4681-BE26-5228A65D3170}"/>
              </a:ext>
            </a:extLst>
          </xdr:cNvPr>
          <xdr:cNvCxnSpPr/>
        </xdr:nvCxnSpPr>
        <xdr:spPr>
          <a:xfrm flipH="1">
            <a:off x="12249147" y="394335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5" name="Straight Connector 1994">
            <a:extLst>
              <a:ext uri="{FF2B5EF4-FFF2-40B4-BE49-F238E27FC236}">
                <a16:creationId xmlns:a16="http://schemas.microsoft.com/office/drawing/2014/main" id="{1FE35944-9948-4023-8859-3DD24FF46A89}"/>
              </a:ext>
            </a:extLst>
          </xdr:cNvPr>
          <xdr:cNvCxnSpPr/>
        </xdr:nvCxnSpPr>
        <xdr:spPr>
          <a:xfrm>
            <a:off x="14249402" y="392287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6" name="Straight Connector 1995">
            <a:extLst>
              <a:ext uri="{FF2B5EF4-FFF2-40B4-BE49-F238E27FC236}">
                <a16:creationId xmlns:a16="http://schemas.microsoft.com/office/drawing/2014/main" id="{AD5A3EF1-600B-4EB6-88E1-1035D964C4FD}"/>
              </a:ext>
            </a:extLst>
          </xdr:cNvPr>
          <xdr:cNvCxnSpPr/>
        </xdr:nvCxnSpPr>
        <xdr:spPr>
          <a:xfrm flipH="1">
            <a:off x="14192251" y="394287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8" name="Arc 1997">
            <a:extLst>
              <a:ext uri="{FF2B5EF4-FFF2-40B4-BE49-F238E27FC236}">
                <a16:creationId xmlns:a16="http://schemas.microsoft.com/office/drawing/2014/main" id="{874B1DB2-0091-4F8E-ABD9-EC449C26F659}"/>
              </a:ext>
            </a:extLst>
          </xdr:cNvPr>
          <xdr:cNvSpPr/>
        </xdr:nvSpPr>
        <xdr:spPr>
          <a:xfrm rot="10800000">
            <a:off x="14277975" y="388572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99" name="Straight Connector 1998">
            <a:extLst>
              <a:ext uri="{FF2B5EF4-FFF2-40B4-BE49-F238E27FC236}">
                <a16:creationId xmlns:a16="http://schemas.microsoft.com/office/drawing/2014/main" id="{D1A69272-F5DC-4445-89A4-9FF4F293E05D}"/>
              </a:ext>
            </a:extLst>
          </xdr:cNvPr>
          <xdr:cNvCxnSpPr/>
        </xdr:nvCxnSpPr>
        <xdr:spPr>
          <a:xfrm flipH="1">
            <a:off x="12249149" y="39719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0" name="Straight Connector 1999">
            <a:extLst>
              <a:ext uri="{FF2B5EF4-FFF2-40B4-BE49-F238E27FC236}">
                <a16:creationId xmlns:a16="http://schemas.microsoft.com/office/drawing/2014/main" id="{9F84719D-FDF2-41E7-A872-6A03B03A9F06}"/>
              </a:ext>
            </a:extLst>
          </xdr:cNvPr>
          <xdr:cNvCxnSpPr/>
        </xdr:nvCxnSpPr>
        <xdr:spPr>
          <a:xfrm flipH="1">
            <a:off x="14192250" y="39719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1" name="Straight Connector 2000">
            <a:extLst>
              <a:ext uri="{FF2B5EF4-FFF2-40B4-BE49-F238E27FC236}">
                <a16:creationId xmlns:a16="http://schemas.microsoft.com/office/drawing/2014/main" id="{9B07E46E-EC86-4650-B8A6-B16E39EB955B}"/>
              </a:ext>
            </a:extLst>
          </xdr:cNvPr>
          <xdr:cNvCxnSpPr/>
        </xdr:nvCxnSpPr>
        <xdr:spPr>
          <a:xfrm>
            <a:off x="12234862" y="397668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2" name="Straight Connector 2001">
            <a:extLst>
              <a:ext uri="{FF2B5EF4-FFF2-40B4-BE49-F238E27FC236}">
                <a16:creationId xmlns:a16="http://schemas.microsoft.com/office/drawing/2014/main" id="{836E681D-CEF1-4E26-936B-DFB8C5F3E9F4}"/>
              </a:ext>
            </a:extLst>
          </xdr:cNvPr>
          <xdr:cNvCxnSpPr/>
        </xdr:nvCxnSpPr>
        <xdr:spPr>
          <a:xfrm>
            <a:off x="12953995" y="39357299"/>
            <a:ext cx="0" cy="185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3" name="Straight Connector 2002">
            <a:extLst>
              <a:ext uri="{FF2B5EF4-FFF2-40B4-BE49-F238E27FC236}">
                <a16:creationId xmlns:a16="http://schemas.microsoft.com/office/drawing/2014/main" id="{4CCC368C-F77D-4F99-8F71-2875565B2AC4}"/>
              </a:ext>
            </a:extLst>
          </xdr:cNvPr>
          <xdr:cNvCxnSpPr/>
        </xdr:nvCxnSpPr>
        <xdr:spPr>
          <a:xfrm flipH="1">
            <a:off x="12896845" y="394334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4" name="Straight Arrow Connector 2003">
            <a:extLst>
              <a:ext uri="{FF2B5EF4-FFF2-40B4-BE49-F238E27FC236}">
                <a16:creationId xmlns:a16="http://schemas.microsoft.com/office/drawing/2014/main" id="{3F7336B5-7582-4439-BECE-681FC4975FD9}"/>
              </a:ext>
            </a:extLst>
          </xdr:cNvPr>
          <xdr:cNvCxnSpPr/>
        </xdr:nvCxnSpPr>
        <xdr:spPr>
          <a:xfrm>
            <a:off x="12954000" y="386238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279</xdr:row>
      <xdr:rowOff>66674</xdr:rowOff>
    </xdr:from>
    <xdr:to>
      <xdr:col>54</xdr:col>
      <xdr:colOff>157163</xdr:colOff>
      <xdr:row>290</xdr:row>
      <xdr:rowOff>80963</xdr:rowOff>
    </xdr:to>
    <xdr:grpSp>
      <xdr:nvGrpSpPr>
        <xdr:cNvPr id="176" name="Group 175">
          <a:extLst>
            <a:ext uri="{FF2B5EF4-FFF2-40B4-BE49-F238E27FC236}">
              <a16:creationId xmlns:a16="http://schemas.microsoft.com/office/drawing/2014/main" id="{0F4A9B98-68EF-4311-AB08-FF2C2742A5B6}"/>
            </a:ext>
          </a:extLst>
        </xdr:cNvPr>
        <xdr:cNvGrpSpPr/>
      </xdr:nvGrpSpPr>
      <xdr:grpSpPr>
        <a:xfrm>
          <a:off x="6477000" y="40700324"/>
          <a:ext cx="2424113" cy="1585914"/>
          <a:chOff x="6477000" y="40700324"/>
          <a:chExt cx="2424113" cy="1585914"/>
        </a:xfrm>
      </xdr:grpSpPr>
      <xdr:grpSp>
        <xdr:nvGrpSpPr>
          <xdr:cNvPr id="2071" name="Group 2070">
            <a:extLst>
              <a:ext uri="{FF2B5EF4-FFF2-40B4-BE49-F238E27FC236}">
                <a16:creationId xmlns:a16="http://schemas.microsoft.com/office/drawing/2014/main" id="{7E94C8EC-C9CF-4F7C-A560-95BC8D66E494}"/>
              </a:ext>
            </a:extLst>
          </xdr:cNvPr>
          <xdr:cNvGrpSpPr/>
        </xdr:nvGrpSpPr>
        <xdr:grpSpPr>
          <a:xfrm>
            <a:off x="8572500" y="41490900"/>
            <a:ext cx="328613" cy="261937"/>
            <a:chOff x="6800850" y="719138"/>
            <a:chExt cx="328613" cy="261937"/>
          </a:xfrm>
        </xdr:grpSpPr>
        <xdr:sp macro="" textlink="">
          <xdr:nvSpPr>
            <xdr:cNvPr id="2072" name="Rectangle 2071">
              <a:extLst>
                <a:ext uri="{FF2B5EF4-FFF2-40B4-BE49-F238E27FC236}">
                  <a16:creationId xmlns:a16="http://schemas.microsoft.com/office/drawing/2014/main" id="{F0D42686-22BA-4C90-8A9A-310ECB922030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073" name="Isosceles Triangle 2072">
              <a:extLst>
                <a:ext uri="{FF2B5EF4-FFF2-40B4-BE49-F238E27FC236}">
                  <a16:creationId xmlns:a16="http://schemas.microsoft.com/office/drawing/2014/main" id="{A4E0776C-C4B2-4576-A1A4-7ACAD4BA67FE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74" name="Straight Connector 2073">
              <a:extLst>
                <a:ext uri="{FF2B5EF4-FFF2-40B4-BE49-F238E27FC236}">
                  <a16:creationId xmlns:a16="http://schemas.microsoft.com/office/drawing/2014/main" id="{0F051857-845A-4039-A7FA-F451A6771D5E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14" name="Group 2013">
            <a:extLst>
              <a:ext uri="{FF2B5EF4-FFF2-40B4-BE49-F238E27FC236}">
                <a16:creationId xmlns:a16="http://schemas.microsoft.com/office/drawing/2014/main" id="{CE0E205F-04E2-485A-B83F-C09B785040BD}"/>
              </a:ext>
            </a:extLst>
          </xdr:cNvPr>
          <xdr:cNvGrpSpPr/>
        </xdr:nvGrpSpPr>
        <xdr:grpSpPr>
          <a:xfrm>
            <a:off x="6638925" y="41348025"/>
            <a:ext cx="161925" cy="285751"/>
            <a:chOff x="1457325" y="571500"/>
            <a:chExt cx="161925" cy="285751"/>
          </a:xfrm>
        </xdr:grpSpPr>
        <xdr:sp macro="" textlink="">
          <xdr:nvSpPr>
            <xdr:cNvPr id="2019" name="Rectangle 2018">
              <a:extLst>
                <a:ext uri="{FF2B5EF4-FFF2-40B4-BE49-F238E27FC236}">
                  <a16:creationId xmlns:a16="http://schemas.microsoft.com/office/drawing/2014/main" id="{DE0FB0B5-E449-4AAE-8419-453F685A4648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20" name="Straight Connector 2019">
              <a:extLst>
                <a:ext uri="{FF2B5EF4-FFF2-40B4-BE49-F238E27FC236}">
                  <a16:creationId xmlns:a16="http://schemas.microsoft.com/office/drawing/2014/main" id="{AB64526F-1C4B-43AA-8DD1-285AE6953024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16" name="Straight Connector 2015">
            <a:extLst>
              <a:ext uri="{FF2B5EF4-FFF2-40B4-BE49-F238E27FC236}">
                <a16:creationId xmlns:a16="http://schemas.microsoft.com/office/drawing/2014/main" id="{E8E4F476-A8D3-461D-BD8E-5979B2586193}"/>
              </a:ext>
            </a:extLst>
          </xdr:cNvPr>
          <xdr:cNvCxnSpPr/>
        </xdr:nvCxnSpPr>
        <xdr:spPr>
          <a:xfrm>
            <a:off x="6805613" y="414909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1" name="Straight Connector 2020">
            <a:extLst>
              <a:ext uri="{FF2B5EF4-FFF2-40B4-BE49-F238E27FC236}">
                <a16:creationId xmlns:a16="http://schemas.microsoft.com/office/drawing/2014/main" id="{BD9D3508-361C-4906-B03E-666E8949E866}"/>
              </a:ext>
            </a:extLst>
          </xdr:cNvPr>
          <xdr:cNvCxnSpPr/>
        </xdr:nvCxnSpPr>
        <xdr:spPr>
          <a:xfrm>
            <a:off x="6800851" y="416623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2" name="Straight Connector 2021">
            <a:extLst>
              <a:ext uri="{FF2B5EF4-FFF2-40B4-BE49-F238E27FC236}">
                <a16:creationId xmlns:a16="http://schemas.microsoft.com/office/drawing/2014/main" id="{8262BA9D-4A13-4050-87EE-0B401FC2653C}"/>
              </a:ext>
            </a:extLst>
          </xdr:cNvPr>
          <xdr:cNvCxnSpPr/>
        </xdr:nvCxnSpPr>
        <xdr:spPr>
          <a:xfrm>
            <a:off x="6729413" y="419195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3" name="Straight Connector 2022">
            <a:extLst>
              <a:ext uri="{FF2B5EF4-FFF2-40B4-BE49-F238E27FC236}">
                <a16:creationId xmlns:a16="http://schemas.microsoft.com/office/drawing/2014/main" id="{53E18741-20A9-4F7B-AED6-879F572AD915}"/>
              </a:ext>
            </a:extLst>
          </xdr:cNvPr>
          <xdr:cNvCxnSpPr/>
        </xdr:nvCxnSpPr>
        <xdr:spPr>
          <a:xfrm flipH="1">
            <a:off x="6743697" y="418719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4" name="Straight Connector 2023">
            <a:extLst>
              <a:ext uri="{FF2B5EF4-FFF2-40B4-BE49-F238E27FC236}">
                <a16:creationId xmlns:a16="http://schemas.microsoft.com/office/drawing/2014/main" id="{DA97C24B-0EE3-4FAC-94DF-1588C1DD74E2}"/>
              </a:ext>
            </a:extLst>
          </xdr:cNvPr>
          <xdr:cNvCxnSpPr/>
        </xdr:nvCxnSpPr>
        <xdr:spPr>
          <a:xfrm>
            <a:off x="8743952" y="416671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5" name="Straight Connector 2024">
            <a:extLst>
              <a:ext uri="{FF2B5EF4-FFF2-40B4-BE49-F238E27FC236}">
                <a16:creationId xmlns:a16="http://schemas.microsoft.com/office/drawing/2014/main" id="{A26FA611-205C-4E47-8A10-966DEBB7C83B}"/>
              </a:ext>
            </a:extLst>
          </xdr:cNvPr>
          <xdr:cNvCxnSpPr/>
        </xdr:nvCxnSpPr>
        <xdr:spPr>
          <a:xfrm flipH="1">
            <a:off x="8686801" y="418671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26" name="Arc 2025">
            <a:extLst>
              <a:ext uri="{FF2B5EF4-FFF2-40B4-BE49-F238E27FC236}">
                <a16:creationId xmlns:a16="http://schemas.microsoft.com/office/drawing/2014/main" id="{2D24FFB1-CC56-4C76-964A-1CB75C3E08E6}"/>
              </a:ext>
            </a:extLst>
          </xdr:cNvPr>
          <xdr:cNvSpPr/>
        </xdr:nvSpPr>
        <xdr:spPr>
          <a:xfrm>
            <a:off x="6477000" y="4125753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28" name="Straight Connector 2027">
            <a:extLst>
              <a:ext uri="{FF2B5EF4-FFF2-40B4-BE49-F238E27FC236}">
                <a16:creationId xmlns:a16="http://schemas.microsoft.com/office/drawing/2014/main" id="{2445F5BF-8D4C-4079-8546-90668A6577BC}"/>
              </a:ext>
            </a:extLst>
          </xdr:cNvPr>
          <xdr:cNvCxnSpPr/>
        </xdr:nvCxnSpPr>
        <xdr:spPr>
          <a:xfrm flipH="1">
            <a:off x="6743699" y="421576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9" name="Straight Connector 2028">
            <a:extLst>
              <a:ext uri="{FF2B5EF4-FFF2-40B4-BE49-F238E27FC236}">
                <a16:creationId xmlns:a16="http://schemas.microsoft.com/office/drawing/2014/main" id="{75BEF85D-4A0E-4BC1-BD0F-4ADAE601F86F}"/>
              </a:ext>
            </a:extLst>
          </xdr:cNvPr>
          <xdr:cNvCxnSpPr/>
        </xdr:nvCxnSpPr>
        <xdr:spPr>
          <a:xfrm flipH="1">
            <a:off x="8686800" y="421576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0" name="Straight Connector 2029">
            <a:extLst>
              <a:ext uri="{FF2B5EF4-FFF2-40B4-BE49-F238E27FC236}">
                <a16:creationId xmlns:a16="http://schemas.microsoft.com/office/drawing/2014/main" id="{CC5AE29D-B56A-4C84-80DC-6CC061DEA0B0}"/>
              </a:ext>
            </a:extLst>
          </xdr:cNvPr>
          <xdr:cNvCxnSpPr/>
        </xdr:nvCxnSpPr>
        <xdr:spPr>
          <a:xfrm>
            <a:off x="6729412" y="422052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1" name="Straight Connector 2030">
            <a:extLst>
              <a:ext uri="{FF2B5EF4-FFF2-40B4-BE49-F238E27FC236}">
                <a16:creationId xmlns:a16="http://schemas.microsoft.com/office/drawing/2014/main" id="{597D349B-7066-4857-B6CF-9617F53CE71E}"/>
              </a:ext>
            </a:extLst>
          </xdr:cNvPr>
          <xdr:cNvCxnSpPr/>
        </xdr:nvCxnSpPr>
        <xdr:spPr>
          <a:xfrm>
            <a:off x="7772402" y="4170997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2" name="Straight Connector 2031">
            <a:extLst>
              <a:ext uri="{FF2B5EF4-FFF2-40B4-BE49-F238E27FC236}">
                <a16:creationId xmlns:a16="http://schemas.microsoft.com/office/drawing/2014/main" id="{D1F17756-8221-4324-BB3E-B5A9D82B1D27}"/>
              </a:ext>
            </a:extLst>
          </xdr:cNvPr>
          <xdr:cNvCxnSpPr/>
        </xdr:nvCxnSpPr>
        <xdr:spPr>
          <a:xfrm flipH="1">
            <a:off x="7715252" y="418718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3" name="Straight Arrow Connector 2032">
            <a:extLst>
              <a:ext uri="{FF2B5EF4-FFF2-40B4-BE49-F238E27FC236}">
                <a16:creationId xmlns:a16="http://schemas.microsoft.com/office/drawing/2014/main" id="{B76100CE-E12A-4737-9132-A67E984E47C7}"/>
              </a:ext>
            </a:extLst>
          </xdr:cNvPr>
          <xdr:cNvCxnSpPr/>
        </xdr:nvCxnSpPr>
        <xdr:spPr>
          <a:xfrm>
            <a:off x="7448550" y="410622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4" name="Straight Arrow Connector 2033">
            <a:extLst>
              <a:ext uri="{FF2B5EF4-FFF2-40B4-BE49-F238E27FC236}">
                <a16:creationId xmlns:a16="http://schemas.microsoft.com/office/drawing/2014/main" id="{BF20EDA5-150A-45BD-BCD4-4D20DFD7D49A}"/>
              </a:ext>
            </a:extLst>
          </xdr:cNvPr>
          <xdr:cNvCxnSpPr/>
        </xdr:nvCxnSpPr>
        <xdr:spPr>
          <a:xfrm>
            <a:off x="8096250" y="410622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5" name="Straight Connector 2034">
            <a:extLst>
              <a:ext uri="{FF2B5EF4-FFF2-40B4-BE49-F238E27FC236}">
                <a16:creationId xmlns:a16="http://schemas.microsoft.com/office/drawing/2014/main" id="{FB5C5456-3410-4047-B3CA-25C113E88C47}"/>
              </a:ext>
            </a:extLst>
          </xdr:cNvPr>
          <xdr:cNvCxnSpPr/>
        </xdr:nvCxnSpPr>
        <xdr:spPr>
          <a:xfrm flipV="1">
            <a:off x="7448550" y="40705088"/>
            <a:ext cx="0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6" name="Straight Connector 2035">
            <a:extLst>
              <a:ext uri="{FF2B5EF4-FFF2-40B4-BE49-F238E27FC236}">
                <a16:creationId xmlns:a16="http://schemas.microsoft.com/office/drawing/2014/main" id="{682134FB-2BFF-4B48-9010-F50CE1943930}"/>
              </a:ext>
            </a:extLst>
          </xdr:cNvPr>
          <xdr:cNvCxnSpPr/>
        </xdr:nvCxnSpPr>
        <xdr:spPr>
          <a:xfrm>
            <a:off x="7353300" y="40776526"/>
            <a:ext cx="8191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7" name="Straight Connector 2036">
            <a:extLst>
              <a:ext uri="{FF2B5EF4-FFF2-40B4-BE49-F238E27FC236}">
                <a16:creationId xmlns:a16="http://schemas.microsoft.com/office/drawing/2014/main" id="{E7786382-6923-43B2-A992-5C6CB76F08DA}"/>
              </a:ext>
            </a:extLst>
          </xdr:cNvPr>
          <xdr:cNvCxnSpPr/>
        </xdr:nvCxnSpPr>
        <xdr:spPr>
          <a:xfrm flipH="1">
            <a:off x="7405688" y="40738425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8" name="Straight Connector 2037">
            <a:extLst>
              <a:ext uri="{FF2B5EF4-FFF2-40B4-BE49-F238E27FC236}">
                <a16:creationId xmlns:a16="http://schemas.microsoft.com/office/drawing/2014/main" id="{6A62ECAA-AE1E-4365-B97A-57219D9C0D7F}"/>
              </a:ext>
            </a:extLst>
          </xdr:cNvPr>
          <xdr:cNvCxnSpPr/>
        </xdr:nvCxnSpPr>
        <xdr:spPr>
          <a:xfrm flipV="1">
            <a:off x="7772400" y="40705089"/>
            <a:ext cx="0" cy="7096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9" name="Straight Connector 2038">
            <a:extLst>
              <a:ext uri="{FF2B5EF4-FFF2-40B4-BE49-F238E27FC236}">
                <a16:creationId xmlns:a16="http://schemas.microsoft.com/office/drawing/2014/main" id="{35792057-BBDD-41B8-8E5E-BC5D7CAAC970}"/>
              </a:ext>
            </a:extLst>
          </xdr:cNvPr>
          <xdr:cNvCxnSpPr/>
        </xdr:nvCxnSpPr>
        <xdr:spPr>
          <a:xfrm flipH="1">
            <a:off x="7729538" y="40738425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0" name="Straight Connector 2039">
            <a:extLst>
              <a:ext uri="{FF2B5EF4-FFF2-40B4-BE49-F238E27FC236}">
                <a16:creationId xmlns:a16="http://schemas.microsoft.com/office/drawing/2014/main" id="{E9777CA1-373B-497D-9BE7-064FF63F93F9}"/>
              </a:ext>
            </a:extLst>
          </xdr:cNvPr>
          <xdr:cNvCxnSpPr/>
        </xdr:nvCxnSpPr>
        <xdr:spPr>
          <a:xfrm flipV="1">
            <a:off x="8096250" y="40700324"/>
            <a:ext cx="0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1" name="Straight Connector 2040">
            <a:extLst>
              <a:ext uri="{FF2B5EF4-FFF2-40B4-BE49-F238E27FC236}">
                <a16:creationId xmlns:a16="http://schemas.microsoft.com/office/drawing/2014/main" id="{190B7B80-32B3-422C-B624-19C25B23054E}"/>
              </a:ext>
            </a:extLst>
          </xdr:cNvPr>
          <xdr:cNvCxnSpPr/>
        </xdr:nvCxnSpPr>
        <xdr:spPr>
          <a:xfrm flipH="1">
            <a:off x="8053388" y="40733661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279</xdr:row>
      <xdr:rowOff>66674</xdr:rowOff>
    </xdr:from>
    <xdr:to>
      <xdr:col>90</xdr:col>
      <xdr:colOff>114301</xdr:colOff>
      <xdr:row>290</xdr:row>
      <xdr:rowOff>80963</xdr:rowOff>
    </xdr:to>
    <xdr:grpSp>
      <xdr:nvGrpSpPr>
        <xdr:cNvPr id="177" name="Group 176">
          <a:extLst>
            <a:ext uri="{FF2B5EF4-FFF2-40B4-BE49-F238E27FC236}">
              <a16:creationId xmlns:a16="http://schemas.microsoft.com/office/drawing/2014/main" id="{B425AE86-5802-4622-AD98-EBF2F92B3E5A}"/>
            </a:ext>
          </a:extLst>
        </xdr:cNvPr>
        <xdr:cNvGrpSpPr/>
      </xdr:nvGrpSpPr>
      <xdr:grpSpPr>
        <a:xfrm>
          <a:off x="12144375" y="40700324"/>
          <a:ext cx="2543176" cy="1585914"/>
          <a:chOff x="12144375" y="40700324"/>
          <a:chExt cx="2543176" cy="1585914"/>
        </a:xfrm>
      </xdr:grpSpPr>
      <xdr:grpSp>
        <xdr:nvGrpSpPr>
          <xdr:cNvPr id="2075" name="Group 2074">
            <a:extLst>
              <a:ext uri="{FF2B5EF4-FFF2-40B4-BE49-F238E27FC236}">
                <a16:creationId xmlns:a16="http://schemas.microsoft.com/office/drawing/2014/main" id="{0DD445F6-F001-4FF6-B9D8-D20FDDB65EF2}"/>
              </a:ext>
            </a:extLst>
          </xdr:cNvPr>
          <xdr:cNvGrpSpPr/>
        </xdr:nvGrpSpPr>
        <xdr:grpSpPr>
          <a:xfrm>
            <a:off x="12144375" y="41500425"/>
            <a:ext cx="328613" cy="261937"/>
            <a:chOff x="6800850" y="719138"/>
            <a:chExt cx="328613" cy="261937"/>
          </a:xfrm>
        </xdr:grpSpPr>
        <xdr:sp macro="" textlink="">
          <xdr:nvSpPr>
            <xdr:cNvPr id="2076" name="Rectangle 2075">
              <a:extLst>
                <a:ext uri="{FF2B5EF4-FFF2-40B4-BE49-F238E27FC236}">
                  <a16:creationId xmlns:a16="http://schemas.microsoft.com/office/drawing/2014/main" id="{584DEFEA-E4B1-4056-A20B-5B38D036A77A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077" name="Isosceles Triangle 2076">
              <a:extLst>
                <a:ext uri="{FF2B5EF4-FFF2-40B4-BE49-F238E27FC236}">
                  <a16:creationId xmlns:a16="http://schemas.microsoft.com/office/drawing/2014/main" id="{DD485433-4701-499C-BA9F-75FF63899791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78" name="Straight Connector 2077">
              <a:extLst>
                <a:ext uri="{FF2B5EF4-FFF2-40B4-BE49-F238E27FC236}">
                  <a16:creationId xmlns:a16="http://schemas.microsoft.com/office/drawing/2014/main" id="{8C61F002-7DCD-473B-92BF-50888383C8CF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44" name="Group 2043">
            <a:extLst>
              <a:ext uri="{FF2B5EF4-FFF2-40B4-BE49-F238E27FC236}">
                <a16:creationId xmlns:a16="http://schemas.microsoft.com/office/drawing/2014/main" id="{0E4D8042-5EB6-4B5E-B321-4FB48369A246}"/>
              </a:ext>
            </a:extLst>
          </xdr:cNvPr>
          <xdr:cNvGrpSpPr/>
        </xdr:nvGrpSpPr>
        <xdr:grpSpPr>
          <a:xfrm>
            <a:off x="14249400" y="41352788"/>
            <a:ext cx="166688" cy="285750"/>
            <a:chOff x="3562350" y="576263"/>
            <a:chExt cx="166688" cy="285750"/>
          </a:xfrm>
        </xdr:grpSpPr>
        <xdr:sp macro="" textlink="">
          <xdr:nvSpPr>
            <xdr:cNvPr id="2046" name="Rectangle 2045">
              <a:extLst>
                <a:ext uri="{FF2B5EF4-FFF2-40B4-BE49-F238E27FC236}">
                  <a16:creationId xmlns:a16="http://schemas.microsoft.com/office/drawing/2014/main" id="{564C6CEB-9C8E-4480-BAF0-9EDCEE7E8F4B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47" name="Straight Connector 2046">
              <a:extLst>
                <a:ext uri="{FF2B5EF4-FFF2-40B4-BE49-F238E27FC236}">
                  <a16:creationId xmlns:a16="http://schemas.microsoft.com/office/drawing/2014/main" id="{F94856F0-0945-4159-9635-1D04291DB6BD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45" name="Straight Connector 2044">
            <a:extLst>
              <a:ext uri="{FF2B5EF4-FFF2-40B4-BE49-F238E27FC236}">
                <a16:creationId xmlns:a16="http://schemas.microsoft.com/office/drawing/2014/main" id="{DC7F8E80-7068-41F8-9D39-B5207DDB29BF}"/>
              </a:ext>
            </a:extLst>
          </xdr:cNvPr>
          <xdr:cNvCxnSpPr/>
        </xdr:nvCxnSpPr>
        <xdr:spPr>
          <a:xfrm>
            <a:off x="12311063" y="414909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0" name="Straight Connector 2049">
            <a:extLst>
              <a:ext uri="{FF2B5EF4-FFF2-40B4-BE49-F238E27FC236}">
                <a16:creationId xmlns:a16="http://schemas.microsoft.com/office/drawing/2014/main" id="{EBB7347A-117F-45BA-8830-A4375068F397}"/>
              </a:ext>
            </a:extLst>
          </xdr:cNvPr>
          <xdr:cNvCxnSpPr/>
        </xdr:nvCxnSpPr>
        <xdr:spPr>
          <a:xfrm>
            <a:off x="12306301" y="4166234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1" name="Straight Connector 2050">
            <a:extLst>
              <a:ext uri="{FF2B5EF4-FFF2-40B4-BE49-F238E27FC236}">
                <a16:creationId xmlns:a16="http://schemas.microsoft.com/office/drawing/2014/main" id="{6D81B317-6F94-4429-A872-C03AF681D608}"/>
              </a:ext>
            </a:extLst>
          </xdr:cNvPr>
          <xdr:cNvCxnSpPr/>
        </xdr:nvCxnSpPr>
        <xdr:spPr>
          <a:xfrm>
            <a:off x="12234863" y="419195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2" name="Straight Connector 2051">
            <a:extLst>
              <a:ext uri="{FF2B5EF4-FFF2-40B4-BE49-F238E27FC236}">
                <a16:creationId xmlns:a16="http://schemas.microsoft.com/office/drawing/2014/main" id="{89C0166F-AC37-48DC-99FD-781834084331}"/>
              </a:ext>
            </a:extLst>
          </xdr:cNvPr>
          <xdr:cNvCxnSpPr/>
        </xdr:nvCxnSpPr>
        <xdr:spPr>
          <a:xfrm flipH="1">
            <a:off x="12249147" y="418719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3" name="Straight Connector 2052">
            <a:extLst>
              <a:ext uri="{FF2B5EF4-FFF2-40B4-BE49-F238E27FC236}">
                <a16:creationId xmlns:a16="http://schemas.microsoft.com/office/drawing/2014/main" id="{EDFD8C10-F268-49C2-BA4C-5E6042B4939F}"/>
              </a:ext>
            </a:extLst>
          </xdr:cNvPr>
          <xdr:cNvCxnSpPr/>
        </xdr:nvCxnSpPr>
        <xdr:spPr>
          <a:xfrm>
            <a:off x="14249402" y="4166711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4" name="Straight Connector 2053">
            <a:extLst>
              <a:ext uri="{FF2B5EF4-FFF2-40B4-BE49-F238E27FC236}">
                <a16:creationId xmlns:a16="http://schemas.microsoft.com/office/drawing/2014/main" id="{29EBC4E5-48DF-4047-AD13-56DB45289337}"/>
              </a:ext>
            </a:extLst>
          </xdr:cNvPr>
          <xdr:cNvCxnSpPr/>
        </xdr:nvCxnSpPr>
        <xdr:spPr>
          <a:xfrm flipH="1">
            <a:off x="14192251" y="418671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56" name="Arc 2055">
            <a:extLst>
              <a:ext uri="{FF2B5EF4-FFF2-40B4-BE49-F238E27FC236}">
                <a16:creationId xmlns:a16="http://schemas.microsoft.com/office/drawing/2014/main" id="{12696CDD-50DF-4BF2-B45F-63F7FDB75986}"/>
              </a:ext>
            </a:extLst>
          </xdr:cNvPr>
          <xdr:cNvSpPr/>
        </xdr:nvSpPr>
        <xdr:spPr>
          <a:xfrm rot="10800000">
            <a:off x="14277975" y="4129563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57" name="Straight Connector 2056">
            <a:extLst>
              <a:ext uri="{FF2B5EF4-FFF2-40B4-BE49-F238E27FC236}">
                <a16:creationId xmlns:a16="http://schemas.microsoft.com/office/drawing/2014/main" id="{7518FC91-0A5D-4CCC-958D-94D08028D477}"/>
              </a:ext>
            </a:extLst>
          </xdr:cNvPr>
          <xdr:cNvCxnSpPr/>
        </xdr:nvCxnSpPr>
        <xdr:spPr>
          <a:xfrm flipH="1">
            <a:off x="12249149" y="421576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8" name="Straight Connector 2057">
            <a:extLst>
              <a:ext uri="{FF2B5EF4-FFF2-40B4-BE49-F238E27FC236}">
                <a16:creationId xmlns:a16="http://schemas.microsoft.com/office/drawing/2014/main" id="{DC0B64B8-22BF-470D-BFDF-C93ECA27C404}"/>
              </a:ext>
            </a:extLst>
          </xdr:cNvPr>
          <xdr:cNvCxnSpPr/>
        </xdr:nvCxnSpPr>
        <xdr:spPr>
          <a:xfrm flipH="1">
            <a:off x="14192250" y="421576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9" name="Straight Connector 2058">
            <a:extLst>
              <a:ext uri="{FF2B5EF4-FFF2-40B4-BE49-F238E27FC236}">
                <a16:creationId xmlns:a16="http://schemas.microsoft.com/office/drawing/2014/main" id="{CFE14AEB-B2E1-4466-BF19-2A5F74B58812}"/>
              </a:ext>
            </a:extLst>
          </xdr:cNvPr>
          <xdr:cNvCxnSpPr/>
        </xdr:nvCxnSpPr>
        <xdr:spPr>
          <a:xfrm>
            <a:off x="12234862" y="422052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0" name="Straight Connector 2059">
            <a:extLst>
              <a:ext uri="{FF2B5EF4-FFF2-40B4-BE49-F238E27FC236}">
                <a16:creationId xmlns:a16="http://schemas.microsoft.com/office/drawing/2014/main" id="{0EF0DF9E-BC54-4E71-8FBD-93BA9F2C409A}"/>
              </a:ext>
            </a:extLst>
          </xdr:cNvPr>
          <xdr:cNvCxnSpPr/>
        </xdr:nvCxnSpPr>
        <xdr:spPr>
          <a:xfrm>
            <a:off x="13277852" y="4170997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1" name="Straight Connector 2060">
            <a:extLst>
              <a:ext uri="{FF2B5EF4-FFF2-40B4-BE49-F238E27FC236}">
                <a16:creationId xmlns:a16="http://schemas.microsoft.com/office/drawing/2014/main" id="{D3A8E459-8B75-4890-85F3-E7938ED3B256}"/>
              </a:ext>
            </a:extLst>
          </xdr:cNvPr>
          <xdr:cNvCxnSpPr/>
        </xdr:nvCxnSpPr>
        <xdr:spPr>
          <a:xfrm flipH="1">
            <a:off x="13220702" y="4187189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2" name="Straight Arrow Connector 2061">
            <a:extLst>
              <a:ext uri="{FF2B5EF4-FFF2-40B4-BE49-F238E27FC236}">
                <a16:creationId xmlns:a16="http://schemas.microsoft.com/office/drawing/2014/main" id="{E7577635-B6A8-4F40-819F-9EAACB859CE9}"/>
              </a:ext>
            </a:extLst>
          </xdr:cNvPr>
          <xdr:cNvCxnSpPr/>
        </xdr:nvCxnSpPr>
        <xdr:spPr>
          <a:xfrm>
            <a:off x="12954000" y="410622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3" name="Straight Arrow Connector 2062">
            <a:extLst>
              <a:ext uri="{FF2B5EF4-FFF2-40B4-BE49-F238E27FC236}">
                <a16:creationId xmlns:a16="http://schemas.microsoft.com/office/drawing/2014/main" id="{5AB6DB1C-9407-4DE0-A956-5F4F20B7F1C9}"/>
              </a:ext>
            </a:extLst>
          </xdr:cNvPr>
          <xdr:cNvCxnSpPr/>
        </xdr:nvCxnSpPr>
        <xdr:spPr>
          <a:xfrm>
            <a:off x="13601700" y="4106227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4" name="Straight Connector 2063">
            <a:extLst>
              <a:ext uri="{FF2B5EF4-FFF2-40B4-BE49-F238E27FC236}">
                <a16:creationId xmlns:a16="http://schemas.microsoft.com/office/drawing/2014/main" id="{1E69E2CD-E06C-4AB7-8C09-66150EAEA4F4}"/>
              </a:ext>
            </a:extLst>
          </xdr:cNvPr>
          <xdr:cNvCxnSpPr/>
        </xdr:nvCxnSpPr>
        <xdr:spPr>
          <a:xfrm flipV="1">
            <a:off x="12954000" y="40705088"/>
            <a:ext cx="0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5" name="Straight Connector 2064">
            <a:extLst>
              <a:ext uri="{FF2B5EF4-FFF2-40B4-BE49-F238E27FC236}">
                <a16:creationId xmlns:a16="http://schemas.microsoft.com/office/drawing/2014/main" id="{7157BA9F-D234-4694-88F5-6A63ADD5D26E}"/>
              </a:ext>
            </a:extLst>
          </xdr:cNvPr>
          <xdr:cNvCxnSpPr/>
        </xdr:nvCxnSpPr>
        <xdr:spPr>
          <a:xfrm>
            <a:off x="12858750" y="40776526"/>
            <a:ext cx="8191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6" name="Straight Connector 2065">
            <a:extLst>
              <a:ext uri="{FF2B5EF4-FFF2-40B4-BE49-F238E27FC236}">
                <a16:creationId xmlns:a16="http://schemas.microsoft.com/office/drawing/2014/main" id="{240390CE-CD26-45A2-A497-3CDCFBDC83DA}"/>
              </a:ext>
            </a:extLst>
          </xdr:cNvPr>
          <xdr:cNvCxnSpPr/>
        </xdr:nvCxnSpPr>
        <xdr:spPr>
          <a:xfrm flipH="1">
            <a:off x="12911138" y="40738425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7" name="Straight Connector 2066">
            <a:extLst>
              <a:ext uri="{FF2B5EF4-FFF2-40B4-BE49-F238E27FC236}">
                <a16:creationId xmlns:a16="http://schemas.microsoft.com/office/drawing/2014/main" id="{85B6707C-1CCE-48CF-9604-A6F71908138A}"/>
              </a:ext>
            </a:extLst>
          </xdr:cNvPr>
          <xdr:cNvCxnSpPr/>
        </xdr:nvCxnSpPr>
        <xdr:spPr>
          <a:xfrm flipV="1">
            <a:off x="13277850" y="40705089"/>
            <a:ext cx="0" cy="7096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8" name="Straight Connector 2067">
            <a:extLst>
              <a:ext uri="{FF2B5EF4-FFF2-40B4-BE49-F238E27FC236}">
                <a16:creationId xmlns:a16="http://schemas.microsoft.com/office/drawing/2014/main" id="{B9B21E6C-AB58-4B45-8A46-6005E58BAC16}"/>
              </a:ext>
            </a:extLst>
          </xdr:cNvPr>
          <xdr:cNvCxnSpPr/>
        </xdr:nvCxnSpPr>
        <xdr:spPr>
          <a:xfrm flipH="1">
            <a:off x="13234988" y="40738425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9" name="Straight Connector 2068">
            <a:extLst>
              <a:ext uri="{FF2B5EF4-FFF2-40B4-BE49-F238E27FC236}">
                <a16:creationId xmlns:a16="http://schemas.microsoft.com/office/drawing/2014/main" id="{BD0FCE41-36C9-426D-8BC4-F892B0E12DE2}"/>
              </a:ext>
            </a:extLst>
          </xdr:cNvPr>
          <xdr:cNvCxnSpPr/>
        </xdr:nvCxnSpPr>
        <xdr:spPr>
          <a:xfrm flipV="1">
            <a:off x="13601700" y="40700324"/>
            <a:ext cx="0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0" name="Straight Connector 2069">
            <a:extLst>
              <a:ext uri="{FF2B5EF4-FFF2-40B4-BE49-F238E27FC236}">
                <a16:creationId xmlns:a16="http://schemas.microsoft.com/office/drawing/2014/main" id="{D722C62A-3390-4F55-BC96-B20F3AEBFC72}"/>
              </a:ext>
            </a:extLst>
          </xdr:cNvPr>
          <xdr:cNvCxnSpPr/>
        </xdr:nvCxnSpPr>
        <xdr:spPr>
          <a:xfrm flipH="1">
            <a:off x="13558838" y="40733661"/>
            <a:ext cx="8572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299</xdr:row>
      <xdr:rowOff>52387</xdr:rowOff>
    </xdr:from>
    <xdr:to>
      <xdr:col>54</xdr:col>
      <xdr:colOff>157163</xdr:colOff>
      <xdr:row>306</xdr:row>
      <xdr:rowOff>80963</xdr:rowOff>
    </xdr:to>
    <xdr:grpSp>
      <xdr:nvGrpSpPr>
        <xdr:cNvPr id="179" name="Group 178">
          <a:extLst>
            <a:ext uri="{FF2B5EF4-FFF2-40B4-BE49-F238E27FC236}">
              <a16:creationId xmlns:a16="http://schemas.microsoft.com/office/drawing/2014/main" id="{2D3FC91E-5D06-4A53-9E60-6504FDFCC97D}"/>
            </a:ext>
          </a:extLst>
        </xdr:cNvPr>
        <xdr:cNvGrpSpPr/>
      </xdr:nvGrpSpPr>
      <xdr:grpSpPr>
        <a:xfrm>
          <a:off x="6477000" y="43553062"/>
          <a:ext cx="2424113" cy="1028701"/>
          <a:chOff x="6477000" y="43553062"/>
          <a:chExt cx="2424113" cy="1028701"/>
        </a:xfrm>
      </xdr:grpSpPr>
      <xdr:grpSp>
        <xdr:nvGrpSpPr>
          <xdr:cNvPr id="2121" name="Group 2120">
            <a:extLst>
              <a:ext uri="{FF2B5EF4-FFF2-40B4-BE49-F238E27FC236}">
                <a16:creationId xmlns:a16="http://schemas.microsoft.com/office/drawing/2014/main" id="{00309ADC-54D8-4675-A22C-505C14E3FB15}"/>
              </a:ext>
            </a:extLst>
          </xdr:cNvPr>
          <xdr:cNvGrpSpPr/>
        </xdr:nvGrpSpPr>
        <xdr:grpSpPr>
          <a:xfrm>
            <a:off x="8572500" y="43786425"/>
            <a:ext cx="328613" cy="261937"/>
            <a:chOff x="6800850" y="719138"/>
            <a:chExt cx="328613" cy="261937"/>
          </a:xfrm>
        </xdr:grpSpPr>
        <xdr:sp macro="" textlink="">
          <xdr:nvSpPr>
            <xdr:cNvPr id="2122" name="Rectangle 2121">
              <a:extLst>
                <a:ext uri="{FF2B5EF4-FFF2-40B4-BE49-F238E27FC236}">
                  <a16:creationId xmlns:a16="http://schemas.microsoft.com/office/drawing/2014/main" id="{B4EA02CF-0591-43CD-9CC7-B82045901A43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23" name="Isosceles Triangle 2122">
              <a:extLst>
                <a:ext uri="{FF2B5EF4-FFF2-40B4-BE49-F238E27FC236}">
                  <a16:creationId xmlns:a16="http://schemas.microsoft.com/office/drawing/2014/main" id="{7D941489-47FF-42A7-87A6-9703AFE3C33C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24" name="Straight Connector 2123">
              <a:extLst>
                <a:ext uri="{FF2B5EF4-FFF2-40B4-BE49-F238E27FC236}">
                  <a16:creationId xmlns:a16="http://schemas.microsoft.com/office/drawing/2014/main" id="{CF26F125-8BE5-47A4-812B-6AC57154DBB7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80" name="Group 2079">
            <a:extLst>
              <a:ext uri="{FF2B5EF4-FFF2-40B4-BE49-F238E27FC236}">
                <a16:creationId xmlns:a16="http://schemas.microsoft.com/office/drawing/2014/main" id="{F84B3179-A6DB-41D2-A9FA-43F9BF8F2BC3}"/>
              </a:ext>
            </a:extLst>
          </xdr:cNvPr>
          <xdr:cNvGrpSpPr/>
        </xdr:nvGrpSpPr>
        <xdr:grpSpPr>
          <a:xfrm>
            <a:off x="6638925" y="43643550"/>
            <a:ext cx="161925" cy="285751"/>
            <a:chOff x="1457325" y="571500"/>
            <a:chExt cx="161925" cy="285751"/>
          </a:xfrm>
        </xdr:grpSpPr>
        <xdr:sp macro="" textlink="">
          <xdr:nvSpPr>
            <xdr:cNvPr id="2085" name="Rectangle 2084">
              <a:extLst>
                <a:ext uri="{FF2B5EF4-FFF2-40B4-BE49-F238E27FC236}">
                  <a16:creationId xmlns:a16="http://schemas.microsoft.com/office/drawing/2014/main" id="{1029F80D-F4C4-4E3E-8969-F4CA8C9C2575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86" name="Straight Connector 2085">
              <a:extLst>
                <a:ext uri="{FF2B5EF4-FFF2-40B4-BE49-F238E27FC236}">
                  <a16:creationId xmlns:a16="http://schemas.microsoft.com/office/drawing/2014/main" id="{758D2992-686E-42F1-AFEE-61CC161275D1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82" name="Straight Connector 2081">
            <a:extLst>
              <a:ext uri="{FF2B5EF4-FFF2-40B4-BE49-F238E27FC236}">
                <a16:creationId xmlns:a16="http://schemas.microsoft.com/office/drawing/2014/main" id="{FF7D0B6A-6D4A-41EB-9DE0-10CFD46F715E}"/>
              </a:ext>
            </a:extLst>
          </xdr:cNvPr>
          <xdr:cNvCxnSpPr/>
        </xdr:nvCxnSpPr>
        <xdr:spPr>
          <a:xfrm>
            <a:off x="6805613" y="437864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7" name="Straight Connector 2086">
            <a:extLst>
              <a:ext uri="{FF2B5EF4-FFF2-40B4-BE49-F238E27FC236}">
                <a16:creationId xmlns:a16="http://schemas.microsoft.com/office/drawing/2014/main" id="{1E854F7B-CF4A-4833-AF9D-CDAF99F4A534}"/>
              </a:ext>
            </a:extLst>
          </xdr:cNvPr>
          <xdr:cNvCxnSpPr/>
        </xdr:nvCxnSpPr>
        <xdr:spPr>
          <a:xfrm>
            <a:off x="6800851" y="439578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8" name="Straight Connector 2087">
            <a:extLst>
              <a:ext uri="{FF2B5EF4-FFF2-40B4-BE49-F238E27FC236}">
                <a16:creationId xmlns:a16="http://schemas.microsoft.com/office/drawing/2014/main" id="{03CC329D-4AC5-4F74-988B-CA4DAF73C9B7}"/>
              </a:ext>
            </a:extLst>
          </xdr:cNvPr>
          <xdr:cNvCxnSpPr/>
        </xdr:nvCxnSpPr>
        <xdr:spPr>
          <a:xfrm>
            <a:off x="6729413" y="442150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9" name="Straight Connector 2088">
            <a:extLst>
              <a:ext uri="{FF2B5EF4-FFF2-40B4-BE49-F238E27FC236}">
                <a16:creationId xmlns:a16="http://schemas.microsoft.com/office/drawing/2014/main" id="{8BC003DF-6484-44BE-9199-9301ED10CDB9}"/>
              </a:ext>
            </a:extLst>
          </xdr:cNvPr>
          <xdr:cNvCxnSpPr/>
        </xdr:nvCxnSpPr>
        <xdr:spPr>
          <a:xfrm flipH="1">
            <a:off x="6743697" y="44167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0" name="Straight Connector 2089">
            <a:extLst>
              <a:ext uri="{FF2B5EF4-FFF2-40B4-BE49-F238E27FC236}">
                <a16:creationId xmlns:a16="http://schemas.microsoft.com/office/drawing/2014/main" id="{03BEDBE7-51A1-40B0-BF66-C90D3F6907DD}"/>
              </a:ext>
            </a:extLst>
          </xdr:cNvPr>
          <xdr:cNvCxnSpPr/>
        </xdr:nvCxnSpPr>
        <xdr:spPr>
          <a:xfrm>
            <a:off x="8743952" y="439626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1" name="Straight Connector 2090">
            <a:extLst>
              <a:ext uri="{FF2B5EF4-FFF2-40B4-BE49-F238E27FC236}">
                <a16:creationId xmlns:a16="http://schemas.microsoft.com/office/drawing/2014/main" id="{30B2E97A-391C-43E9-8A19-7D1C8B1F572C}"/>
              </a:ext>
            </a:extLst>
          </xdr:cNvPr>
          <xdr:cNvCxnSpPr/>
        </xdr:nvCxnSpPr>
        <xdr:spPr>
          <a:xfrm flipH="1">
            <a:off x="8686801" y="441626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92" name="Arc 2091">
            <a:extLst>
              <a:ext uri="{FF2B5EF4-FFF2-40B4-BE49-F238E27FC236}">
                <a16:creationId xmlns:a16="http://schemas.microsoft.com/office/drawing/2014/main" id="{3FFA32F2-872C-4E97-BFE7-DAB1BAFC9C74}"/>
              </a:ext>
            </a:extLst>
          </xdr:cNvPr>
          <xdr:cNvSpPr/>
        </xdr:nvSpPr>
        <xdr:spPr>
          <a:xfrm>
            <a:off x="6477000" y="435530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94" name="Straight Connector 2093">
            <a:extLst>
              <a:ext uri="{FF2B5EF4-FFF2-40B4-BE49-F238E27FC236}">
                <a16:creationId xmlns:a16="http://schemas.microsoft.com/office/drawing/2014/main" id="{A44EE92B-9231-48B8-B353-883CEB0AD548}"/>
              </a:ext>
            </a:extLst>
          </xdr:cNvPr>
          <xdr:cNvCxnSpPr/>
        </xdr:nvCxnSpPr>
        <xdr:spPr>
          <a:xfrm flipH="1">
            <a:off x="6743699" y="44453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5" name="Straight Connector 2094">
            <a:extLst>
              <a:ext uri="{FF2B5EF4-FFF2-40B4-BE49-F238E27FC236}">
                <a16:creationId xmlns:a16="http://schemas.microsoft.com/office/drawing/2014/main" id="{BB7A5106-8709-4013-95D1-575912511A54}"/>
              </a:ext>
            </a:extLst>
          </xdr:cNvPr>
          <xdr:cNvCxnSpPr/>
        </xdr:nvCxnSpPr>
        <xdr:spPr>
          <a:xfrm flipH="1">
            <a:off x="8686800" y="44453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6" name="Straight Connector 2095">
            <a:extLst>
              <a:ext uri="{FF2B5EF4-FFF2-40B4-BE49-F238E27FC236}">
                <a16:creationId xmlns:a16="http://schemas.microsoft.com/office/drawing/2014/main" id="{AC2FA4C7-DED6-49F3-A987-739929359AD4}"/>
              </a:ext>
            </a:extLst>
          </xdr:cNvPr>
          <xdr:cNvCxnSpPr/>
        </xdr:nvCxnSpPr>
        <xdr:spPr>
          <a:xfrm>
            <a:off x="6729412" y="445008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7" name="Straight Connector 2096">
            <a:extLst>
              <a:ext uri="{FF2B5EF4-FFF2-40B4-BE49-F238E27FC236}">
                <a16:creationId xmlns:a16="http://schemas.microsoft.com/office/drawing/2014/main" id="{7497F81F-70DE-4C56-9F74-D9DFC6F215A9}"/>
              </a:ext>
            </a:extLst>
          </xdr:cNvPr>
          <xdr:cNvCxnSpPr/>
        </xdr:nvCxnSpPr>
        <xdr:spPr>
          <a:xfrm>
            <a:off x="7772402" y="440055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8" name="Straight Connector 2097">
            <a:extLst>
              <a:ext uri="{FF2B5EF4-FFF2-40B4-BE49-F238E27FC236}">
                <a16:creationId xmlns:a16="http://schemas.microsoft.com/office/drawing/2014/main" id="{8B65D70B-08E2-422F-88C3-E4FF7C11BCA0}"/>
              </a:ext>
            </a:extLst>
          </xdr:cNvPr>
          <xdr:cNvCxnSpPr/>
        </xdr:nvCxnSpPr>
        <xdr:spPr>
          <a:xfrm flipH="1">
            <a:off x="7715252" y="441674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99" name="Arc 2098">
            <a:extLst>
              <a:ext uri="{FF2B5EF4-FFF2-40B4-BE49-F238E27FC236}">
                <a16:creationId xmlns:a16="http://schemas.microsoft.com/office/drawing/2014/main" id="{BB2BDEDA-F23E-42DC-AB7D-90BCE605BA13}"/>
              </a:ext>
            </a:extLst>
          </xdr:cNvPr>
          <xdr:cNvSpPr/>
        </xdr:nvSpPr>
        <xdr:spPr>
          <a:xfrm rot="5400000">
            <a:off x="7548563" y="43591163"/>
            <a:ext cx="409576" cy="409576"/>
          </a:xfrm>
          <a:prstGeom prst="arc">
            <a:avLst>
              <a:gd name="adj1" fmla="val 6873002"/>
              <a:gd name="adj2" fmla="val 14591118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75</xdr:col>
      <xdr:colOff>0</xdr:colOff>
      <xdr:row>299</xdr:row>
      <xdr:rowOff>90488</xdr:rowOff>
    </xdr:from>
    <xdr:to>
      <xdr:col>90</xdr:col>
      <xdr:colOff>114301</xdr:colOff>
      <xdr:row>306</xdr:row>
      <xdr:rowOff>80963</xdr:rowOff>
    </xdr:to>
    <xdr:grpSp>
      <xdr:nvGrpSpPr>
        <xdr:cNvPr id="180" name="Group 179">
          <a:extLst>
            <a:ext uri="{FF2B5EF4-FFF2-40B4-BE49-F238E27FC236}">
              <a16:creationId xmlns:a16="http://schemas.microsoft.com/office/drawing/2014/main" id="{8B6ED59A-DB25-4930-B72B-1132C0E7970F}"/>
            </a:ext>
          </a:extLst>
        </xdr:cNvPr>
        <xdr:cNvGrpSpPr/>
      </xdr:nvGrpSpPr>
      <xdr:grpSpPr>
        <a:xfrm>
          <a:off x="12144375" y="43591163"/>
          <a:ext cx="2543176" cy="990600"/>
          <a:chOff x="12144375" y="43591163"/>
          <a:chExt cx="2543176" cy="990600"/>
        </a:xfrm>
      </xdr:grpSpPr>
      <xdr:grpSp>
        <xdr:nvGrpSpPr>
          <xdr:cNvPr id="2125" name="Group 2124">
            <a:extLst>
              <a:ext uri="{FF2B5EF4-FFF2-40B4-BE49-F238E27FC236}">
                <a16:creationId xmlns:a16="http://schemas.microsoft.com/office/drawing/2014/main" id="{217DB863-B6BE-43E7-BBDB-9712513C2AEF}"/>
              </a:ext>
            </a:extLst>
          </xdr:cNvPr>
          <xdr:cNvGrpSpPr/>
        </xdr:nvGrpSpPr>
        <xdr:grpSpPr>
          <a:xfrm>
            <a:off x="12144375" y="43795950"/>
            <a:ext cx="328613" cy="261937"/>
            <a:chOff x="6800850" y="719138"/>
            <a:chExt cx="328613" cy="261937"/>
          </a:xfrm>
        </xdr:grpSpPr>
        <xdr:sp macro="" textlink="">
          <xdr:nvSpPr>
            <xdr:cNvPr id="2126" name="Rectangle 2125">
              <a:extLst>
                <a:ext uri="{FF2B5EF4-FFF2-40B4-BE49-F238E27FC236}">
                  <a16:creationId xmlns:a16="http://schemas.microsoft.com/office/drawing/2014/main" id="{FF0CA807-A53F-4C43-83AE-04FA392B0D0F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27" name="Isosceles Triangle 2126">
              <a:extLst>
                <a:ext uri="{FF2B5EF4-FFF2-40B4-BE49-F238E27FC236}">
                  <a16:creationId xmlns:a16="http://schemas.microsoft.com/office/drawing/2014/main" id="{5B2C891D-DFC6-4A2F-924D-BB49949068A6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28" name="Straight Connector 2127">
              <a:extLst>
                <a:ext uri="{FF2B5EF4-FFF2-40B4-BE49-F238E27FC236}">
                  <a16:creationId xmlns:a16="http://schemas.microsoft.com/office/drawing/2014/main" id="{F7FC13D1-82EA-4E51-ACFB-3A5037A905A0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02" name="Group 2101">
            <a:extLst>
              <a:ext uri="{FF2B5EF4-FFF2-40B4-BE49-F238E27FC236}">
                <a16:creationId xmlns:a16="http://schemas.microsoft.com/office/drawing/2014/main" id="{9F22DE04-6AAE-4759-A7D4-D07123325000}"/>
              </a:ext>
            </a:extLst>
          </xdr:cNvPr>
          <xdr:cNvGrpSpPr/>
        </xdr:nvGrpSpPr>
        <xdr:grpSpPr>
          <a:xfrm>
            <a:off x="14249400" y="43648313"/>
            <a:ext cx="166688" cy="285750"/>
            <a:chOff x="3562350" y="576263"/>
            <a:chExt cx="166688" cy="285750"/>
          </a:xfrm>
        </xdr:grpSpPr>
        <xdr:sp macro="" textlink="">
          <xdr:nvSpPr>
            <xdr:cNvPr id="2104" name="Rectangle 2103">
              <a:extLst>
                <a:ext uri="{FF2B5EF4-FFF2-40B4-BE49-F238E27FC236}">
                  <a16:creationId xmlns:a16="http://schemas.microsoft.com/office/drawing/2014/main" id="{F67749AD-F251-419A-8AD8-CC195B106E0C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05" name="Straight Connector 2104">
              <a:extLst>
                <a:ext uri="{FF2B5EF4-FFF2-40B4-BE49-F238E27FC236}">
                  <a16:creationId xmlns:a16="http://schemas.microsoft.com/office/drawing/2014/main" id="{FE8E8D30-59B1-498C-9EA2-8B7D18BA01A0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03" name="Straight Connector 2102">
            <a:extLst>
              <a:ext uri="{FF2B5EF4-FFF2-40B4-BE49-F238E27FC236}">
                <a16:creationId xmlns:a16="http://schemas.microsoft.com/office/drawing/2014/main" id="{B3EB5853-3FEF-4AFE-93C4-450B7692A715}"/>
              </a:ext>
            </a:extLst>
          </xdr:cNvPr>
          <xdr:cNvCxnSpPr/>
        </xdr:nvCxnSpPr>
        <xdr:spPr>
          <a:xfrm>
            <a:off x="12311063" y="437864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8" name="Straight Connector 2107">
            <a:extLst>
              <a:ext uri="{FF2B5EF4-FFF2-40B4-BE49-F238E27FC236}">
                <a16:creationId xmlns:a16="http://schemas.microsoft.com/office/drawing/2014/main" id="{89E60119-FC33-4D90-A698-2D2B17EA4511}"/>
              </a:ext>
            </a:extLst>
          </xdr:cNvPr>
          <xdr:cNvCxnSpPr/>
        </xdr:nvCxnSpPr>
        <xdr:spPr>
          <a:xfrm>
            <a:off x="12306301" y="439578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9" name="Straight Connector 2108">
            <a:extLst>
              <a:ext uri="{FF2B5EF4-FFF2-40B4-BE49-F238E27FC236}">
                <a16:creationId xmlns:a16="http://schemas.microsoft.com/office/drawing/2014/main" id="{68AD1D5F-AF52-47EB-BA64-6151745FF2B4}"/>
              </a:ext>
            </a:extLst>
          </xdr:cNvPr>
          <xdr:cNvCxnSpPr/>
        </xdr:nvCxnSpPr>
        <xdr:spPr>
          <a:xfrm>
            <a:off x="12234863" y="442150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0" name="Straight Connector 2109">
            <a:extLst>
              <a:ext uri="{FF2B5EF4-FFF2-40B4-BE49-F238E27FC236}">
                <a16:creationId xmlns:a16="http://schemas.microsoft.com/office/drawing/2014/main" id="{431AFB90-B013-475C-82C6-B60722F6BFDF}"/>
              </a:ext>
            </a:extLst>
          </xdr:cNvPr>
          <xdr:cNvCxnSpPr/>
        </xdr:nvCxnSpPr>
        <xdr:spPr>
          <a:xfrm flipH="1">
            <a:off x="12249147" y="441674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1" name="Straight Connector 2110">
            <a:extLst>
              <a:ext uri="{FF2B5EF4-FFF2-40B4-BE49-F238E27FC236}">
                <a16:creationId xmlns:a16="http://schemas.microsoft.com/office/drawing/2014/main" id="{BF416ED9-CAB1-4C73-8F68-CAF13C2A289A}"/>
              </a:ext>
            </a:extLst>
          </xdr:cNvPr>
          <xdr:cNvCxnSpPr/>
        </xdr:nvCxnSpPr>
        <xdr:spPr>
          <a:xfrm>
            <a:off x="14249402" y="439626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2" name="Straight Connector 2111">
            <a:extLst>
              <a:ext uri="{FF2B5EF4-FFF2-40B4-BE49-F238E27FC236}">
                <a16:creationId xmlns:a16="http://schemas.microsoft.com/office/drawing/2014/main" id="{5E823B5B-6B4A-44FA-AAFA-BBD1214319F5}"/>
              </a:ext>
            </a:extLst>
          </xdr:cNvPr>
          <xdr:cNvCxnSpPr/>
        </xdr:nvCxnSpPr>
        <xdr:spPr>
          <a:xfrm flipH="1">
            <a:off x="14192251" y="441626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14" name="Arc 2113">
            <a:extLst>
              <a:ext uri="{FF2B5EF4-FFF2-40B4-BE49-F238E27FC236}">
                <a16:creationId xmlns:a16="http://schemas.microsoft.com/office/drawing/2014/main" id="{0413E16C-4547-44D1-B7E2-599D48E618D7}"/>
              </a:ext>
            </a:extLst>
          </xdr:cNvPr>
          <xdr:cNvSpPr/>
        </xdr:nvSpPr>
        <xdr:spPr>
          <a:xfrm rot="10800000">
            <a:off x="14277975" y="435911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15" name="Straight Connector 2114">
            <a:extLst>
              <a:ext uri="{FF2B5EF4-FFF2-40B4-BE49-F238E27FC236}">
                <a16:creationId xmlns:a16="http://schemas.microsoft.com/office/drawing/2014/main" id="{71802835-A061-4A18-A48D-195FB58D0682}"/>
              </a:ext>
            </a:extLst>
          </xdr:cNvPr>
          <xdr:cNvCxnSpPr/>
        </xdr:nvCxnSpPr>
        <xdr:spPr>
          <a:xfrm flipH="1">
            <a:off x="12249149" y="44453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6" name="Straight Connector 2115">
            <a:extLst>
              <a:ext uri="{FF2B5EF4-FFF2-40B4-BE49-F238E27FC236}">
                <a16:creationId xmlns:a16="http://schemas.microsoft.com/office/drawing/2014/main" id="{2836957E-7FC5-48FA-A462-A5F278F990EB}"/>
              </a:ext>
            </a:extLst>
          </xdr:cNvPr>
          <xdr:cNvCxnSpPr/>
        </xdr:nvCxnSpPr>
        <xdr:spPr>
          <a:xfrm flipH="1">
            <a:off x="14192250" y="444531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7" name="Straight Connector 2116">
            <a:extLst>
              <a:ext uri="{FF2B5EF4-FFF2-40B4-BE49-F238E27FC236}">
                <a16:creationId xmlns:a16="http://schemas.microsoft.com/office/drawing/2014/main" id="{526ED8B3-5CEE-4D25-B417-E9B6AF5E641D}"/>
              </a:ext>
            </a:extLst>
          </xdr:cNvPr>
          <xdr:cNvCxnSpPr/>
        </xdr:nvCxnSpPr>
        <xdr:spPr>
          <a:xfrm>
            <a:off x="12234862" y="445008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8" name="Straight Connector 2117">
            <a:extLst>
              <a:ext uri="{FF2B5EF4-FFF2-40B4-BE49-F238E27FC236}">
                <a16:creationId xmlns:a16="http://schemas.microsoft.com/office/drawing/2014/main" id="{DCC8B83E-3AEA-4F04-A565-F2BE6DD2027B}"/>
              </a:ext>
            </a:extLst>
          </xdr:cNvPr>
          <xdr:cNvCxnSpPr/>
        </xdr:nvCxnSpPr>
        <xdr:spPr>
          <a:xfrm>
            <a:off x="13277852" y="440055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9" name="Straight Connector 2118">
            <a:extLst>
              <a:ext uri="{FF2B5EF4-FFF2-40B4-BE49-F238E27FC236}">
                <a16:creationId xmlns:a16="http://schemas.microsoft.com/office/drawing/2014/main" id="{2CC59534-19F7-4D74-87C9-D6FA811C01F2}"/>
              </a:ext>
            </a:extLst>
          </xdr:cNvPr>
          <xdr:cNvCxnSpPr/>
        </xdr:nvCxnSpPr>
        <xdr:spPr>
          <a:xfrm flipH="1">
            <a:off x="13220702" y="441674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0" name="Arc 2119">
            <a:extLst>
              <a:ext uri="{FF2B5EF4-FFF2-40B4-BE49-F238E27FC236}">
                <a16:creationId xmlns:a16="http://schemas.microsoft.com/office/drawing/2014/main" id="{637E69C3-CCF1-4BAF-902D-F1FD0E614C02}"/>
              </a:ext>
            </a:extLst>
          </xdr:cNvPr>
          <xdr:cNvSpPr/>
        </xdr:nvSpPr>
        <xdr:spPr>
          <a:xfrm rot="5400000">
            <a:off x="13054013" y="43591163"/>
            <a:ext cx="409576" cy="409576"/>
          </a:xfrm>
          <a:prstGeom prst="arc">
            <a:avLst>
              <a:gd name="adj1" fmla="val 6873002"/>
              <a:gd name="adj2" fmla="val 14591118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40</xdr:col>
      <xdr:colOff>0</xdr:colOff>
      <xdr:row>313</xdr:row>
      <xdr:rowOff>0</xdr:rowOff>
    </xdr:from>
    <xdr:to>
      <xdr:col>54</xdr:col>
      <xdr:colOff>157163</xdr:colOff>
      <xdr:row>321</xdr:row>
      <xdr:rowOff>80963</xdr:rowOff>
    </xdr:to>
    <xdr:grpSp>
      <xdr:nvGrpSpPr>
        <xdr:cNvPr id="308" name="Group 307">
          <a:extLst>
            <a:ext uri="{FF2B5EF4-FFF2-40B4-BE49-F238E27FC236}">
              <a16:creationId xmlns:a16="http://schemas.microsoft.com/office/drawing/2014/main" id="{FDE32803-2A2D-4F6B-B0D0-334CAD3C5DA9}"/>
            </a:ext>
          </a:extLst>
        </xdr:cNvPr>
        <xdr:cNvGrpSpPr/>
      </xdr:nvGrpSpPr>
      <xdr:grpSpPr>
        <a:xfrm>
          <a:off x="6477000" y="45510450"/>
          <a:ext cx="2424113" cy="1223963"/>
          <a:chOff x="6477000" y="45510450"/>
          <a:chExt cx="2424113" cy="1223963"/>
        </a:xfrm>
      </xdr:grpSpPr>
      <xdr:grpSp>
        <xdr:nvGrpSpPr>
          <xdr:cNvPr id="2177" name="Group 2176">
            <a:extLst>
              <a:ext uri="{FF2B5EF4-FFF2-40B4-BE49-F238E27FC236}">
                <a16:creationId xmlns:a16="http://schemas.microsoft.com/office/drawing/2014/main" id="{A7277AE3-F314-4309-AF40-1BC66AEA278C}"/>
              </a:ext>
            </a:extLst>
          </xdr:cNvPr>
          <xdr:cNvGrpSpPr/>
        </xdr:nvGrpSpPr>
        <xdr:grpSpPr>
          <a:xfrm>
            <a:off x="8572500" y="45939075"/>
            <a:ext cx="328613" cy="261937"/>
            <a:chOff x="6800850" y="719138"/>
            <a:chExt cx="328613" cy="261937"/>
          </a:xfrm>
        </xdr:grpSpPr>
        <xdr:sp macro="" textlink="">
          <xdr:nvSpPr>
            <xdr:cNvPr id="2178" name="Rectangle 2177">
              <a:extLst>
                <a:ext uri="{FF2B5EF4-FFF2-40B4-BE49-F238E27FC236}">
                  <a16:creationId xmlns:a16="http://schemas.microsoft.com/office/drawing/2014/main" id="{FA9F061D-DA06-4500-A75F-9663DA5020B8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79" name="Isosceles Triangle 2178">
              <a:extLst>
                <a:ext uri="{FF2B5EF4-FFF2-40B4-BE49-F238E27FC236}">
                  <a16:creationId xmlns:a16="http://schemas.microsoft.com/office/drawing/2014/main" id="{AA094406-5B27-4F1B-9527-F1343DF77093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80" name="Straight Connector 2179">
              <a:extLst>
                <a:ext uri="{FF2B5EF4-FFF2-40B4-BE49-F238E27FC236}">
                  <a16:creationId xmlns:a16="http://schemas.microsoft.com/office/drawing/2014/main" id="{EB88D7B5-4A32-4FF5-A548-749654A27B74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30" name="Group 2129">
            <a:extLst>
              <a:ext uri="{FF2B5EF4-FFF2-40B4-BE49-F238E27FC236}">
                <a16:creationId xmlns:a16="http://schemas.microsoft.com/office/drawing/2014/main" id="{FBF889F2-00CA-45B7-9D6D-4479006F97ED}"/>
              </a:ext>
            </a:extLst>
          </xdr:cNvPr>
          <xdr:cNvGrpSpPr/>
        </xdr:nvGrpSpPr>
        <xdr:grpSpPr>
          <a:xfrm>
            <a:off x="6638925" y="45796200"/>
            <a:ext cx="161925" cy="285751"/>
            <a:chOff x="1457325" y="571500"/>
            <a:chExt cx="161925" cy="285751"/>
          </a:xfrm>
        </xdr:grpSpPr>
        <xdr:sp macro="" textlink="">
          <xdr:nvSpPr>
            <xdr:cNvPr id="2135" name="Rectangle 2134">
              <a:extLst>
                <a:ext uri="{FF2B5EF4-FFF2-40B4-BE49-F238E27FC236}">
                  <a16:creationId xmlns:a16="http://schemas.microsoft.com/office/drawing/2014/main" id="{248E8A7E-4469-49E5-8482-E92E7D1D46EE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36" name="Straight Connector 2135">
              <a:extLst>
                <a:ext uri="{FF2B5EF4-FFF2-40B4-BE49-F238E27FC236}">
                  <a16:creationId xmlns:a16="http://schemas.microsoft.com/office/drawing/2014/main" id="{FF04AA6C-43AB-4C13-A8DA-DCD6E4294612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32" name="Straight Connector 2131">
            <a:extLst>
              <a:ext uri="{FF2B5EF4-FFF2-40B4-BE49-F238E27FC236}">
                <a16:creationId xmlns:a16="http://schemas.microsoft.com/office/drawing/2014/main" id="{2CEECD9F-E88A-42D6-A9DA-3EFC62C710B5}"/>
              </a:ext>
            </a:extLst>
          </xdr:cNvPr>
          <xdr:cNvCxnSpPr/>
        </xdr:nvCxnSpPr>
        <xdr:spPr>
          <a:xfrm>
            <a:off x="6805613" y="459390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7" name="Straight Connector 2136">
            <a:extLst>
              <a:ext uri="{FF2B5EF4-FFF2-40B4-BE49-F238E27FC236}">
                <a16:creationId xmlns:a16="http://schemas.microsoft.com/office/drawing/2014/main" id="{D945E02E-B205-442B-8A63-760CA6EFEA1B}"/>
              </a:ext>
            </a:extLst>
          </xdr:cNvPr>
          <xdr:cNvCxnSpPr/>
        </xdr:nvCxnSpPr>
        <xdr:spPr>
          <a:xfrm>
            <a:off x="6800851" y="4611052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8" name="Straight Connector 2137">
            <a:extLst>
              <a:ext uri="{FF2B5EF4-FFF2-40B4-BE49-F238E27FC236}">
                <a16:creationId xmlns:a16="http://schemas.microsoft.com/office/drawing/2014/main" id="{FF088D24-22B7-46A5-8682-1B753E7E1344}"/>
              </a:ext>
            </a:extLst>
          </xdr:cNvPr>
          <xdr:cNvCxnSpPr/>
        </xdr:nvCxnSpPr>
        <xdr:spPr>
          <a:xfrm>
            <a:off x="6729413" y="46367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9" name="Straight Connector 2138">
            <a:extLst>
              <a:ext uri="{FF2B5EF4-FFF2-40B4-BE49-F238E27FC236}">
                <a16:creationId xmlns:a16="http://schemas.microsoft.com/office/drawing/2014/main" id="{9BD4A12B-9ABB-44E7-AC3F-374EC0D5CB1D}"/>
              </a:ext>
            </a:extLst>
          </xdr:cNvPr>
          <xdr:cNvCxnSpPr/>
        </xdr:nvCxnSpPr>
        <xdr:spPr>
          <a:xfrm flipH="1">
            <a:off x="6743697" y="46320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0" name="Straight Connector 2139">
            <a:extLst>
              <a:ext uri="{FF2B5EF4-FFF2-40B4-BE49-F238E27FC236}">
                <a16:creationId xmlns:a16="http://schemas.microsoft.com/office/drawing/2014/main" id="{A39EB090-2117-4603-9750-92CBFE67149F}"/>
              </a:ext>
            </a:extLst>
          </xdr:cNvPr>
          <xdr:cNvCxnSpPr/>
        </xdr:nvCxnSpPr>
        <xdr:spPr>
          <a:xfrm>
            <a:off x="8743952" y="4611528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1" name="Straight Connector 2140">
            <a:extLst>
              <a:ext uri="{FF2B5EF4-FFF2-40B4-BE49-F238E27FC236}">
                <a16:creationId xmlns:a16="http://schemas.microsoft.com/office/drawing/2014/main" id="{73F2E080-FF3B-4D5A-9F1D-C290D49E2DCD}"/>
              </a:ext>
            </a:extLst>
          </xdr:cNvPr>
          <xdr:cNvCxnSpPr/>
        </xdr:nvCxnSpPr>
        <xdr:spPr>
          <a:xfrm flipH="1">
            <a:off x="8686801" y="463153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2" name="Arc 2141">
            <a:extLst>
              <a:ext uri="{FF2B5EF4-FFF2-40B4-BE49-F238E27FC236}">
                <a16:creationId xmlns:a16="http://schemas.microsoft.com/office/drawing/2014/main" id="{DA2F84B2-25C0-4957-B566-CDDC006320B8}"/>
              </a:ext>
            </a:extLst>
          </xdr:cNvPr>
          <xdr:cNvSpPr/>
        </xdr:nvSpPr>
        <xdr:spPr>
          <a:xfrm>
            <a:off x="6477000" y="4570571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44" name="Straight Connector 2143">
            <a:extLst>
              <a:ext uri="{FF2B5EF4-FFF2-40B4-BE49-F238E27FC236}">
                <a16:creationId xmlns:a16="http://schemas.microsoft.com/office/drawing/2014/main" id="{98DFAF19-885B-4BFF-A5EA-D04511A2999D}"/>
              </a:ext>
            </a:extLst>
          </xdr:cNvPr>
          <xdr:cNvCxnSpPr/>
        </xdr:nvCxnSpPr>
        <xdr:spPr>
          <a:xfrm flipH="1">
            <a:off x="6743699" y="46605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5" name="Straight Connector 2144">
            <a:extLst>
              <a:ext uri="{FF2B5EF4-FFF2-40B4-BE49-F238E27FC236}">
                <a16:creationId xmlns:a16="http://schemas.microsoft.com/office/drawing/2014/main" id="{16CB4FEE-C3CC-4A52-A727-A797A1BDD8CC}"/>
              </a:ext>
            </a:extLst>
          </xdr:cNvPr>
          <xdr:cNvCxnSpPr/>
        </xdr:nvCxnSpPr>
        <xdr:spPr>
          <a:xfrm flipH="1">
            <a:off x="8686800" y="46605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6" name="Straight Connector 2145">
            <a:extLst>
              <a:ext uri="{FF2B5EF4-FFF2-40B4-BE49-F238E27FC236}">
                <a16:creationId xmlns:a16="http://schemas.microsoft.com/office/drawing/2014/main" id="{3CFF7ACD-8600-4E50-96CC-727618579EED}"/>
              </a:ext>
            </a:extLst>
          </xdr:cNvPr>
          <xdr:cNvCxnSpPr/>
        </xdr:nvCxnSpPr>
        <xdr:spPr>
          <a:xfrm>
            <a:off x="6729412" y="46653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7" name="Straight Connector 2146">
            <a:extLst>
              <a:ext uri="{FF2B5EF4-FFF2-40B4-BE49-F238E27FC236}">
                <a16:creationId xmlns:a16="http://schemas.microsoft.com/office/drawing/2014/main" id="{3D7B742A-3865-4A91-937B-6E702094DAC3}"/>
              </a:ext>
            </a:extLst>
          </xdr:cNvPr>
          <xdr:cNvCxnSpPr/>
        </xdr:nvCxnSpPr>
        <xdr:spPr>
          <a:xfrm>
            <a:off x="7448551" y="4615815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8" name="Straight Connector 2147">
            <a:extLst>
              <a:ext uri="{FF2B5EF4-FFF2-40B4-BE49-F238E27FC236}">
                <a16:creationId xmlns:a16="http://schemas.microsoft.com/office/drawing/2014/main" id="{6902A6AC-2680-4F13-A689-BEBE8C930F2E}"/>
              </a:ext>
            </a:extLst>
          </xdr:cNvPr>
          <xdr:cNvCxnSpPr/>
        </xdr:nvCxnSpPr>
        <xdr:spPr>
          <a:xfrm flipH="1">
            <a:off x="7391401" y="4632007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9" name="Straight Arrow Connector 2148">
            <a:extLst>
              <a:ext uri="{FF2B5EF4-FFF2-40B4-BE49-F238E27FC236}">
                <a16:creationId xmlns:a16="http://schemas.microsoft.com/office/drawing/2014/main" id="{6A195410-0C66-4885-A854-F01214DF4CF1}"/>
              </a:ext>
            </a:extLst>
          </xdr:cNvPr>
          <xdr:cNvCxnSpPr/>
        </xdr:nvCxnSpPr>
        <xdr:spPr>
          <a:xfrm>
            <a:off x="7448550" y="455104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0" name="Straight Arrow Connector 2149">
            <a:extLst>
              <a:ext uri="{FF2B5EF4-FFF2-40B4-BE49-F238E27FC236}">
                <a16:creationId xmlns:a16="http://schemas.microsoft.com/office/drawing/2014/main" id="{BA17275C-2F92-4FD2-9858-1DF72A6D756A}"/>
              </a:ext>
            </a:extLst>
          </xdr:cNvPr>
          <xdr:cNvCxnSpPr/>
        </xdr:nvCxnSpPr>
        <xdr:spPr>
          <a:xfrm>
            <a:off x="8096250" y="455104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1" name="Straight Connector 2150">
            <a:extLst>
              <a:ext uri="{FF2B5EF4-FFF2-40B4-BE49-F238E27FC236}">
                <a16:creationId xmlns:a16="http://schemas.microsoft.com/office/drawing/2014/main" id="{4B75588C-526E-46A3-9D22-B01285B33C66}"/>
              </a:ext>
            </a:extLst>
          </xdr:cNvPr>
          <xdr:cNvCxnSpPr/>
        </xdr:nvCxnSpPr>
        <xdr:spPr>
          <a:xfrm>
            <a:off x="8096251" y="4616291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2" name="Straight Connector 2151">
            <a:extLst>
              <a:ext uri="{FF2B5EF4-FFF2-40B4-BE49-F238E27FC236}">
                <a16:creationId xmlns:a16="http://schemas.microsoft.com/office/drawing/2014/main" id="{561E42FC-AF80-43C2-819F-3593A7CE0213}"/>
              </a:ext>
            </a:extLst>
          </xdr:cNvPr>
          <xdr:cNvCxnSpPr/>
        </xdr:nvCxnSpPr>
        <xdr:spPr>
          <a:xfrm flipH="1">
            <a:off x="8039101" y="4632483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0</xdr:colOff>
      <xdr:row>313</xdr:row>
      <xdr:rowOff>0</xdr:rowOff>
    </xdr:from>
    <xdr:to>
      <xdr:col>90</xdr:col>
      <xdr:colOff>114301</xdr:colOff>
      <xdr:row>321</xdr:row>
      <xdr:rowOff>80963</xdr:rowOff>
    </xdr:to>
    <xdr:grpSp>
      <xdr:nvGrpSpPr>
        <xdr:cNvPr id="187" name="Group 186">
          <a:extLst>
            <a:ext uri="{FF2B5EF4-FFF2-40B4-BE49-F238E27FC236}">
              <a16:creationId xmlns:a16="http://schemas.microsoft.com/office/drawing/2014/main" id="{9A11E82B-35DE-4CD5-95C8-692A04FFC1BE}"/>
            </a:ext>
          </a:extLst>
        </xdr:cNvPr>
        <xdr:cNvGrpSpPr/>
      </xdr:nvGrpSpPr>
      <xdr:grpSpPr>
        <a:xfrm>
          <a:off x="12144375" y="45510450"/>
          <a:ext cx="2543176" cy="1223963"/>
          <a:chOff x="12144375" y="45510450"/>
          <a:chExt cx="2543176" cy="1223963"/>
        </a:xfrm>
      </xdr:grpSpPr>
      <xdr:grpSp>
        <xdr:nvGrpSpPr>
          <xdr:cNvPr id="2181" name="Group 2180">
            <a:extLst>
              <a:ext uri="{FF2B5EF4-FFF2-40B4-BE49-F238E27FC236}">
                <a16:creationId xmlns:a16="http://schemas.microsoft.com/office/drawing/2014/main" id="{B2EE8965-71D7-44D5-BAD8-42C652EACB18}"/>
              </a:ext>
            </a:extLst>
          </xdr:cNvPr>
          <xdr:cNvGrpSpPr/>
        </xdr:nvGrpSpPr>
        <xdr:grpSpPr>
          <a:xfrm>
            <a:off x="12144375" y="45948600"/>
            <a:ext cx="328613" cy="261937"/>
            <a:chOff x="6800850" y="719138"/>
            <a:chExt cx="328613" cy="261937"/>
          </a:xfrm>
        </xdr:grpSpPr>
        <xdr:sp macro="" textlink="">
          <xdr:nvSpPr>
            <xdr:cNvPr id="2182" name="Rectangle 2181">
              <a:extLst>
                <a:ext uri="{FF2B5EF4-FFF2-40B4-BE49-F238E27FC236}">
                  <a16:creationId xmlns:a16="http://schemas.microsoft.com/office/drawing/2014/main" id="{064BE74F-0F32-4809-9AE7-D78B05F1E7DD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83" name="Isosceles Triangle 2182">
              <a:extLst>
                <a:ext uri="{FF2B5EF4-FFF2-40B4-BE49-F238E27FC236}">
                  <a16:creationId xmlns:a16="http://schemas.microsoft.com/office/drawing/2014/main" id="{3CD2D0C3-EA3C-42C3-BA4E-7A924B8CD72D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84" name="Straight Connector 2183">
              <a:extLst>
                <a:ext uri="{FF2B5EF4-FFF2-40B4-BE49-F238E27FC236}">
                  <a16:creationId xmlns:a16="http://schemas.microsoft.com/office/drawing/2014/main" id="{5E16B0C7-75D3-4C76-A230-6DEEE289B8C2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55" name="Group 2154">
            <a:extLst>
              <a:ext uri="{FF2B5EF4-FFF2-40B4-BE49-F238E27FC236}">
                <a16:creationId xmlns:a16="http://schemas.microsoft.com/office/drawing/2014/main" id="{F0EB75A9-1664-40B4-A1B8-606C2EC824CC}"/>
              </a:ext>
            </a:extLst>
          </xdr:cNvPr>
          <xdr:cNvGrpSpPr/>
        </xdr:nvGrpSpPr>
        <xdr:grpSpPr>
          <a:xfrm>
            <a:off x="14249400" y="45800963"/>
            <a:ext cx="166688" cy="285750"/>
            <a:chOff x="3562350" y="576263"/>
            <a:chExt cx="166688" cy="285750"/>
          </a:xfrm>
        </xdr:grpSpPr>
        <xdr:sp macro="" textlink="">
          <xdr:nvSpPr>
            <xdr:cNvPr id="2157" name="Rectangle 2156">
              <a:extLst>
                <a:ext uri="{FF2B5EF4-FFF2-40B4-BE49-F238E27FC236}">
                  <a16:creationId xmlns:a16="http://schemas.microsoft.com/office/drawing/2014/main" id="{5262E9F4-03CB-4613-A748-B155015A8876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58" name="Straight Connector 2157">
              <a:extLst>
                <a:ext uri="{FF2B5EF4-FFF2-40B4-BE49-F238E27FC236}">
                  <a16:creationId xmlns:a16="http://schemas.microsoft.com/office/drawing/2014/main" id="{BBB7A0D3-707A-478B-BB62-D20A2AF386C2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56" name="Straight Connector 2155">
            <a:extLst>
              <a:ext uri="{FF2B5EF4-FFF2-40B4-BE49-F238E27FC236}">
                <a16:creationId xmlns:a16="http://schemas.microsoft.com/office/drawing/2014/main" id="{4FC55939-070D-495F-A01E-E63F6C2C4D04}"/>
              </a:ext>
            </a:extLst>
          </xdr:cNvPr>
          <xdr:cNvCxnSpPr/>
        </xdr:nvCxnSpPr>
        <xdr:spPr>
          <a:xfrm>
            <a:off x="12311063" y="459390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1" name="Straight Connector 2160">
            <a:extLst>
              <a:ext uri="{FF2B5EF4-FFF2-40B4-BE49-F238E27FC236}">
                <a16:creationId xmlns:a16="http://schemas.microsoft.com/office/drawing/2014/main" id="{E0A236AA-ECFB-44F8-A51D-4F8614D25A91}"/>
              </a:ext>
            </a:extLst>
          </xdr:cNvPr>
          <xdr:cNvCxnSpPr/>
        </xdr:nvCxnSpPr>
        <xdr:spPr>
          <a:xfrm>
            <a:off x="12306301" y="4611052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2" name="Straight Connector 2161">
            <a:extLst>
              <a:ext uri="{FF2B5EF4-FFF2-40B4-BE49-F238E27FC236}">
                <a16:creationId xmlns:a16="http://schemas.microsoft.com/office/drawing/2014/main" id="{B7E37AED-7D51-4BC0-95DE-DD1B101037BA}"/>
              </a:ext>
            </a:extLst>
          </xdr:cNvPr>
          <xdr:cNvCxnSpPr/>
        </xdr:nvCxnSpPr>
        <xdr:spPr>
          <a:xfrm>
            <a:off x="12234863" y="463677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3" name="Straight Connector 2162">
            <a:extLst>
              <a:ext uri="{FF2B5EF4-FFF2-40B4-BE49-F238E27FC236}">
                <a16:creationId xmlns:a16="http://schemas.microsoft.com/office/drawing/2014/main" id="{796E4A1E-46CB-4380-A17F-EC7A4EF6A075}"/>
              </a:ext>
            </a:extLst>
          </xdr:cNvPr>
          <xdr:cNvCxnSpPr/>
        </xdr:nvCxnSpPr>
        <xdr:spPr>
          <a:xfrm flipH="1">
            <a:off x="12249147" y="463200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4" name="Straight Connector 2163">
            <a:extLst>
              <a:ext uri="{FF2B5EF4-FFF2-40B4-BE49-F238E27FC236}">
                <a16:creationId xmlns:a16="http://schemas.microsoft.com/office/drawing/2014/main" id="{40DDA7E0-3116-41DF-8B01-A489C20C4CC0}"/>
              </a:ext>
            </a:extLst>
          </xdr:cNvPr>
          <xdr:cNvCxnSpPr/>
        </xdr:nvCxnSpPr>
        <xdr:spPr>
          <a:xfrm>
            <a:off x="14249402" y="4611528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5" name="Straight Connector 2164">
            <a:extLst>
              <a:ext uri="{FF2B5EF4-FFF2-40B4-BE49-F238E27FC236}">
                <a16:creationId xmlns:a16="http://schemas.microsoft.com/office/drawing/2014/main" id="{1C1AB393-1A3A-44BD-9B2B-459F5B422977}"/>
              </a:ext>
            </a:extLst>
          </xdr:cNvPr>
          <xdr:cNvCxnSpPr/>
        </xdr:nvCxnSpPr>
        <xdr:spPr>
          <a:xfrm flipH="1">
            <a:off x="14192251" y="4631531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67" name="Arc 2166">
            <a:extLst>
              <a:ext uri="{FF2B5EF4-FFF2-40B4-BE49-F238E27FC236}">
                <a16:creationId xmlns:a16="http://schemas.microsoft.com/office/drawing/2014/main" id="{6B424C7F-5D31-4E0C-BFED-EDC6C44D6241}"/>
              </a:ext>
            </a:extLst>
          </xdr:cNvPr>
          <xdr:cNvSpPr/>
        </xdr:nvSpPr>
        <xdr:spPr>
          <a:xfrm rot="10800000">
            <a:off x="14277975" y="4574381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68" name="Straight Connector 2167">
            <a:extLst>
              <a:ext uri="{FF2B5EF4-FFF2-40B4-BE49-F238E27FC236}">
                <a16:creationId xmlns:a16="http://schemas.microsoft.com/office/drawing/2014/main" id="{56190A64-178E-4390-88BA-1A729AE33B67}"/>
              </a:ext>
            </a:extLst>
          </xdr:cNvPr>
          <xdr:cNvCxnSpPr/>
        </xdr:nvCxnSpPr>
        <xdr:spPr>
          <a:xfrm flipH="1">
            <a:off x="12249149" y="46605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9" name="Straight Connector 2168">
            <a:extLst>
              <a:ext uri="{FF2B5EF4-FFF2-40B4-BE49-F238E27FC236}">
                <a16:creationId xmlns:a16="http://schemas.microsoft.com/office/drawing/2014/main" id="{F3958943-07DD-48BE-9837-5C3BF1427C7E}"/>
              </a:ext>
            </a:extLst>
          </xdr:cNvPr>
          <xdr:cNvCxnSpPr/>
        </xdr:nvCxnSpPr>
        <xdr:spPr>
          <a:xfrm flipH="1">
            <a:off x="14192250" y="46605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0" name="Straight Connector 2169">
            <a:extLst>
              <a:ext uri="{FF2B5EF4-FFF2-40B4-BE49-F238E27FC236}">
                <a16:creationId xmlns:a16="http://schemas.microsoft.com/office/drawing/2014/main" id="{4E2612B8-9A16-4B78-8F6F-2B0ABAED6DDB}"/>
              </a:ext>
            </a:extLst>
          </xdr:cNvPr>
          <xdr:cNvCxnSpPr/>
        </xdr:nvCxnSpPr>
        <xdr:spPr>
          <a:xfrm>
            <a:off x="12234862" y="46653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1" name="Straight Connector 2170">
            <a:extLst>
              <a:ext uri="{FF2B5EF4-FFF2-40B4-BE49-F238E27FC236}">
                <a16:creationId xmlns:a16="http://schemas.microsoft.com/office/drawing/2014/main" id="{27A105AF-39A0-4D93-933F-A0339BDC67CE}"/>
              </a:ext>
            </a:extLst>
          </xdr:cNvPr>
          <xdr:cNvCxnSpPr/>
        </xdr:nvCxnSpPr>
        <xdr:spPr>
          <a:xfrm>
            <a:off x="12954001" y="4615815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2" name="Straight Connector 2171">
            <a:extLst>
              <a:ext uri="{FF2B5EF4-FFF2-40B4-BE49-F238E27FC236}">
                <a16:creationId xmlns:a16="http://schemas.microsoft.com/office/drawing/2014/main" id="{5943DA32-3A22-436B-A2D0-4399680629A1}"/>
              </a:ext>
            </a:extLst>
          </xdr:cNvPr>
          <xdr:cNvCxnSpPr/>
        </xdr:nvCxnSpPr>
        <xdr:spPr>
          <a:xfrm flipH="1">
            <a:off x="12896851" y="4632007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3" name="Straight Arrow Connector 2172">
            <a:extLst>
              <a:ext uri="{FF2B5EF4-FFF2-40B4-BE49-F238E27FC236}">
                <a16:creationId xmlns:a16="http://schemas.microsoft.com/office/drawing/2014/main" id="{21F657A3-34C6-4A7A-8FEF-B21584D40844}"/>
              </a:ext>
            </a:extLst>
          </xdr:cNvPr>
          <xdr:cNvCxnSpPr/>
        </xdr:nvCxnSpPr>
        <xdr:spPr>
          <a:xfrm>
            <a:off x="12954000" y="455104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4" name="Straight Arrow Connector 2173">
            <a:extLst>
              <a:ext uri="{FF2B5EF4-FFF2-40B4-BE49-F238E27FC236}">
                <a16:creationId xmlns:a16="http://schemas.microsoft.com/office/drawing/2014/main" id="{1E95C273-F377-49DB-A194-7A2CB18E27CE}"/>
              </a:ext>
            </a:extLst>
          </xdr:cNvPr>
          <xdr:cNvCxnSpPr/>
        </xdr:nvCxnSpPr>
        <xdr:spPr>
          <a:xfrm>
            <a:off x="13601700" y="455104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5" name="Straight Connector 2174">
            <a:extLst>
              <a:ext uri="{FF2B5EF4-FFF2-40B4-BE49-F238E27FC236}">
                <a16:creationId xmlns:a16="http://schemas.microsoft.com/office/drawing/2014/main" id="{9DCF0AEE-FD69-4D27-A5E3-F4E8704F04E1}"/>
              </a:ext>
            </a:extLst>
          </xdr:cNvPr>
          <xdr:cNvCxnSpPr/>
        </xdr:nvCxnSpPr>
        <xdr:spPr>
          <a:xfrm>
            <a:off x="13601701" y="4616291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6" name="Straight Connector 2175">
            <a:extLst>
              <a:ext uri="{FF2B5EF4-FFF2-40B4-BE49-F238E27FC236}">
                <a16:creationId xmlns:a16="http://schemas.microsoft.com/office/drawing/2014/main" id="{324362C9-4DC8-4F7E-A5E5-CF83FF016197}"/>
              </a:ext>
            </a:extLst>
          </xdr:cNvPr>
          <xdr:cNvCxnSpPr/>
        </xdr:nvCxnSpPr>
        <xdr:spPr>
          <a:xfrm flipH="1">
            <a:off x="13544551" y="4632483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99</xdr:row>
      <xdr:rowOff>138113</xdr:rowOff>
    </xdr:from>
    <xdr:to>
      <xdr:col>55</xdr:col>
      <xdr:colOff>4763</xdr:colOff>
      <xdr:row>115</xdr:row>
      <xdr:rowOff>76181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2E531D66-4CD1-4C04-AE67-8FC3A9B4CD05}"/>
            </a:ext>
          </a:extLst>
        </xdr:cNvPr>
        <xdr:cNvGrpSpPr/>
      </xdr:nvGrpSpPr>
      <xdr:grpSpPr>
        <a:xfrm>
          <a:off x="6477000" y="14949488"/>
          <a:ext cx="2433638" cy="2233593"/>
          <a:chOff x="6477000" y="14949488"/>
          <a:chExt cx="2433638" cy="2233593"/>
        </a:xfrm>
      </xdr:grpSpPr>
      <xdr:grpSp>
        <xdr:nvGrpSpPr>
          <xdr:cNvPr id="1389" name="Group 1388">
            <a:extLst>
              <a:ext uri="{FF2B5EF4-FFF2-40B4-BE49-F238E27FC236}">
                <a16:creationId xmlns:a16="http://schemas.microsoft.com/office/drawing/2014/main" id="{14E3B363-8C71-423E-93B4-F426EC4711B3}"/>
              </a:ext>
            </a:extLst>
          </xdr:cNvPr>
          <xdr:cNvGrpSpPr/>
        </xdr:nvGrpSpPr>
        <xdr:grpSpPr>
          <a:xfrm>
            <a:off x="8582025" y="15525750"/>
            <a:ext cx="328613" cy="261937"/>
            <a:chOff x="6800850" y="719138"/>
            <a:chExt cx="328613" cy="261937"/>
          </a:xfrm>
        </xdr:grpSpPr>
        <xdr:sp macro="" textlink="">
          <xdr:nvSpPr>
            <xdr:cNvPr id="1390" name="Rectangle 1389">
              <a:extLst>
                <a:ext uri="{FF2B5EF4-FFF2-40B4-BE49-F238E27FC236}">
                  <a16:creationId xmlns:a16="http://schemas.microsoft.com/office/drawing/2014/main" id="{2B3D823C-F5D6-414F-9D38-A2F3B04CCDDA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91" name="Isosceles Triangle 1390">
              <a:extLst>
                <a:ext uri="{FF2B5EF4-FFF2-40B4-BE49-F238E27FC236}">
                  <a16:creationId xmlns:a16="http://schemas.microsoft.com/office/drawing/2014/main" id="{6916E10F-267B-4203-9AF9-88956751EB99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92" name="Straight Connector 1391">
              <a:extLst>
                <a:ext uri="{FF2B5EF4-FFF2-40B4-BE49-F238E27FC236}">
                  <a16:creationId xmlns:a16="http://schemas.microsoft.com/office/drawing/2014/main" id="{B1988FCC-C3A9-48B7-B527-5339C08A552D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38" name="Group 1337">
            <a:extLst>
              <a:ext uri="{FF2B5EF4-FFF2-40B4-BE49-F238E27FC236}">
                <a16:creationId xmlns:a16="http://schemas.microsoft.com/office/drawing/2014/main" id="{809BF168-45A8-42EE-B560-6B0D920A50E5}"/>
              </a:ext>
            </a:extLst>
          </xdr:cNvPr>
          <xdr:cNvGrpSpPr/>
        </xdr:nvGrpSpPr>
        <xdr:grpSpPr>
          <a:xfrm>
            <a:off x="6638925" y="15382875"/>
            <a:ext cx="161925" cy="285751"/>
            <a:chOff x="1457325" y="571500"/>
            <a:chExt cx="161925" cy="285751"/>
          </a:xfrm>
        </xdr:grpSpPr>
        <xdr:sp macro="" textlink="">
          <xdr:nvSpPr>
            <xdr:cNvPr id="1343" name="Rectangle 1342">
              <a:extLst>
                <a:ext uri="{FF2B5EF4-FFF2-40B4-BE49-F238E27FC236}">
                  <a16:creationId xmlns:a16="http://schemas.microsoft.com/office/drawing/2014/main" id="{4B825F6E-6440-400E-B91D-A5EBDB00E271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44" name="Straight Connector 1343">
              <a:extLst>
                <a:ext uri="{FF2B5EF4-FFF2-40B4-BE49-F238E27FC236}">
                  <a16:creationId xmlns:a16="http://schemas.microsoft.com/office/drawing/2014/main" id="{BC80CE25-8187-4CDE-BC1E-A5AC930A3C00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40" name="Straight Connector 1339">
            <a:extLst>
              <a:ext uri="{FF2B5EF4-FFF2-40B4-BE49-F238E27FC236}">
                <a16:creationId xmlns:a16="http://schemas.microsoft.com/office/drawing/2014/main" id="{792FE32F-2270-4301-9C53-AD987034CA1C}"/>
              </a:ext>
            </a:extLst>
          </xdr:cNvPr>
          <xdr:cNvCxnSpPr/>
        </xdr:nvCxnSpPr>
        <xdr:spPr>
          <a:xfrm>
            <a:off x="6805613" y="155257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5" name="Straight Arrow Connector 1344">
            <a:extLst>
              <a:ext uri="{FF2B5EF4-FFF2-40B4-BE49-F238E27FC236}">
                <a16:creationId xmlns:a16="http://schemas.microsoft.com/office/drawing/2014/main" id="{FD9F0A62-5BCC-45CF-B776-C7DB30E0CFCC}"/>
              </a:ext>
            </a:extLst>
          </xdr:cNvPr>
          <xdr:cNvCxnSpPr/>
        </xdr:nvCxnSpPr>
        <xdr:spPr>
          <a:xfrm>
            <a:off x="6962775" y="15306675"/>
            <a:ext cx="0" cy="2143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6" name="Straight Arrow Connector 1345">
            <a:extLst>
              <a:ext uri="{FF2B5EF4-FFF2-40B4-BE49-F238E27FC236}">
                <a16:creationId xmlns:a16="http://schemas.microsoft.com/office/drawing/2014/main" id="{CBA64DEB-55C7-40F2-AB33-740ECABED2F3}"/>
              </a:ext>
            </a:extLst>
          </xdr:cNvPr>
          <xdr:cNvCxnSpPr/>
        </xdr:nvCxnSpPr>
        <xdr:spPr>
          <a:xfrm>
            <a:off x="7124700" y="15168563"/>
            <a:ext cx="0" cy="3524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7" name="Straight Arrow Connector 1346">
            <a:extLst>
              <a:ext uri="{FF2B5EF4-FFF2-40B4-BE49-F238E27FC236}">
                <a16:creationId xmlns:a16="http://schemas.microsoft.com/office/drawing/2014/main" id="{8599DE64-018D-4DE9-93B8-F027D237D213}"/>
              </a:ext>
            </a:extLst>
          </xdr:cNvPr>
          <xdr:cNvCxnSpPr>
            <a:cxnSpLocks/>
          </xdr:cNvCxnSpPr>
        </xdr:nvCxnSpPr>
        <xdr:spPr>
          <a:xfrm>
            <a:off x="7286625" y="15073313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8" name="Straight Arrow Connector 1347">
            <a:extLst>
              <a:ext uri="{FF2B5EF4-FFF2-40B4-BE49-F238E27FC236}">
                <a16:creationId xmlns:a16="http://schemas.microsoft.com/office/drawing/2014/main" id="{D584AB5A-1C6C-45C3-9CDC-C68D93E78BC3}"/>
              </a:ext>
            </a:extLst>
          </xdr:cNvPr>
          <xdr:cNvCxnSpPr/>
        </xdr:nvCxnSpPr>
        <xdr:spPr>
          <a:xfrm>
            <a:off x="7448550" y="15006638"/>
            <a:ext cx="0" cy="5143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9" name="Straight Arrow Connector 1348">
            <a:extLst>
              <a:ext uri="{FF2B5EF4-FFF2-40B4-BE49-F238E27FC236}">
                <a16:creationId xmlns:a16="http://schemas.microsoft.com/office/drawing/2014/main" id="{96BB89AA-D6EC-4849-9437-2ED93367E34D}"/>
              </a:ext>
            </a:extLst>
          </xdr:cNvPr>
          <xdr:cNvCxnSpPr/>
        </xdr:nvCxnSpPr>
        <xdr:spPr>
          <a:xfrm>
            <a:off x="7610475" y="14968538"/>
            <a:ext cx="0" cy="5524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0" name="Straight Arrow Connector 1349">
            <a:extLst>
              <a:ext uri="{FF2B5EF4-FFF2-40B4-BE49-F238E27FC236}">
                <a16:creationId xmlns:a16="http://schemas.microsoft.com/office/drawing/2014/main" id="{B1654294-952C-412F-B4BA-3E3A1C535CB2}"/>
              </a:ext>
            </a:extLst>
          </xdr:cNvPr>
          <xdr:cNvCxnSpPr/>
        </xdr:nvCxnSpPr>
        <xdr:spPr>
          <a:xfrm>
            <a:off x="7772400" y="14949488"/>
            <a:ext cx="0" cy="571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1" name="Straight Arrow Connector 1350">
            <a:extLst>
              <a:ext uri="{FF2B5EF4-FFF2-40B4-BE49-F238E27FC236}">
                <a16:creationId xmlns:a16="http://schemas.microsoft.com/office/drawing/2014/main" id="{6E12E4F3-F392-4051-B776-66407087118E}"/>
              </a:ext>
            </a:extLst>
          </xdr:cNvPr>
          <xdr:cNvCxnSpPr/>
        </xdr:nvCxnSpPr>
        <xdr:spPr>
          <a:xfrm>
            <a:off x="7934325" y="149637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2" name="Straight Arrow Connector 1351">
            <a:extLst>
              <a:ext uri="{FF2B5EF4-FFF2-40B4-BE49-F238E27FC236}">
                <a16:creationId xmlns:a16="http://schemas.microsoft.com/office/drawing/2014/main" id="{8C6855F9-5F3B-4D57-878E-B6FD995C6D41}"/>
              </a:ext>
            </a:extLst>
          </xdr:cNvPr>
          <xdr:cNvCxnSpPr/>
        </xdr:nvCxnSpPr>
        <xdr:spPr>
          <a:xfrm>
            <a:off x="8096250" y="15006638"/>
            <a:ext cx="0" cy="514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3" name="Straight Arrow Connector 1352">
            <a:extLst>
              <a:ext uri="{FF2B5EF4-FFF2-40B4-BE49-F238E27FC236}">
                <a16:creationId xmlns:a16="http://schemas.microsoft.com/office/drawing/2014/main" id="{92A3D5C6-20F9-4C0D-944D-6C22488A044F}"/>
              </a:ext>
            </a:extLst>
          </xdr:cNvPr>
          <xdr:cNvCxnSpPr/>
        </xdr:nvCxnSpPr>
        <xdr:spPr>
          <a:xfrm>
            <a:off x="8258175" y="15059025"/>
            <a:ext cx="0" cy="4619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4" name="Straight Arrow Connector 1353">
            <a:extLst>
              <a:ext uri="{FF2B5EF4-FFF2-40B4-BE49-F238E27FC236}">
                <a16:creationId xmlns:a16="http://schemas.microsoft.com/office/drawing/2014/main" id="{2C6FF69F-8DEC-44F0-90BB-DE25DDEDE832}"/>
              </a:ext>
            </a:extLst>
          </xdr:cNvPr>
          <xdr:cNvCxnSpPr/>
        </xdr:nvCxnSpPr>
        <xdr:spPr>
          <a:xfrm>
            <a:off x="8420100" y="15159038"/>
            <a:ext cx="0" cy="3619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5" name="Straight Connector 1354">
            <a:extLst>
              <a:ext uri="{FF2B5EF4-FFF2-40B4-BE49-F238E27FC236}">
                <a16:creationId xmlns:a16="http://schemas.microsoft.com/office/drawing/2014/main" id="{D599EC76-0966-4A6A-9F09-1203CA7621D9}"/>
              </a:ext>
            </a:extLst>
          </xdr:cNvPr>
          <xdr:cNvCxnSpPr/>
        </xdr:nvCxnSpPr>
        <xdr:spPr>
          <a:xfrm>
            <a:off x="6800851" y="156971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6" name="Straight Connector 1355">
            <a:extLst>
              <a:ext uri="{FF2B5EF4-FFF2-40B4-BE49-F238E27FC236}">
                <a16:creationId xmlns:a16="http://schemas.microsoft.com/office/drawing/2014/main" id="{06CE8454-CD37-436F-AE3B-C34616423621}"/>
              </a:ext>
            </a:extLst>
          </xdr:cNvPr>
          <xdr:cNvCxnSpPr/>
        </xdr:nvCxnSpPr>
        <xdr:spPr>
          <a:xfrm>
            <a:off x="6729413" y="158115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7" name="Straight Connector 1356">
            <a:extLst>
              <a:ext uri="{FF2B5EF4-FFF2-40B4-BE49-F238E27FC236}">
                <a16:creationId xmlns:a16="http://schemas.microsoft.com/office/drawing/2014/main" id="{D990D462-A0FB-4C15-9E47-6C83977B72A4}"/>
              </a:ext>
            </a:extLst>
          </xdr:cNvPr>
          <xdr:cNvCxnSpPr/>
        </xdr:nvCxnSpPr>
        <xdr:spPr>
          <a:xfrm flipH="1">
            <a:off x="6743700" y="157638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8" name="Straight Connector 1357">
            <a:extLst>
              <a:ext uri="{FF2B5EF4-FFF2-40B4-BE49-F238E27FC236}">
                <a16:creationId xmlns:a16="http://schemas.microsoft.com/office/drawing/2014/main" id="{136BC6C3-DCA3-4276-BED8-8AA7242C1944}"/>
              </a:ext>
            </a:extLst>
          </xdr:cNvPr>
          <xdr:cNvCxnSpPr/>
        </xdr:nvCxnSpPr>
        <xdr:spPr>
          <a:xfrm>
            <a:off x="8743952" y="157019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9" name="Straight Connector 1358">
            <a:extLst>
              <a:ext uri="{FF2B5EF4-FFF2-40B4-BE49-F238E27FC236}">
                <a16:creationId xmlns:a16="http://schemas.microsoft.com/office/drawing/2014/main" id="{753205C1-1CC9-4412-A1BE-A5F03E6701BB}"/>
              </a:ext>
            </a:extLst>
          </xdr:cNvPr>
          <xdr:cNvCxnSpPr/>
        </xdr:nvCxnSpPr>
        <xdr:spPr>
          <a:xfrm flipH="1">
            <a:off x="8686801" y="157686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60" name="Arc 1359">
            <a:extLst>
              <a:ext uri="{FF2B5EF4-FFF2-40B4-BE49-F238E27FC236}">
                <a16:creationId xmlns:a16="http://schemas.microsoft.com/office/drawing/2014/main" id="{65F6541D-E71F-47B8-8BCD-D75BB0984479}"/>
              </a:ext>
            </a:extLst>
          </xdr:cNvPr>
          <xdr:cNvSpPr/>
        </xdr:nvSpPr>
        <xdr:spPr>
          <a:xfrm>
            <a:off x="6477000" y="152923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62" name="Straight Arrow Connector 1361">
            <a:extLst>
              <a:ext uri="{FF2B5EF4-FFF2-40B4-BE49-F238E27FC236}">
                <a16:creationId xmlns:a16="http://schemas.microsoft.com/office/drawing/2014/main" id="{B3D467B0-27D5-448A-A7A6-4ABCAF5EA00B}"/>
              </a:ext>
            </a:extLst>
          </xdr:cNvPr>
          <xdr:cNvCxnSpPr/>
        </xdr:nvCxnSpPr>
        <xdr:spPr>
          <a:xfrm>
            <a:off x="8582017" y="1530667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5" name="Arc 2184">
            <a:extLst>
              <a:ext uri="{FF2B5EF4-FFF2-40B4-BE49-F238E27FC236}">
                <a16:creationId xmlns:a16="http://schemas.microsoft.com/office/drawing/2014/main" id="{61B842B4-73B9-4B36-84E7-F30CC93CD428}"/>
              </a:ext>
            </a:extLst>
          </xdr:cNvPr>
          <xdr:cNvSpPr/>
        </xdr:nvSpPr>
        <xdr:spPr>
          <a:xfrm>
            <a:off x="6657975" y="14954250"/>
            <a:ext cx="2238364" cy="2228831"/>
          </a:xfrm>
          <a:prstGeom prst="arc">
            <a:avLst>
              <a:gd name="adj1" fmla="val 12560663"/>
              <a:gd name="adj2" fmla="val 19836943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75</xdr:col>
      <xdr:colOff>9525</xdr:colOff>
      <xdr:row>99</xdr:row>
      <xdr:rowOff>138113</xdr:rowOff>
    </xdr:from>
    <xdr:to>
      <xdr:col>90</xdr:col>
      <xdr:colOff>114301</xdr:colOff>
      <xdr:row>115</xdr:row>
      <xdr:rowOff>76181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57271938-B49F-4402-B422-5199EE8F09C7}"/>
            </a:ext>
          </a:extLst>
        </xdr:cNvPr>
        <xdr:cNvGrpSpPr/>
      </xdr:nvGrpSpPr>
      <xdr:grpSpPr>
        <a:xfrm>
          <a:off x="12153900" y="14949488"/>
          <a:ext cx="2533651" cy="2233593"/>
          <a:chOff x="12153900" y="14949488"/>
          <a:chExt cx="2533651" cy="2233593"/>
        </a:xfrm>
      </xdr:grpSpPr>
      <xdr:grpSp>
        <xdr:nvGrpSpPr>
          <xdr:cNvPr id="1393" name="Group 1392">
            <a:extLst>
              <a:ext uri="{FF2B5EF4-FFF2-40B4-BE49-F238E27FC236}">
                <a16:creationId xmlns:a16="http://schemas.microsoft.com/office/drawing/2014/main" id="{64572380-4CE6-4D90-BCBF-A71E41AC007A}"/>
              </a:ext>
            </a:extLst>
          </xdr:cNvPr>
          <xdr:cNvGrpSpPr/>
        </xdr:nvGrpSpPr>
        <xdr:grpSpPr>
          <a:xfrm>
            <a:off x="12153900" y="15525750"/>
            <a:ext cx="328613" cy="261937"/>
            <a:chOff x="6800850" y="719138"/>
            <a:chExt cx="328613" cy="261937"/>
          </a:xfrm>
        </xdr:grpSpPr>
        <xdr:sp macro="" textlink="">
          <xdr:nvSpPr>
            <xdr:cNvPr id="1394" name="Rectangle 1393">
              <a:extLst>
                <a:ext uri="{FF2B5EF4-FFF2-40B4-BE49-F238E27FC236}">
                  <a16:creationId xmlns:a16="http://schemas.microsoft.com/office/drawing/2014/main" id="{DB65EB12-689E-42D5-BAF7-B9FCA3F9F0DE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95" name="Isosceles Triangle 1394">
              <a:extLst>
                <a:ext uri="{FF2B5EF4-FFF2-40B4-BE49-F238E27FC236}">
                  <a16:creationId xmlns:a16="http://schemas.microsoft.com/office/drawing/2014/main" id="{6D088FF0-C7D4-4361-BE3D-E7209E12A00A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96" name="Straight Connector 1395">
              <a:extLst>
                <a:ext uri="{FF2B5EF4-FFF2-40B4-BE49-F238E27FC236}">
                  <a16:creationId xmlns:a16="http://schemas.microsoft.com/office/drawing/2014/main" id="{8CF105CC-5CAE-475D-B5DA-151BD4029A22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65" name="Group 1364">
            <a:extLst>
              <a:ext uri="{FF2B5EF4-FFF2-40B4-BE49-F238E27FC236}">
                <a16:creationId xmlns:a16="http://schemas.microsoft.com/office/drawing/2014/main" id="{84159B38-E3CA-4BB6-B43B-6C3CB387D581}"/>
              </a:ext>
            </a:extLst>
          </xdr:cNvPr>
          <xdr:cNvGrpSpPr/>
        </xdr:nvGrpSpPr>
        <xdr:grpSpPr>
          <a:xfrm>
            <a:off x="14249400" y="15387638"/>
            <a:ext cx="166688" cy="285750"/>
            <a:chOff x="3562350" y="576263"/>
            <a:chExt cx="166688" cy="285750"/>
          </a:xfrm>
        </xdr:grpSpPr>
        <xdr:sp macro="" textlink="">
          <xdr:nvSpPr>
            <xdr:cNvPr id="1367" name="Rectangle 1366">
              <a:extLst>
                <a:ext uri="{FF2B5EF4-FFF2-40B4-BE49-F238E27FC236}">
                  <a16:creationId xmlns:a16="http://schemas.microsoft.com/office/drawing/2014/main" id="{FA4A2052-DB76-46FE-A1E9-8F2C1AEEC982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68" name="Straight Connector 1367">
              <a:extLst>
                <a:ext uri="{FF2B5EF4-FFF2-40B4-BE49-F238E27FC236}">
                  <a16:creationId xmlns:a16="http://schemas.microsoft.com/office/drawing/2014/main" id="{7972F106-E363-4096-B4B3-88F816DB5B6F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66" name="Straight Connector 1365">
            <a:extLst>
              <a:ext uri="{FF2B5EF4-FFF2-40B4-BE49-F238E27FC236}">
                <a16:creationId xmlns:a16="http://schemas.microsoft.com/office/drawing/2014/main" id="{60D059BF-1079-4600-8AF5-4C5290E4D18F}"/>
              </a:ext>
            </a:extLst>
          </xdr:cNvPr>
          <xdr:cNvCxnSpPr/>
        </xdr:nvCxnSpPr>
        <xdr:spPr>
          <a:xfrm>
            <a:off x="12311063" y="155257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1" name="Straight Arrow Connector 1370">
            <a:extLst>
              <a:ext uri="{FF2B5EF4-FFF2-40B4-BE49-F238E27FC236}">
                <a16:creationId xmlns:a16="http://schemas.microsoft.com/office/drawing/2014/main" id="{A6B09D62-2F77-4DE0-B453-CC6AF5C10B0A}"/>
              </a:ext>
            </a:extLst>
          </xdr:cNvPr>
          <xdr:cNvCxnSpPr/>
        </xdr:nvCxnSpPr>
        <xdr:spPr>
          <a:xfrm>
            <a:off x="12468225" y="15306675"/>
            <a:ext cx="0" cy="2143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2" name="Straight Arrow Connector 1371">
            <a:extLst>
              <a:ext uri="{FF2B5EF4-FFF2-40B4-BE49-F238E27FC236}">
                <a16:creationId xmlns:a16="http://schemas.microsoft.com/office/drawing/2014/main" id="{66E3363E-5F1C-4CF1-AA7F-63EC82067831}"/>
              </a:ext>
            </a:extLst>
          </xdr:cNvPr>
          <xdr:cNvCxnSpPr/>
        </xdr:nvCxnSpPr>
        <xdr:spPr>
          <a:xfrm>
            <a:off x="12630150" y="15168563"/>
            <a:ext cx="0" cy="3524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3" name="Straight Arrow Connector 1372">
            <a:extLst>
              <a:ext uri="{FF2B5EF4-FFF2-40B4-BE49-F238E27FC236}">
                <a16:creationId xmlns:a16="http://schemas.microsoft.com/office/drawing/2014/main" id="{738BE84D-E168-431F-9E6C-6ED50B8525FB}"/>
              </a:ext>
            </a:extLst>
          </xdr:cNvPr>
          <xdr:cNvCxnSpPr>
            <a:cxnSpLocks/>
          </xdr:cNvCxnSpPr>
        </xdr:nvCxnSpPr>
        <xdr:spPr>
          <a:xfrm>
            <a:off x="12792075" y="15073313"/>
            <a:ext cx="0" cy="4476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4" name="Straight Arrow Connector 1373">
            <a:extLst>
              <a:ext uri="{FF2B5EF4-FFF2-40B4-BE49-F238E27FC236}">
                <a16:creationId xmlns:a16="http://schemas.microsoft.com/office/drawing/2014/main" id="{BBF53ED7-716A-4D69-A968-D2273DADBD16}"/>
              </a:ext>
            </a:extLst>
          </xdr:cNvPr>
          <xdr:cNvCxnSpPr/>
        </xdr:nvCxnSpPr>
        <xdr:spPr>
          <a:xfrm>
            <a:off x="12954000" y="15006638"/>
            <a:ext cx="0" cy="5143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5" name="Straight Arrow Connector 1374">
            <a:extLst>
              <a:ext uri="{FF2B5EF4-FFF2-40B4-BE49-F238E27FC236}">
                <a16:creationId xmlns:a16="http://schemas.microsoft.com/office/drawing/2014/main" id="{11576F99-084F-4E50-BEDA-D18AA318FA6F}"/>
              </a:ext>
            </a:extLst>
          </xdr:cNvPr>
          <xdr:cNvCxnSpPr/>
        </xdr:nvCxnSpPr>
        <xdr:spPr>
          <a:xfrm>
            <a:off x="13115925" y="14968538"/>
            <a:ext cx="0" cy="5524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6" name="Straight Arrow Connector 1375">
            <a:extLst>
              <a:ext uri="{FF2B5EF4-FFF2-40B4-BE49-F238E27FC236}">
                <a16:creationId xmlns:a16="http://schemas.microsoft.com/office/drawing/2014/main" id="{2C482D51-3C22-4DF4-8604-C44AE19C95C8}"/>
              </a:ext>
            </a:extLst>
          </xdr:cNvPr>
          <xdr:cNvCxnSpPr/>
        </xdr:nvCxnSpPr>
        <xdr:spPr>
          <a:xfrm>
            <a:off x="13277850" y="14949488"/>
            <a:ext cx="0" cy="57150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7" name="Straight Arrow Connector 1376">
            <a:extLst>
              <a:ext uri="{FF2B5EF4-FFF2-40B4-BE49-F238E27FC236}">
                <a16:creationId xmlns:a16="http://schemas.microsoft.com/office/drawing/2014/main" id="{6F067FB0-CEA4-437D-A1BE-E91D510F930A}"/>
              </a:ext>
            </a:extLst>
          </xdr:cNvPr>
          <xdr:cNvCxnSpPr/>
        </xdr:nvCxnSpPr>
        <xdr:spPr>
          <a:xfrm>
            <a:off x="13439775" y="14963775"/>
            <a:ext cx="0" cy="55721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8" name="Straight Arrow Connector 1377">
            <a:extLst>
              <a:ext uri="{FF2B5EF4-FFF2-40B4-BE49-F238E27FC236}">
                <a16:creationId xmlns:a16="http://schemas.microsoft.com/office/drawing/2014/main" id="{91407304-A1F9-460E-8FD3-6E31CFB9905E}"/>
              </a:ext>
            </a:extLst>
          </xdr:cNvPr>
          <xdr:cNvCxnSpPr/>
        </xdr:nvCxnSpPr>
        <xdr:spPr>
          <a:xfrm>
            <a:off x="13601700" y="15006638"/>
            <a:ext cx="0" cy="5143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9" name="Straight Arrow Connector 1378">
            <a:extLst>
              <a:ext uri="{FF2B5EF4-FFF2-40B4-BE49-F238E27FC236}">
                <a16:creationId xmlns:a16="http://schemas.microsoft.com/office/drawing/2014/main" id="{DE9312AC-6734-418E-AACE-4EF4B586AD2D}"/>
              </a:ext>
            </a:extLst>
          </xdr:cNvPr>
          <xdr:cNvCxnSpPr/>
        </xdr:nvCxnSpPr>
        <xdr:spPr>
          <a:xfrm>
            <a:off x="13763625" y="15059025"/>
            <a:ext cx="0" cy="4619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0" name="Straight Arrow Connector 1379">
            <a:extLst>
              <a:ext uri="{FF2B5EF4-FFF2-40B4-BE49-F238E27FC236}">
                <a16:creationId xmlns:a16="http://schemas.microsoft.com/office/drawing/2014/main" id="{0A9FE808-C3E6-41BA-B8CD-6EFB67CB5A17}"/>
              </a:ext>
            </a:extLst>
          </xdr:cNvPr>
          <xdr:cNvCxnSpPr/>
        </xdr:nvCxnSpPr>
        <xdr:spPr>
          <a:xfrm>
            <a:off x="13925550" y="15159038"/>
            <a:ext cx="0" cy="3619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1" name="Straight Connector 1380">
            <a:extLst>
              <a:ext uri="{FF2B5EF4-FFF2-40B4-BE49-F238E27FC236}">
                <a16:creationId xmlns:a16="http://schemas.microsoft.com/office/drawing/2014/main" id="{3DA73023-311D-4A79-B8FB-3517644CAD19}"/>
              </a:ext>
            </a:extLst>
          </xdr:cNvPr>
          <xdr:cNvCxnSpPr/>
        </xdr:nvCxnSpPr>
        <xdr:spPr>
          <a:xfrm>
            <a:off x="12306301" y="15697199"/>
            <a:ext cx="0" cy="2047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2" name="Straight Connector 1381">
            <a:extLst>
              <a:ext uri="{FF2B5EF4-FFF2-40B4-BE49-F238E27FC236}">
                <a16:creationId xmlns:a16="http://schemas.microsoft.com/office/drawing/2014/main" id="{D3171F8C-9295-46B5-8CA5-7B2C878569B0}"/>
              </a:ext>
            </a:extLst>
          </xdr:cNvPr>
          <xdr:cNvCxnSpPr/>
        </xdr:nvCxnSpPr>
        <xdr:spPr>
          <a:xfrm>
            <a:off x="12234863" y="158115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3" name="Straight Connector 1382">
            <a:extLst>
              <a:ext uri="{FF2B5EF4-FFF2-40B4-BE49-F238E27FC236}">
                <a16:creationId xmlns:a16="http://schemas.microsoft.com/office/drawing/2014/main" id="{3BEC6E83-1B4F-4287-8FC6-E49D37E9C5CB}"/>
              </a:ext>
            </a:extLst>
          </xdr:cNvPr>
          <xdr:cNvCxnSpPr/>
        </xdr:nvCxnSpPr>
        <xdr:spPr>
          <a:xfrm flipH="1">
            <a:off x="12249150" y="157638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4" name="Straight Connector 1383">
            <a:extLst>
              <a:ext uri="{FF2B5EF4-FFF2-40B4-BE49-F238E27FC236}">
                <a16:creationId xmlns:a16="http://schemas.microsoft.com/office/drawing/2014/main" id="{910231C5-1E18-4D56-A3ED-18F468EFCA8B}"/>
              </a:ext>
            </a:extLst>
          </xdr:cNvPr>
          <xdr:cNvCxnSpPr/>
        </xdr:nvCxnSpPr>
        <xdr:spPr>
          <a:xfrm>
            <a:off x="14249402" y="15701962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5" name="Straight Connector 1384">
            <a:extLst>
              <a:ext uri="{FF2B5EF4-FFF2-40B4-BE49-F238E27FC236}">
                <a16:creationId xmlns:a16="http://schemas.microsoft.com/office/drawing/2014/main" id="{83D73F74-4D81-42E9-BC09-C72D93162DC0}"/>
              </a:ext>
            </a:extLst>
          </xdr:cNvPr>
          <xdr:cNvCxnSpPr/>
        </xdr:nvCxnSpPr>
        <xdr:spPr>
          <a:xfrm flipH="1">
            <a:off x="14192251" y="1576863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7" name="Arc 1386">
            <a:extLst>
              <a:ext uri="{FF2B5EF4-FFF2-40B4-BE49-F238E27FC236}">
                <a16:creationId xmlns:a16="http://schemas.microsoft.com/office/drawing/2014/main" id="{7AEF4045-4C49-416F-842F-EA20F5E92902}"/>
              </a:ext>
            </a:extLst>
          </xdr:cNvPr>
          <xdr:cNvSpPr/>
        </xdr:nvSpPr>
        <xdr:spPr>
          <a:xfrm rot="10800000">
            <a:off x="14277975" y="153304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88" name="Straight Arrow Connector 1387">
            <a:extLst>
              <a:ext uri="{FF2B5EF4-FFF2-40B4-BE49-F238E27FC236}">
                <a16:creationId xmlns:a16="http://schemas.microsoft.com/office/drawing/2014/main" id="{70D7249A-8C3F-4345-9C93-747675D60309}"/>
              </a:ext>
            </a:extLst>
          </xdr:cNvPr>
          <xdr:cNvCxnSpPr/>
        </xdr:nvCxnSpPr>
        <xdr:spPr>
          <a:xfrm>
            <a:off x="14087467" y="1530667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6" name="Arc 2185">
            <a:extLst>
              <a:ext uri="{FF2B5EF4-FFF2-40B4-BE49-F238E27FC236}">
                <a16:creationId xmlns:a16="http://schemas.microsoft.com/office/drawing/2014/main" id="{65CC4E9D-E97C-4521-BF9B-BDFDB3DB5F97}"/>
              </a:ext>
            </a:extLst>
          </xdr:cNvPr>
          <xdr:cNvSpPr/>
        </xdr:nvSpPr>
        <xdr:spPr>
          <a:xfrm>
            <a:off x="12163425" y="14954250"/>
            <a:ext cx="2238364" cy="2228831"/>
          </a:xfrm>
          <a:prstGeom prst="arc">
            <a:avLst>
              <a:gd name="adj1" fmla="val 12560663"/>
              <a:gd name="adj2" fmla="val 19836943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</xdr:col>
      <xdr:colOff>147637</xdr:colOff>
      <xdr:row>355</xdr:row>
      <xdr:rowOff>90488</xdr:rowOff>
    </xdr:from>
    <xdr:to>
      <xdr:col>21</xdr:col>
      <xdr:colOff>95250</xdr:colOff>
      <xdr:row>364</xdr:row>
      <xdr:rowOff>95250</xdr:rowOff>
    </xdr:to>
    <xdr:grpSp>
      <xdr:nvGrpSpPr>
        <xdr:cNvPr id="300" name="Group 299">
          <a:extLst>
            <a:ext uri="{FF2B5EF4-FFF2-40B4-BE49-F238E27FC236}">
              <a16:creationId xmlns:a16="http://schemas.microsoft.com/office/drawing/2014/main" id="{9FF15C8A-9D0F-4B79-B0B4-3A1A1FEED63C}"/>
            </a:ext>
          </a:extLst>
        </xdr:cNvPr>
        <xdr:cNvGrpSpPr/>
      </xdr:nvGrpSpPr>
      <xdr:grpSpPr>
        <a:xfrm>
          <a:off x="633412" y="51630263"/>
          <a:ext cx="2862263" cy="1290637"/>
          <a:chOff x="633412" y="47610713"/>
          <a:chExt cx="2862263" cy="1290637"/>
        </a:xfrm>
      </xdr:grpSpPr>
      <xdr:grpSp>
        <xdr:nvGrpSpPr>
          <xdr:cNvPr id="1856" name="Group 1855">
            <a:extLst>
              <a:ext uri="{FF2B5EF4-FFF2-40B4-BE49-F238E27FC236}">
                <a16:creationId xmlns:a16="http://schemas.microsoft.com/office/drawing/2014/main" id="{FA9B6E55-9F32-4436-B22B-9E6596685F8B}"/>
              </a:ext>
            </a:extLst>
          </xdr:cNvPr>
          <xdr:cNvGrpSpPr/>
        </xdr:nvGrpSpPr>
        <xdr:grpSpPr>
          <a:xfrm>
            <a:off x="819150" y="47672625"/>
            <a:ext cx="161925" cy="285751"/>
            <a:chOff x="1457325" y="571500"/>
            <a:chExt cx="161925" cy="285751"/>
          </a:xfrm>
        </xdr:grpSpPr>
        <xdr:sp macro="" textlink="">
          <xdr:nvSpPr>
            <xdr:cNvPr id="1892" name="Rectangle 1891">
              <a:extLst>
                <a:ext uri="{FF2B5EF4-FFF2-40B4-BE49-F238E27FC236}">
                  <a16:creationId xmlns:a16="http://schemas.microsoft.com/office/drawing/2014/main" id="{DF9D3C2D-4D87-4223-AA3E-06E145FBBC87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10" name="Straight Connector 1909">
              <a:extLst>
                <a:ext uri="{FF2B5EF4-FFF2-40B4-BE49-F238E27FC236}">
                  <a16:creationId xmlns:a16="http://schemas.microsoft.com/office/drawing/2014/main" id="{8C781A8A-F2E6-480E-9B48-9F4C3A83A584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71" name="Group 1870">
            <a:extLst>
              <a:ext uri="{FF2B5EF4-FFF2-40B4-BE49-F238E27FC236}">
                <a16:creationId xmlns:a16="http://schemas.microsoft.com/office/drawing/2014/main" id="{70D9D216-ED9D-402F-99DB-33F28C97C474}"/>
              </a:ext>
            </a:extLst>
          </xdr:cNvPr>
          <xdr:cNvGrpSpPr/>
        </xdr:nvGrpSpPr>
        <xdr:grpSpPr>
          <a:xfrm>
            <a:off x="2924175" y="47677388"/>
            <a:ext cx="166688" cy="285750"/>
            <a:chOff x="3562350" y="576263"/>
            <a:chExt cx="166688" cy="285750"/>
          </a:xfrm>
        </xdr:grpSpPr>
        <xdr:sp macro="" textlink="">
          <xdr:nvSpPr>
            <xdr:cNvPr id="1889" name="Rectangle 1888">
              <a:extLst>
                <a:ext uri="{FF2B5EF4-FFF2-40B4-BE49-F238E27FC236}">
                  <a16:creationId xmlns:a16="http://schemas.microsoft.com/office/drawing/2014/main" id="{18E49A59-5A6C-4374-ABD1-4597A3F5E81E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891" name="Straight Connector 1890">
              <a:extLst>
                <a:ext uri="{FF2B5EF4-FFF2-40B4-BE49-F238E27FC236}">
                  <a16:creationId xmlns:a16="http://schemas.microsoft.com/office/drawing/2014/main" id="{6CF92E5B-6057-4C23-9AB6-E86378314D13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87" name="Straight Connector 1886">
            <a:extLst>
              <a:ext uri="{FF2B5EF4-FFF2-40B4-BE49-F238E27FC236}">
                <a16:creationId xmlns:a16="http://schemas.microsoft.com/office/drawing/2014/main" id="{566EB200-5CAE-49D5-81BA-B82A6824BD32}"/>
              </a:ext>
            </a:extLst>
          </xdr:cNvPr>
          <xdr:cNvCxnSpPr/>
        </xdr:nvCxnSpPr>
        <xdr:spPr>
          <a:xfrm>
            <a:off x="985838" y="478155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84028C24-1398-46AE-B0FF-2DC2FBDCFFC3}"/>
              </a:ext>
            </a:extLst>
          </xdr:cNvPr>
          <xdr:cNvSpPr/>
        </xdr:nvSpPr>
        <xdr:spPr>
          <a:xfrm>
            <a:off x="976313" y="47815500"/>
            <a:ext cx="1938337" cy="571500"/>
          </a:xfrm>
          <a:custGeom>
            <a:avLst/>
            <a:gdLst>
              <a:gd name="connsiteX0" fmla="*/ 0 w 1938337"/>
              <a:gd name="connsiteY0" fmla="*/ 0 h 571500"/>
              <a:gd name="connsiteX1" fmla="*/ 1028700 w 1938337"/>
              <a:gd name="connsiteY1" fmla="*/ 166688 h 571500"/>
              <a:gd name="connsiteX2" fmla="*/ 1938337 w 1938337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571500">
                <a:moveTo>
                  <a:pt x="0" y="0"/>
                </a:moveTo>
                <a:cubicBezTo>
                  <a:pt x="352822" y="35719"/>
                  <a:pt x="705644" y="71438"/>
                  <a:pt x="1028700" y="166688"/>
                </a:cubicBezTo>
                <a:cubicBezTo>
                  <a:pt x="1351756" y="261938"/>
                  <a:pt x="1645046" y="416719"/>
                  <a:pt x="1938337" y="571500"/>
                </a:cubicBezTo>
              </a:path>
            </a:pathLst>
          </a:cu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grpSp>
        <xdr:nvGrpSpPr>
          <xdr:cNvPr id="1922" name="Group 1921">
            <a:extLst>
              <a:ext uri="{FF2B5EF4-FFF2-40B4-BE49-F238E27FC236}">
                <a16:creationId xmlns:a16="http://schemas.microsoft.com/office/drawing/2014/main" id="{1A225069-D557-4B57-B63A-56B76E6FB76F}"/>
              </a:ext>
            </a:extLst>
          </xdr:cNvPr>
          <xdr:cNvGrpSpPr/>
        </xdr:nvGrpSpPr>
        <xdr:grpSpPr>
          <a:xfrm>
            <a:off x="2919413" y="48239363"/>
            <a:ext cx="166688" cy="285750"/>
            <a:chOff x="3562350" y="576263"/>
            <a:chExt cx="166688" cy="285750"/>
          </a:xfrm>
        </xdr:grpSpPr>
        <xdr:sp macro="" textlink="">
          <xdr:nvSpPr>
            <xdr:cNvPr id="1927" name="Rectangle 1926">
              <a:extLst>
                <a:ext uri="{FF2B5EF4-FFF2-40B4-BE49-F238E27FC236}">
                  <a16:creationId xmlns:a16="http://schemas.microsoft.com/office/drawing/2014/main" id="{8ECE93E9-8FB3-44AC-8C7F-ED37D4E4F398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928" name="Straight Connector 1927">
              <a:extLst>
                <a:ext uri="{FF2B5EF4-FFF2-40B4-BE49-F238E27FC236}">
                  <a16:creationId xmlns:a16="http://schemas.microsoft.com/office/drawing/2014/main" id="{DC231F55-00F9-467B-95E3-7075936A1B59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AB666871-CF8E-4EE3-A97E-14C6B4272645}"/>
              </a:ext>
            </a:extLst>
          </xdr:cNvPr>
          <xdr:cNvCxnSpPr/>
        </xdr:nvCxnSpPr>
        <xdr:spPr>
          <a:xfrm>
            <a:off x="971550" y="48134588"/>
            <a:ext cx="0" cy="7667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Connector 226">
            <a:extLst>
              <a:ext uri="{FF2B5EF4-FFF2-40B4-BE49-F238E27FC236}">
                <a16:creationId xmlns:a16="http://schemas.microsoft.com/office/drawing/2014/main" id="{D45643BD-CA08-4442-94E1-3ACD3F4CCB2B}"/>
              </a:ext>
            </a:extLst>
          </xdr:cNvPr>
          <xdr:cNvCxnSpPr/>
        </xdr:nvCxnSpPr>
        <xdr:spPr>
          <a:xfrm>
            <a:off x="885824" y="48806106"/>
            <a:ext cx="21336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5403A8FA-983C-481C-BD29-BB7BBBBCB9D7}"/>
              </a:ext>
            </a:extLst>
          </xdr:cNvPr>
          <xdr:cNvCxnSpPr/>
        </xdr:nvCxnSpPr>
        <xdr:spPr>
          <a:xfrm flipH="1">
            <a:off x="919163" y="48758475"/>
            <a:ext cx="100012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3" name="Straight Connector 1942">
            <a:extLst>
              <a:ext uri="{FF2B5EF4-FFF2-40B4-BE49-F238E27FC236}">
                <a16:creationId xmlns:a16="http://schemas.microsoft.com/office/drawing/2014/main" id="{4F13D56D-63DC-4AB6-89EB-CD74B6634BD1}"/>
              </a:ext>
            </a:extLst>
          </xdr:cNvPr>
          <xdr:cNvCxnSpPr/>
        </xdr:nvCxnSpPr>
        <xdr:spPr>
          <a:xfrm>
            <a:off x="2914650" y="48587025"/>
            <a:ext cx="0" cy="309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3" name="Straight Connector 1962">
            <a:extLst>
              <a:ext uri="{FF2B5EF4-FFF2-40B4-BE49-F238E27FC236}">
                <a16:creationId xmlns:a16="http://schemas.microsoft.com/office/drawing/2014/main" id="{FE496941-0FB4-4BF4-8C99-EDB6A5A25660}"/>
              </a:ext>
            </a:extLst>
          </xdr:cNvPr>
          <xdr:cNvCxnSpPr/>
        </xdr:nvCxnSpPr>
        <xdr:spPr>
          <a:xfrm flipH="1">
            <a:off x="2862263" y="48753712"/>
            <a:ext cx="100012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5C1E08DF-A50A-4A7F-AD6C-BE8872BFA98C}"/>
              </a:ext>
            </a:extLst>
          </xdr:cNvPr>
          <xdr:cNvCxnSpPr/>
        </xdr:nvCxnSpPr>
        <xdr:spPr>
          <a:xfrm>
            <a:off x="3157538" y="4780597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0F4BAD3C-1C16-4309-BF01-74657B530E66}"/>
              </a:ext>
            </a:extLst>
          </xdr:cNvPr>
          <xdr:cNvCxnSpPr/>
        </xdr:nvCxnSpPr>
        <xdr:spPr>
          <a:xfrm>
            <a:off x="3400425" y="47734538"/>
            <a:ext cx="0" cy="742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C39F4E65-971F-4EBC-A1C6-450405E4D98E}"/>
              </a:ext>
            </a:extLst>
          </xdr:cNvPr>
          <xdr:cNvCxnSpPr/>
        </xdr:nvCxnSpPr>
        <xdr:spPr>
          <a:xfrm>
            <a:off x="3124200" y="4837747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F8D5FD4C-9CCF-42C2-966D-3867BC10B51F}"/>
              </a:ext>
            </a:extLst>
          </xdr:cNvPr>
          <xdr:cNvCxnSpPr/>
        </xdr:nvCxnSpPr>
        <xdr:spPr>
          <a:xfrm flipH="1">
            <a:off x="3357563" y="47767875"/>
            <a:ext cx="90487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5" name="Straight Connector 1964">
            <a:extLst>
              <a:ext uri="{FF2B5EF4-FFF2-40B4-BE49-F238E27FC236}">
                <a16:creationId xmlns:a16="http://schemas.microsoft.com/office/drawing/2014/main" id="{3533A813-5CB9-4C83-8AFF-DF15257650D3}"/>
              </a:ext>
            </a:extLst>
          </xdr:cNvPr>
          <xdr:cNvCxnSpPr/>
        </xdr:nvCxnSpPr>
        <xdr:spPr>
          <a:xfrm flipH="1">
            <a:off x="3352801" y="48339374"/>
            <a:ext cx="90487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67" name="Arc 1966">
            <a:extLst>
              <a:ext uri="{FF2B5EF4-FFF2-40B4-BE49-F238E27FC236}">
                <a16:creationId xmlns:a16="http://schemas.microsoft.com/office/drawing/2014/main" id="{E46850CC-B2AD-40D0-ACF9-5EDFBD246D70}"/>
              </a:ext>
            </a:extLst>
          </xdr:cNvPr>
          <xdr:cNvSpPr/>
        </xdr:nvSpPr>
        <xdr:spPr>
          <a:xfrm>
            <a:off x="633412" y="47610713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39</xdr:col>
      <xdr:colOff>147637</xdr:colOff>
      <xdr:row>355</xdr:row>
      <xdr:rowOff>90488</xdr:rowOff>
    </xdr:from>
    <xdr:to>
      <xdr:col>57</xdr:col>
      <xdr:colOff>95250</xdr:colOff>
      <xdr:row>364</xdr:row>
      <xdr:rowOff>95250</xdr:rowOff>
    </xdr:to>
    <xdr:grpSp>
      <xdr:nvGrpSpPr>
        <xdr:cNvPr id="301" name="Group 300">
          <a:extLst>
            <a:ext uri="{FF2B5EF4-FFF2-40B4-BE49-F238E27FC236}">
              <a16:creationId xmlns:a16="http://schemas.microsoft.com/office/drawing/2014/main" id="{C747B348-9439-4B30-83DA-931B115817FC}"/>
            </a:ext>
          </a:extLst>
        </xdr:cNvPr>
        <xdr:cNvGrpSpPr/>
      </xdr:nvGrpSpPr>
      <xdr:grpSpPr>
        <a:xfrm>
          <a:off x="6462712" y="51630263"/>
          <a:ext cx="2862263" cy="1290637"/>
          <a:chOff x="6462712" y="47610713"/>
          <a:chExt cx="2862263" cy="1290637"/>
        </a:xfrm>
      </xdr:grpSpPr>
      <xdr:grpSp>
        <xdr:nvGrpSpPr>
          <xdr:cNvPr id="2107" name="Group 2106">
            <a:extLst>
              <a:ext uri="{FF2B5EF4-FFF2-40B4-BE49-F238E27FC236}">
                <a16:creationId xmlns:a16="http://schemas.microsoft.com/office/drawing/2014/main" id="{1C3908F4-1C38-4DC3-98EB-6C3DBFD7F4DC}"/>
              </a:ext>
            </a:extLst>
          </xdr:cNvPr>
          <xdr:cNvGrpSpPr/>
        </xdr:nvGrpSpPr>
        <xdr:grpSpPr>
          <a:xfrm>
            <a:off x="8582025" y="47815500"/>
            <a:ext cx="328613" cy="261937"/>
            <a:chOff x="6800850" y="719138"/>
            <a:chExt cx="328613" cy="261937"/>
          </a:xfrm>
        </xdr:grpSpPr>
        <xdr:sp macro="" textlink="">
          <xdr:nvSpPr>
            <xdr:cNvPr id="2113" name="Rectangle 2112">
              <a:extLst>
                <a:ext uri="{FF2B5EF4-FFF2-40B4-BE49-F238E27FC236}">
                  <a16:creationId xmlns:a16="http://schemas.microsoft.com/office/drawing/2014/main" id="{9A6FF4F2-0277-47E5-AA82-114138A2DF7B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29" name="Isosceles Triangle 2128">
              <a:extLst>
                <a:ext uri="{FF2B5EF4-FFF2-40B4-BE49-F238E27FC236}">
                  <a16:creationId xmlns:a16="http://schemas.microsoft.com/office/drawing/2014/main" id="{116270D1-60B1-4B40-90DC-AE5D9C9A4DA4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31" name="Straight Connector 2130">
              <a:extLst>
                <a:ext uri="{FF2B5EF4-FFF2-40B4-BE49-F238E27FC236}">
                  <a16:creationId xmlns:a16="http://schemas.microsoft.com/office/drawing/2014/main" id="{3397BE48-1EBB-44CE-AE67-FDC57B347E3C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33" name="Group 2132">
            <a:extLst>
              <a:ext uri="{FF2B5EF4-FFF2-40B4-BE49-F238E27FC236}">
                <a16:creationId xmlns:a16="http://schemas.microsoft.com/office/drawing/2014/main" id="{CFC7A472-FB15-4242-B405-A9EE0E27FBEC}"/>
              </a:ext>
            </a:extLst>
          </xdr:cNvPr>
          <xdr:cNvGrpSpPr/>
        </xdr:nvGrpSpPr>
        <xdr:grpSpPr>
          <a:xfrm>
            <a:off x="8572500" y="48377475"/>
            <a:ext cx="328613" cy="261937"/>
            <a:chOff x="6800850" y="719138"/>
            <a:chExt cx="328613" cy="261937"/>
          </a:xfrm>
        </xdr:grpSpPr>
        <xdr:sp macro="" textlink="">
          <xdr:nvSpPr>
            <xdr:cNvPr id="2134" name="Rectangle 2133">
              <a:extLst>
                <a:ext uri="{FF2B5EF4-FFF2-40B4-BE49-F238E27FC236}">
                  <a16:creationId xmlns:a16="http://schemas.microsoft.com/office/drawing/2014/main" id="{26F560FD-9C4D-4684-B458-1C8AF744C467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43" name="Isosceles Triangle 2142">
              <a:extLst>
                <a:ext uri="{FF2B5EF4-FFF2-40B4-BE49-F238E27FC236}">
                  <a16:creationId xmlns:a16="http://schemas.microsoft.com/office/drawing/2014/main" id="{E0C359CE-02C5-4135-9DA7-59A86F76F673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53" name="Straight Connector 2152">
              <a:extLst>
                <a:ext uri="{FF2B5EF4-FFF2-40B4-BE49-F238E27FC236}">
                  <a16:creationId xmlns:a16="http://schemas.microsoft.com/office/drawing/2014/main" id="{3BCD6435-0A1A-4626-96CD-676BD21B878D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43" name="Straight Connector 2042">
            <a:extLst>
              <a:ext uri="{FF2B5EF4-FFF2-40B4-BE49-F238E27FC236}">
                <a16:creationId xmlns:a16="http://schemas.microsoft.com/office/drawing/2014/main" id="{BD41E96B-3FFE-4902-8CD1-7BC9587C6E12}"/>
              </a:ext>
            </a:extLst>
          </xdr:cNvPr>
          <xdr:cNvCxnSpPr/>
        </xdr:nvCxnSpPr>
        <xdr:spPr>
          <a:xfrm>
            <a:off x="6800850" y="48134588"/>
            <a:ext cx="0" cy="7667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8" name="Straight Connector 2047">
            <a:extLst>
              <a:ext uri="{FF2B5EF4-FFF2-40B4-BE49-F238E27FC236}">
                <a16:creationId xmlns:a16="http://schemas.microsoft.com/office/drawing/2014/main" id="{84F899EB-70F3-40DA-B806-B21D58E68AD9}"/>
              </a:ext>
            </a:extLst>
          </xdr:cNvPr>
          <xdr:cNvCxnSpPr/>
        </xdr:nvCxnSpPr>
        <xdr:spPr>
          <a:xfrm>
            <a:off x="6715124" y="48806106"/>
            <a:ext cx="21336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9" name="Straight Connector 2048">
            <a:extLst>
              <a:ext uri="{FF2B5EF4-FFF2-40B4-BE49-F238E27FC236}">
                <a16:creationId xmlns:a16="http://schemas.microsoft.com/office/drawing/2014/main" id="{2654B8DF-967E-4582-B25C-40A0D28FBF8C}"/>
              </a:ext>
            </a:extLst>
          </xdr:cNvPr>
          <xdr:cNvCxnSpPr/>
        </xdr:nvCxnSpPr>
        <xdr:spPr>
          <a:xfrm flipH="1">
            <a:off x="6748463" y="48758475"/>
            <a:ext cx="100012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5" name="Straight Connector 2054">
            <a:extLst>
              <a:ext uri="{FF2B5EF4-FFF2-40B4-BE49-F238E27FC236}">
                <a16:creationId xmlns:a16="http://schemas.microsoft.com/office/drawing/2014/main" id="{1D68C03F-810A-4793-BC4C-8C217B0EEA61}"/>
              </a:ext>
            </a:extLst>
          </xdr:cNvPr>
          <xdr:cNvCxnSpPr/>
        </xdr:nvCxnSpPr>
        <xdr:spPr>
          <a:xfrm>
            <a:off x="8743950" y="48587025"/>
            <a:ext cx="0" cy="309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9" name="Straight Connector 2078">
            <a:extLst>
              <a:ext uri="{FF2B5EF4-FFF2-40B4-BE49-F238E27FC236}">
                <a16:creationId xmlns:a16="http://schemas.microsoft.com/office/drawing/2014/main" id="{910AD428-B41A-404F-8B49-1F5DA87CFA9F}"/>
              </a:ext>
            </a:extLst>
          </xdr:cNvPr>
          <xdr:cNvCxnSpPr/>
        </xdr:nvCxnSpPr>
        <xdr:spPr>
          <a:xfrm flipH="1">
            <a:off x="8691563" y="48753712"/>
            <a:ext cx="100012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1" name="Straight Connector 2080">
            <a:extLst>
              <a:ext uri="{FF2B5EF4-FFF2-40B4-BE49-F238E27FC236}">
                <a16:creationId xmlns:a16="http://schemas.microsoft.com/office/drawing/2014/main" id="{41113D00-DC8E-4586-AD6D-7E046CD44C84}"/>
              </a:ext>
            </a:extLst>
          </xdr:cNvPr>
          <xdr:cNvCxnSpPr/>
        </xdr:nvCxnSpPr>
        <xdr:spPr>
          <a:xfrm>
            <a:off x="8986838" y="4780597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3" name="Straight Connector 2082">
            <a:extLst>
              <a:ext uri="{FF2B5EF4-FFF2-40B4-BE49-F238E27FC236}">
                <a16:creationId xmlns:a16="http://schemas.microsoft.com/office/drawing/2014/main" id="{EF65986D-E376-44F1-8568-6ACC32E0E72D}"/>
              </a:ext>
            </a:extLst>
          </xdr:cNvPr>
          <xdr:cNvCxnSpPr/>
        </xdr:nvCxnSpPr>
        <xdr:spPr>
          <a:xfrm>
            <a:off x="9229725" y="47734538"/>
            <a:ext cx="0" cy="742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4" name="Straight Connector 2083">
            <a:extLst>
              <a:ext uri="{FF2B5EF4-FFF2-40B4-BE49-F238E27FC236}">
                <a16:creationId xmlns:a16="http://schemas.microsoft.com/office/drawing/2014/main" id="{5416E08C-8686-490F-BB21-97157B7E27E6}"/>
              </a:ext>
            </a:extLst>
          </xdr:cNvPr>
          <xdr:cNvCxnSpPr/>
        </xdr:nvCxnSpPr>
        <xdr:spPr>
          <a:xfrm>
            <a:off x="8953500" y="4837747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3" name="Straight Connector 2092">
            <a:extLst>
              <a:ext uri="{FF2B5EF4-FFF2-40B4-BE49-F238E27FC236}">
                <a16:creationId xmlns:a16="http://schemas.microsoft.com/office/drawing/2014/main" id="{03B50F4B-4E13-4EC4-8A7B-62D7B6904B9E}"/>
              </a:ext>
            </a:extLst>
          </xdr:cNvPr>
          <xdr:cNvCxnSpPr/>
        </xdr:nvCxnSpPr>
        <xdr:spPr>
          <a:xfrm flipH="1">
            <a:off x="9186863" y="47767875"/>
            <a:ext cx="90487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0" name="Straight Connector 2099">
            <a:extLst>
              <a:ext uri="{FF2B5EF4-FFF2-40B4-BE49-F238E27FC236}">
                <a16:creationId xmlns:a16="http://schemas.microsoft.com/office/drawing/2014/main" id="{9BE6DE70-3B08-4CAF-9352-0E7A7333C253}"/>
              </a:ext>
            </a:extLst>
          </xdr:cNvPr>
          <xdr:cNvCxnSpPr/>
        </xdr:nvCxnSpPr>
        <xdr:spPr>
          <a:xfrm flipH="1">
            <a:off x="9182101" y="48339374"/>
            <a:ext cx="90487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01" name="Arc 2100">
            <a:extLst>
              <a:ext uri="{FF2B5EF4-FFF2-40B4-BE49-F238E27FC236}">
                <a16:creationId xmlns:a16="http://schemas.microsoft.com/office/drawing/2014/main" id="{E816B2AB-4B62-4C77-BDA6-7ED0278F1544}"/>
              </a:ext>
            </a:extLst>
          </xdr:cNvPr>
          <xdr:cNvSpPr/>
        </xdr:nvSpPr>
        <xdr:spPr>
          <a:xfrm>
            <a:off x="6462712" y="47610713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grpSp>
        <xdr:nvGrpSpPr>
          <xdr:cNvPr id="1984" name="Group 1983">
            <a:extLst>
              <a:ext uri="{FF2B5EF4-FFF2-40B4-BE49-F238E27FC236}">
                <a16:creationId xmlns:a16="http://schemas.microsoft.com/office/drawing/2014/main" id="{832B915B-67CA-4C22-9682-C14769180470}"/>
              </a:ext>
            </a:extLst>
          </xdr:cNvPr>
          <xdr:cNvGrpSpPr/>
        </xdr:nvGrpSpPr>
        <xdr:grpSpPr>
          <a:xfrm>
            <a:off x="6648450" y="47672625"/>
            <a:ext cx="161925" cy="285751"/>
            <a:chOff x="1457325" y="571500"/>
            <a:chExt cx="161925" cy="285751"/>
          </a:xfrm>
        </xdr:grpSpPr>
        <xdr:sp macro="" textlink="">
          <xdr:nvSpPr>
            <xdr:cNvPr id="2027" name="Rectangle 2026">
              <a:extLst>
                <a:ext uri="{FF2B5EF4-FFF2-40B4-BE49-F238E27FC236}">
                  <a16:creationId xmlns:a16="http://schemas.microsoft.com/office/drawing/2014/main" id="{6B1DED47-0B80-4F67-BC1E-2033DA8FC6DD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042" name="Straight Connector 2041">
              <a:extLst>
                <a:ext uri="{FF2B5EF4-FFF2-40B4-BE49-F238E27FC236}">
                  <a16:creationId xmlns:a16="http://schemas.microsoft.com/office/drawing/2014/main" id="{8DD1544F-2AD0-4685-BFE8-84BFA2BC881C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90" name="Straight Connector 1989">
            <a:extLst>
              <a:ext uri="{FF2B5EF4-FFF2-40B4-BE49-F238E27FC236}">
                <a16:creationId xmlns:a16="http://schemas.microsoft.com/office/drawing/2014/main" id="{C1567739-779F-4AFB-A149-1E58E00536E3}"/>
              </a:ext>
            </a:extLst>
          </xdr:cNvPr>
          <xdr:cNvCxnSpPr/>
        </xdr:nvCxnSpPr>
        <xdr:spPr>
          <a:xfrm>
            <a:off x="6815138" y="4781550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1" name="Freeform: Shape 1990">
            <a:extLst>
              <a:ext uri="{FF2B5EF4-FFF2-40B4-BE49-F238E27FC236}">
                <a16:creationId xmlns:a16="http://schemas.microsoft.com/office/drawing/2014/main" id="{E09C7236-4448-400C-B956-00C223606948}"/>
              </a:ext>
            </a:extLst>
          </xdr:cNvPr>
          <xdr:cNvSpPr/>
        </xdr:nvSpPr>
        <xdr:spPr>
          <a:xfrm>
            <a:off x="6805613" y="47815500"/>
            <a:ext cx="1938337" cy="571500"/>
          </a:xfrm>
          <a:custGeom>
            <a:avLst/>
            <a:gdLst>
              <a:gd name="connsiteX0" fmla="*/ 0 w 1938337"/>
              <a:gd name="connsiteY0" fmla="*/ 0 h 571500"/>
              <a:gd name="connsiteX1" fmla="*/ 1028700 w 1938337"/>
              <a:gd name="connsiteY1" fmla="*/ 166688 h 571500"/>
              <a:gd name="connsiteX2" fmla="*/ 1938337 w 1938337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38337" h="571500">
                <a:moveTo>
                  <a:pt x="0" y="0"/>
                </a:moveTo>
                <a:cubicBezTo>
                  <a:pt x="352822" y="35719"/>
                  <a:pt x="705644" y="71438"/>
                  <a:pt x="1028700" y="166688"/>
                </a:cubicBezTo>
                <a:cubicBezTo>
                  <a:pt x="1351756" y="261938"/>
                  <a:pt x="1645046" y="416719"/>
                  <a:pt x="1938337" y="571500"/>
                </a:cubicBezTo>
              </a:path>
            </a:pathLst>
          </a:cu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79</xdr:col>
      <xdr:colOff>76200</xdr:colOff>
      <xdr:row>355</xdr:row>
      <xdr:rowOff>128588</xdr:rowOff>
    </xdr:from>
    <xdr:to>
      <xdr:col>96</xdr:col>
      <xdr:colOff>42863</xdr:colOff>
      <xdr:row>364</xdr:row>
      <xdr:rowOff>90487</xdr:rowOff>
    </xdr:to>
    <xdr:grpSp>
      <xdr:nvGrpSpPr>
        <xdr:cNvPr id="302" name="Group 301">
          <a:extLst>
            <a:ext uri="{FF2B5EF4-FFF2-40B4-BE49-F238E27FC236}">
              <a16:creationId xmlns:a16="http://schemas.microsoft.com/office/drawing/2014/main" id="{3AF07DC7-6A47-44ED-B57E-537ED37C5BCA}"/>
            </a:ext>
          </a:extLst>
        </xdr:cNvPr>
        <xdr:cNvGrpSpPr/>
      </xdr:nvGrpSpPr>
      <xdr:grpSpPr>
        <a:xfrm>
          <a:off x="12868275" y="51668363"/>
          <a:ext cx="2719388" cy="1247774"/>
          <a:chOff x="12868275" y="47648813"/>
          <a:chExt cx="2719388" cy="1247774"/>
        </a:xfrm>
      </xdr:grpSpPr>
      <xdr:grpSp>
        <xdr:nvGrpSpPr>
          <xdr:cNvPr id="2166" name="Group 2165">
            <a:extLst>
              <a:ext uri="{FF2B5EF4-FFF2-40B4-BE49-F238E27FC236}">
                <a16:creationId xmlns:a16="http://schemas.microsoft.com/office/drawing/2014/main" id="{AF36BF6E-708E-4198-9D63-14F9C0FDAE93}"/>
              </a:ext>
            </a:extLst>
          </xdr:cNvPr>
          <xdr:cNvGrpSpPr/>
        </xdr:nvGrpSpPr>
        <xdr:grpSpPr>
          <a:xfrm>
            <a:off x="15230475" y="47667863"/>
            <a:ext cx="166688" cy="285750"/>
            <a:chOff x="3562350" y="576263"/>
            <a:chExt cx="166688" cy="285750"/>
          </a:xfrm>
        </xdr:grpSpPr>
        <xdr:sp macro="" textlink="">
          <xdr:nvSpPr>
            <xdr:cNvPr id="2187" name="Rectangle 2186">
              <a:extLst>
                <a:ext uri="{FF2B5EF4-FFF2-40B4-BE49-F238E27FC236}">
                  <a16:creationId xmlns:a16="http://schemas.microsoft.com/office/drawing/2014/main" id="{DE1B109E-8F7D-49B0-9EAC-A1F3C1409140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88" name="Straight Connector 2187">
              <a:extLst>
                <a:ext uri="{FF2B5EF4-FFF2-40B4-BE49-F238E27FC236}">
                  <a16:creationId xmlns:a16="http://schemas.microsoft.com/office/drawing/2014/main" id="{72504C45-1EAF-4423-9DDC-28683D4F4C49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89" name="Straight Connector 2188">
            <a:extLst>
              <a:ext uri="{FF2B5EF4-FFF2-40B4-BE49-F238E27FC236}">
                <a16:creationId xmlns:a16="http://schemas.microsoft.com/office/drawing/2014/main" id="{29231D5A-DC60-4BED-8A9C-7913E28702B9}"/>
              </a:ext>
            </a:extLst>
          </xdr:cNvPr>
          <xdr:cNvCxnSpPr/>
        </xdr:nvCxnSpPr>
        <xdr:spPr>
          <a:xfrm>
            <a:off x="13292138" y="4780597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90" name="Group 2189">
            <a:extLst>
              <a:ext uri="{FF2B5EF4-FFF2-40B4-BE49-F238E27FC236}">
                <a16:creationId xmlns:a16="http://schemas.microsoft.com/office/drawing/2014/main" id="{7B4A1866-7690-4F77-B6A0-78566A4455AA}"/>
              </a:ext>
            </a:extLst>
          </xdr:cNvPr>
          <xdr:cNvGrpSpPr/>
        </xdr:nvGrpSpPr>
        <xdr:grpSpPr>
          <a:xfrm>
            <a:off x="13134975" y="47805975"/>
            <a:ext cx="328613" cy="261937"/>
            <a:chOff x="6800850" y="719138"/>
            <a:chExt cx="328613" cy="261937"/>
          </a:xfrm>
        </xdr:grpSpPr>
        <xdr:sp macro="" textlink="">
          <xdr:nvSpPr>
            <xdr:cNvPr id="2191" name="Rectangle 2190">
              <a:extLst>
                <a:ext uri="{FF2B5EF4-FFF2-40B4-BE49-F238E27FC236}">
                  <a16:creationId xmlns:a16="http://schemas.microsoft.com/office/drawing/2014/main" id="{19BE7278-B3DD-45C7-B5F3-81A74E0D61EC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92" name="Isosceles Triangle 2191">
              <a:extLst>
                <a:ext uri="{FF2B5EF4-FFF2-40B4-BE49-F238E27FC236}">
                  <a16:creationId xmlns:a16="http://schemas.microsoft.com/office/drawing/2014/main" id="{62299C2D-3A6D-434A-84A2-AB7B7A5EC9AF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93" name="Straight Connector 2192">
              <a:extLst>
                <a:ext uri="{FF2B5EF4-FFF2-40B4-BE49-F238E27FC236}">
                  <a16:creationId xmlns:a16="http://schemas.microsoft.com/office/drawing/2014/main" id="{9CD0FD17-7333-4A22-831E-BD09E4F49CCD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94" name="Group 2193">
            <a:extLst>
              <a:ext uri="{FF2B5EF4-FFF2-40B4-BE49-F238E27FC236}">
                <a16:creationId xmlns:a16="http://schemas.microsoft.com/office/drawing/2014/main" id="{26C0D890-A766-416C-8D29-0FD5AE2C8A78}"/>
              </a:ext>
            </a:extLst>
          </xdr:cNvPr>
          <xdr:cNvGrpSpPr/>
        </xdr:nvGrpSpPr>
        <xdr:grpSpPr>
          <a:xfrm>
            <a:off x="13125450" y="48367950"/>
            <a:ext cx="328613" cy="261937"/>
            <a:chOff x="6800850" y="719138"/>
            <a:chExt cx="328613" cy="261937"/>
          </a:xfrm>
        </xdr:grpSpPr>
        <xdr:sp macro="" textlink="">
          <xdr:nvSpPr>
            <xdr:cNvPr id="2195" name="Rectangle 2194">
              <a:extLst>
                <a:ext uri="{FF2B5EF4-FFF2-40B4-BE49-F238E27FC236}">
                  <a16:creationId xmlns:a16="http://schemas.microsoft.com/office/drawing/2014/main" id="{57FDA003-F20F-4352-84B6-BC39AE71449E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196" name="Isosceles Triangle 2195">
              <a:extLst>
                <a:ext uri="{FF2B5EF4-FFF2-40B4-BE49-F238E27FC236}">
                  <a16:creationId xmlns:a16="http://schemas.microsoft.com/office/drawing/2014/main" id="{4EA5ECD8-B0EF-49CE-BD97-2AE98B78B624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197" name="Straight Connector 2196">
              <a:extLst>
                <a:ext uri="{FF2B5EF4-FFF2-40B4-BE49-F238E27FC236}">
                  <a16:creationId xmlns:a16="http://schemas.microsoft.com/office/drawing/2014/main" id="{26091DEE-70AD-4CA5-9AAB-FABA28C6E09F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0" name="Freeform: Shape 249">
            <a:extLst>
              <a:ext uri="{FF2B5EF4-FFF2-40B4-BE49-F238E27FC236}">
                <a16:creationId xmlns:a16="http://schemas.microsoft.com/office/drawing/2014/main" id="{D7634154-551E-48D0-A70A-8587765FA0A7}"/>
              </a:ext>
            </a:extLst>
          </xdr:cNvPr>
          <xdr:cNvSpPr/>
        </xdr:nvSpPr>
        <xdr:spPr>
          <a:xfrm>
            <a:off x="13296900" y="47805975"/>
            <a:ext cx="1924050" cy="571500"/>
          </a:xfrm>
          <a:custGeom>
            <a:avLst/>
            <a:gdLst>
              <a:gd name="connsiteX0" fmla="*/ 1924050 w 1924050"/>
              <a:gd name="connsiteY0" fmla="*/ 0 h 571500"/>
              <a:gd name="connsiteX1" fmla="*/ 762000 w 1924050"/>
              <a:gd name="connsiteY1" fmla="*/ 257175 h 571500"/>
              <a:gd name="connsiteX2" fmla="*/ 0 w 1924050"/>
              <a:gd name="connsiteY2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24050" h="571500">
                <a:moveTo>
                  <a:pt x="1924050" y="0"/>
                </a:moveTo>
                <a:cubicBezTo>
                  <a:pt x="1503362" y="80962"/>
                  <a:pt x="1082675" y="161925"/>
                  <a:pt x="762000" y="257175"/>
                </a:cubicBezTo>
                <a:cubicBezTo>
                  <a:pt x="441325" y="352425"/>
                  <a:pt x="220662" y="461962"/>
                  <a:pt x="0" y="571500"/>
                </a:cubicBezTo>
              </a:path>
            </a:pathLst>
          </a:cu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198" name="Straight Connector 2197">
            <a:extLst>
              <a:ext uri="{FF2B5EF4-FFF2-40B4-BE49-F238E27FC236}">
                <a16:creationId xmlns:a16="http://schemas.microsoft.com/office/drawing/2014/main" id="{7E79285C-DF5D-4183-83AF-B3F2FD93750D}"/>
              </a:ext>
            </a:extLst>
          </xdr:cNvPr>
          <xdr:cNvCxnSpPr/>
        </xdr:nvCxnSpPr>
        <xdr:spPr>
          <a:xfrm>
            <a:off x="13277851" y="48634650"/>
            <a:ext cx="0" cy="2619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9" name="Straight Connector 2198">
            <a:extLst>
              <a:ext uri="{FF2B5EF4-FFF2-40B4-BE49-F238E27FC236}">
                <a16:creationId xmlns:a16="http://schemas.microsoft.com/office/drawing/2014/main" id="{CFB87778-2EF1-4F3D-AD64-3F3082232413}"/>
              </a:ext>
            </a:extLst>
          </xdr:cNvPr>
          <xdr:cNvCxnSpPr/>
        </xdr:nvCxnSpPr>
        <xdr:spPr>
          <a:xfrm>
            <a:off x="13192125" y="48806106"/>
            <a:ext cx="21336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0" name="Straight Connector 2199">
            <a:extLst>
              <a:ext uri="{FF2B5EF4-FFF2-40B4-BE49-F238E27FC236}">
                <a16:creationId xmlns:a16="http://schemas.microsoft.com/office/drawing/2014/main" id="{D5326CBC-2A06-4312-B35B-3767698FC072}"/>
              </a:ext>
            </a:extLst>
          </xdr:cNvPr>
          <xdr:cNvCxnSpPr/>
        </xdr:nvCxnSpPr>
        <xdr:spPr>
          <a:xfrm flipH="1">
            <a:off x="13225464" y="48758475"/>
            <a:ext cx="100012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1" name="Straight Connector 2200">
            <a:extLst>
              <a:ext uri="{FF2B5EF4-FFF2-40B4-BE49-F238E27FC236}">
                <a16:creationId xmlns:a16="http://schemas.microsoft.com/office/drawing/2014/main" id="{57EDB691-0A3B-4E81-B633-4FAA24CB1AF8}"/>
              </a:ext>
            </a:extLst>
          </xdr:cNvPr>
          <xdr:cNvCxnSpPr/>
        </xdr:nvCxnSpPr>
        <xdr:spPr>
          <a:xfrm>
            <a:off x="15220951" y="48034575"/>
            <a:ext cx="0" cy="857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2" name="Straight Connector 2201">
            <a:extLst>
              <a:ext uri="{FF2B5EF4-FFF2-40B4-BE49-F238E27FC236}">
                <a16:creationId xmlns:a16="http://schemas.microsoft.com/office/drawing/2014/main" id="{220C0792-D01F-4C88-AF92-DA032A0C51EA}"/>
              </a:ext>
            </a:extLst>
          </xdr:cNvPr>
          <xdr:cNvCxnSpPr/>
        </xdr:nvCxnSpPr>
        <xdr:spPr>
          <a:xfrm flipH="1">
            <a:off x="15168564" y="48753712"/>
            <a:ext cx="100012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64D1D2BA-0D0F-4214-9563-E1016DF14BC0}"/>
              </a:ext>
            </a:extLst>
          </xdr:cNvPr>
          <xdr:cNvCxnSpPr/>
        </xdr:nvCxnSpPr>
        <xdr:spPr>
          <a:xfrm flipH="1">
            <a:off x="12868275" y="47805974"/>
            <a:ext cx="342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Connector 267">
            <a:extLst>
              <a:ext uri="{FF2B5EF4-FFF2-40B4-BE49-F238E27FC236}">
                <a16:creationId xmlns:a16="http://schemas.microsoft.com/office/drawing/2014/main" id="{A3209702-BCCC-4392-A90E-0CF7363B6FCA}"/>
              </a:ext>
            </a:extLst>
          </xdr:cNvPr>
          <xdr:cNvCxnSpPr/>
        </xdr:nvCxnSpPr>
        <xdr:spPr>
          <a:xfrm>
            <a:off x="12954001" y="47720250"/>
            <a:ext cx="0" cy="752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E542729C-78FC-443F-9553-F2F5F69239A6}"/>
              </a:ext>
            </a:extLst>
          </xdr:cNvPr>
          <xdr:cNvCxnSpPr/>
        </xdr:nvCxnSpPr>
        <xdr:spPr>
          <a:xfrm flipH="1">
            <a:off x="12901613" y="47758349"/>
            <a:ext cx="100013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3" name="Straight Connector 2202">
            <a:extLst>
              <a:ext uri="{FF2B5EF4-FFF2-40B4-BE49-F238E27FC236}">
                <a16:creationId xmlns:a16="http://schemas.microsoft.com/office/drawing/2014/main" id="{B1AEBB93-5189-41D8-BD5F-03AA6AD3C407}"/>
              </a:ext>
            </a:extLst>
          </xdr:cNvPr>
          <xdr:cNvCxnSpPr/>
        </xdr:nvCxnSpPr>
        <xdr:spPr>
          <a:xfrm flipH="1">
            <a:off x="12873037" y="48377474"/>
            <a:ext cx="3429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4" name="Straight Connector 2203">
            <a:extLst>
              <a:ext uri="{FF2B5EF4-FFF2-40B4-BE49-F238E27FC236}">
                <a16:creationId xmlns:a16="http://schemas.microsoft.com/office/drawing/2014/main" id="{A9B4A2EE-5D6E-47D6-8400-D08802A5F1C3}"/>
              </a:ext>
            </a:extLst>
          </xdr:cNvPr>
          <xdr:cNvCxnSpPr/>
        </xdr:nvCxnSpPr>
        <xdr:spPr>
          <a:xfrm flipH="1">
            <a:off x="12906375" y="48329849"/>
            <a:ext cx="100013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05" name="Arc 2204">
            <a:extLst>
              <a:ext uri="{FF2B5EF4-FFF2-40B4-BE49-F238E27FC236}">
                <a16:creationId xmlns:a16="http://schemas.microsoft.com/office/drawing/2014/main" id="{902B5D7B-98E0-4EC0-8861-7E8F93B409FA}"/>
              </a:ext>
            </a:extLst>
          </xdr:cNvPr>
          <xdr:cNvSpPr/>
        </xdr:nvSpPr>
        <xdr:spPr>
          <a:xfrm rot="10800000">
            <a:off x="15178087" y="4764881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0</xdr:colOff>
      <xdr:row>328</xdr:row>
      <xdr:rowOff>0</xdr:rowOff>
    </xdr:from>
    <xdr:to>
      <xdr:col>20</xdr:col>
      <xdr:colOff>114301</xdr:colOff>
      <xdr:row>336</xdr:row>
      <xdr:rowOff>80963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FB61D69-8648-46DC-9B54-FF563A57544C}"/>
            </a:ext>
          </a:extLst>
        </xdr:cNvPr>
        <xdr:cNvGrpSpPr/>
      </xdr:nvGrpSpPr>
      <xdr:grpSpPr>
        <a:xfrm>
          <a:off x="647700" y="47663100"/>
          <a:ext cx="2705101" cy="1223963"/>
          <a:chOff x="647700" y="49958625"/>
          <a:chExt cx="2705101" cy="1223963"/>
        </a:xfrm>
      </xdr:grpSpPr>
      <xdr:grpSp>
        <xdr:nvGrpSpPr>
          <xdr:cNvPr id="1985" name="Group 1984">
            <a:extLst>
              <a:ext uri="{FF2B5EF4-FFF2-40B4-BE49-F238E27FC236}">
                <a16:creationId xmlns:a16="http://schemas.microsoft.com/office/drawing/2014/main" id="{D9413537-1C36-45BB-BECB-7F5481D039DB}"/>
              </a:ext>
            </a:extLst>
          </xdr:cNvPr>
          <xdr:cNvGrpSpPr/>
        </xdr:nvGrpSpPr>
        <xdr:grpSpPr>
          <a:xfrm>
            <a:off x="809625" y="50244375"/>
            <a:ext cx="2271713" cy="290513"/>
            <a:chOff x="1457325" y="571500"/>
            <a:chExt cx="2271713" cy="290513"/>
          </a:xfrm>
        </xdr:grpSpPr>
        <xdr:grpSp>
          <xdr:nvGrpSpPr>
            <xdr:cNvPr id="2213" name="Group 2212">
              <a:extLst>
                <a:ext uri="{FF2B5EF4-FFF2-40B4-BE49-F238E27FC236}">
                  <a16:creationId xmlns:a16="http://schemas.microsoft.com/office/drawing/2014/main" id="{A652CA1D-7B37-4FB9-B712-8CB08C2EA466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2218" name="Rectangle 2217">
                <a:extLst>
                  <a:ext uri="{FF2B5EF4-FFF2-40B4-BE49-F238E27FC236}">
                    <a16:creationId xmlns:a16="http://schemas.microsoft.com/office/drawing/2014/main" id="{465F1B8A-6A25-4A67-828E-C3F137C1F227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219" name="Straight Connector 2218">
                <a:extLst>
                  <a:ext uri="{FF2B5EF4-FFF2-40B4-BE49-F238E27FC236}">
                    <a16:creationId xmlns:a16="http://schemas.microsoft.com/office/drawing/2014/main" id="{DD793482-13F2-4950-80A8-3140F79DE2A2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214" name="Group 2213">
              <a:extLst>
                <a:ext uri="{FF2B5EF4-FFF2-40B4-BE49-F238E27FC236}">
                  <a16:creationId xmlns:a16="http://schemas.microsoft.com/office/drawing/2014/main" id="{54B10B55-3868-474E-8E3B-D252FC41BEC3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2216" name="Rectangle 2215">
                <a:extLst>
                  <a:ext uri="{FF2B5EF4-FFF2-40B4-BE49-F238E27FC236}">
                    <a16:creationId xmlns:a16="http://schemas.microsoft.com/office/drawing/2014/main" id="{66642337-9715-4297-A48D-F96CDD6138F2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217" name="Straight Connector 2216">
                <a:extLst>
                  <a:ext uri="{FF2B5EF4-FFF2-40B4-BE49-F238E27FC236}">
                    <a16:creationId xmlns:a16="http://schemas.microsoft.com/office/drawing/2014/main" id="{F44BB9CD-BCA1-4E27-97E9-82632D591D09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215" name="Straight Connector 2214">
              <a:extLst>
                <a:ext uri="{FF2B5EF4-FFF2-40B4-BE49-F238E27FC236}">
                  <a16:creationId xmlns:a16="http://schemas.microsoft.com/office/drawing/2014/main" id="{BA017D7F-1660-480D-90B7-A3CCFC7DC3BE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97" name="Straight Connector 1996">
            <a:extLst>
              <a:ext uri="{FF2B5EF4-FFF2-40B4-BE49-F238E27FC236}">
                <a16:creationId xmlns:a16="http://schemas.microsoft.com/office/drawing/2014/main" id="{57648713-A3F5-4C6D-A53E-62AE7E86A39D}"/>
              </a:ext>
            </a:extLst>
          </xdr:cNvPr>
          <xdr:cNvCxnSpPr/>
        </xdr:nvCxnSpPr>
        <xdr:spPr>
          <a:xfrm>
            <a:off x="971551" y="505586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3" name="Straight Connector 2012">
            <a:extLst>
              <a:ext uri="{FF2B5EF4-FFF2-40B4-BE49-F238E27FC236}">
                <a16:creationId xmlns:a16="http://schemas.microsoft.com/office/drawing/2014/main" id="{6DB4E4CE-EE0F-48E5-9649-22BF67162E21}"/>
              </a:ext>
            </a:extLst>
          </xdr:cNvPr>
          <xdr:cNvCxnSpPr/>
        </xdr:nvCxnSpPr>
        <xdr:spPr>
          <a:xfrm>
            <a:off x="900113" y="508158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5" name="Straight Connector 2014">
            <a:extLst>
              <a:ext uri="{FF2B5EF4-FFF2-40B4-BE49-F238E27FC236}">
                <a16:creationId xmlns:a16="http://schemas.microsoft.com/office/drawing/2014/main" id="{548D1557-3BC0-4598-9903-CB52A2B59316}"/>
              </a:ext>
            </a:extLst>
          </xdr:cNvPr>
          <xdr:cNvCxnSpPr/>
        </xdr:nvCxnSpPr>
        <xdr:spPr>
          <a:xfrm flipH="1">
            <a:off x="914397" y="50768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7" name="Straight Connector 2016">
            <a:extLst>
              <a:ext uri="{FF2B5EF4-FFF2-40B4-BE49-F238E27FC236}">
                <a16:creationId xmlns:a16="http://schemas.microsoft.com/office/drawing/2014/main" id="{487E48FC-B9BA-42D3-8BF1-DE155F36AB52}"/>
              </a:ext>
            </a:extLst>
          </xdr:cNvPr>
          <xdr:cNvCxnSpPr/>
        </xdr:nvCxnSpPr>
        <xdr:spPr>
          <a:xfrm>
            <a:off x="2914652" y="5056346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8" name="Straight Connector 2017">
            <a:extLst>
              <a:ext uri="{FF2B5EF4-FFF2-40B4-BE49-F238E27FC236}">
                <a16:creationId xmlns:a16="http://schemas.microsoft.com/office/drawing/2014/main" id="{73E99BAF-2F53-4F11-8818-DED6460B6030}"/>
              </a:ext>
            </a:extLst>
          </xdr:cNvPr>
          <xdr:cNvCxnSpPr/>
        </xdr:nvCxnSpPr>
        <xdr:spPr>
          <a:xfrm flipH="1">
            <a:off x="2857501" y="507634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06" name="Arc 2105">
            <a:extLst>
              <a:ext uri="{FF2B5EF4-FFF2-40B4-BE49-F238E27FC236}">
                <a16:creationId xmlns:a16="http://schemas.microsoft.com/office/drawing/2014/main" id="{B3CE6DFF-42AF-4241-B98A-0E1BC3167687}"/>
              </a:ext>
            </a:extLst>
          </xdr:cNvPr>
          <xdr:cNvSpPr/>
        </xdr:nvSpPr>
        <xdr:spPr>
          <a:xfrm>
            <a:off x="647700" y="501538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54" name="Arc 2153">
            <a:extLst>
              <a:ext uri="{FF2B5EF4-FFF2-40B4-BE49-F238E27FC236}">
                <a16:creationId xmlns:a16="http://schemas.microsoft.com/office/drawing/2014/main" id="{1D6821A7-7DE2-4D8F-84D0-28F51685189F}"/>
              </a:ext>
            </a:extLst>
          </xdr:cNvPr>
          <xdr:cNvSpPr/>
        </xdr:nvSpPr>
        <xdr:spPr>
          <a:xfrm rot="10800000">
            <a:off x="2943225" y="501919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59" name="Straight Connector 2158">
            <a:extLst>
              <a:ext uri="{FF2B5EF4-FFF2-40B4-BE49-F238E27FC236}">
                <a16:creationId xmlns:a16="http://schemas.microsoft.com/office/drawing/2014/main" id="{A190C74A-7E9C-4DC0-BD58-6A6D2139D42B}"/>
              </a:ext>
            </a:extLst>
          </xdr:cNvPr>
          <xdr:cNvCxnSpPr/>
        </xdr:nvCxnSpPr>
        <xdr:spPr>
          <a:xfrm flipH="1">
            <a:off x="914399" y="510540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0" name="Straight Connector 2159">
            <a:extLst>
              <a:ext uri="{FF2B5EF4-FFF2-40B4-BE49-F238E27FC236}">
                <a16:creationId xmlns:a16="http://schemas.microsoft.com/office/drawing/2014/main" id="{5B3657C1-719C-48EA-A9EE-14679FE3F933}"/>
              </a:ext>
            </a:extLst>
          </xdr:cNvPr>
          <xdr:cNvCxnSpPr/>
        </xdr:nvCxnSpPr>
        <xdr:spPr>
          <a:xfrm flipH="1">
            <a:off x="2857500" y="510540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6" name="Straight Connector 2205">
            <a:extLst>
              <a:ext uri="{FF2B5EF4-FFF2-40B4-BE49-F238E27FC236}">
                <a16:creationId xmlns:a16="http://schemas.microsoft.com/office/drawing/2014/main" id="{8AD3CC3F-8319-4E95-8699-55D662EC349E}"/>
              </a:ext>
            </a:extLst>
          </xdr:cNvPr>
          <xdr:cNvCxnSpPr/>
        </xdr:nvCxnSpPr>
        <xdr:spPr>
          <a:xfrm>
            <a:off x="900112" y="511016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7" name="Straight Connector 2206">
            <a:extLst>
              <a:ext uri="{FF2B5EF4-FFF2-40B4-BE49-F238E27FC236}">
                <a16:creationId xmlns:a16="http://schemas.microsoft.com/office/drawing/2014/main" id="{D28BDB14-D96B-44F6-8FB2-F62725418B59}"/>
              </a:ext>
            </a:extLst>
          </xdr:cNvPr>
          <xdr:cNvCxnSpPr/>
        </xdr:nvCxnSpPr>
        <xdr:spPr>
          <a:xfrm>
            <a:off x="1457320" y="5060632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8" name="Straight Connector 2207">
            <a:extLst>
              <a:ext uri="{FF2B5EF4-FFF2-40B4-BE49-F238E27FC236}">
                <a16:creationId xmlns:a16="http://schemas.microsoft.com/office/drawing/2014/main" id="{3EC9AAA2-1C61-43FC-8842-2D7E31F7BD9B}"/>
              </a:ext>
            </a:extLst>
          </xdr:cNvPr>
          <xdr:cNvCxnSpPr/>
        </xdr:nvCxnSpPr>
        <xdr:spPr>
          <a:xfrm flipH="1">
            <a:off x="1400176" y="5076824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9" name="Straight Arrow Connector 2208">
            <a:extLst>
              <a:ext uri="{FF2B5EF4-FFF2-40B4-BE49-F238E27FC236}">
                <a16:creationId xmlns:a16="http://schemas.microsoft.com/office/drawing/2014/main" id="{04BCCC4E-74B5-496B-AB23-9CE8FBF2191A}"/>
              </a:ext>
            </a:extLst>
          </xdr:cNvPr>
          <xdr:cNvCxnSpPr/>
        </xdr:nvCxnSpPr>
        <xdr:spPr>
          <a:xfrm>
            <a:off x="1462081" y="499586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0" name="Straight Arrow Connector 2209">
            <a:extLst>
              <a:ext uri="{FF2B5EF4-FFF2-40B4-BE49-F238E27FC236}">
                <a16:creationId xmlns:a16="http://schemas.microsoft.com/office/drawing/2014/main" id="{69964069-5F7E-4082-8BA9-F23469412F09}"/>
              </a:ext>
            </a:extLst>
          </xdr:cNvPr>
          <xdr:cNvCxnSpPr/>
        </xdr:nvCxnSpPr>
        <xdr:spPr>
          <a:xfrm>
            <a:off x="1947847" y="499586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1" name="Straight Connector 2210">
            <a:extLst>
              <a:ext uri="{FF2B5EF4-FFF2-40B4-BE49-F238E27FC236}">
                <a16:creationId xmlns:a16="http://schemas.microsoft.com/office/drawing/2014/main" id="{9BDB978C-69A5-4513-BE67-EBF315406B43}"/>
              </a:ext>
            </a:extLst>
          </xdr:cNvPr>
          <xdr:cNvCxnSpPr/>
        </xdr:nvCxnSpPr>
        <xdr:spPr>
          <a:xfrm>
            <a:off x="1943100" y="506110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2" name="Straight Connector 2211">
            <a:extLst>
              <a:ext uri="{FF2B5EF4-FFF2-40B4-BE49-F238E27FC236}">
                <a16:creationId xmlns:a16="http://schemas.microsoft.com/office/drawing/2014/main" id="{B4F0596A-06C6-4AFF-BB9A-64FA467AC821}"/>
              </a:ext>
            </a:extLst>
          </xdr:cNvPr>
          <xdr:cNvCxnSpPr/>
        </xdr:nvCxnSpPr>
        <xdr:spPr>
          <a:xfrm flipH="1">
            <a:off x="1885951" y="507730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0" name="Straight Arrow Connector 2219">
            <a:extLst>
              <a:ext uri="{FF2B5EF4-FFF2-40B4-BE49-F238E27FC236}">
                <a16:creationId xmlns:a16="http://schemas.microsoft.com/office/drawing/2014/main" id="{B3153F72-EA23-4846-8849-D13087A74BC9}"/>
              </a:ext>
            </a:extLst>
          </xdr:cNvPr>
          <xdr:cNvCxnSpPr/>
        </xdr:nvCxnSpPr>
        <xdr:spPr>
          <a:xfrm>
            <a:off x="2433622" y="499681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1" name="Straight Connector 2220">
            <a:extLst>
              <a:ext uri="{FF2B5EF4-FFF2-40B4-BE49-F238E27FC236}">
                <a16:creationId xmlns:a16="http://schemas.microsoft.com/office/drawing/2014/main" id="{22CEB55C-37E8-4A22-B876-D02E55094241}"/>
              </a:ext>
            </a:extLst>
          </xdr:cNvPr>
          <xdr:cNvCxnSpPr/>
        </xdr:nvCxnSpPr>
        <xdr:spPr>
          <a:xfrm>
            <a:off x="2428874" y="5060632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2" name="Straight Connector 2221">
            <a:extLst>
              <a:ext uri="{FF2B5EF4-FFF2-40B4-BE49-F238E27FC236}">
                <a16:creationId xmlns:a16="http://schemas.microsoft.com/office/drawing/2014/main" id="{FC9EF70B-E538-4E4A-816C-AAFE80717F8C}"/>
              </a:ext>
            </a:extLst>
          </xdr:cNvPr>
          <xdr:cNvCxnSpPr/>
        </xdr:nvCxnSpPr>
        <xdr:spPr>
          <a:xfrm flipH="1">
            <a:off x="2371725" y="5076824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342</xdr:row>
      <xdr:rowOff>0</xdr:rowOff>
    </xdr:from>
    <xdr:to>
      <xdr:col>20</xdr:col>
      <xdr:colOff>114301</xdr:colOff>
      <xdr:row>350</xdr:row>
      <xdr:rowOff>80963</xdr:rowOff>
    </xdr:to>
    <xdr:grpSp>
      <xdr:nvGrpSpPr>
        <xdr:cNvPr id="181" name="Group 180">
          <a:extLst>
            <a:ext uri="{FF2B5EF4-FFF2-40B4-BE49-F238E27FC236}">
              <a16:creationId xmlns:a16="http://schemas.microsoft.com/office/drawing/2014/main" id="{EADC57A6-9DC9-4893-BDF9-B037C2D5666C}"/>
            </a:ext>
          </a:extLst>
        </xdr:cNvPr>
        <xdr:cNvGrpSpPr/>
      </xdr:nvGrpSpPr>
      <xdr:grpSpPr>
        <a:xfrm>
          <a:off x="647700" y="49672875"/>
          <a:ext cx="2705101" cy="1223963"/>
          <a:chOff x="647700" y="51968400"/>
          <a:chExt cx="2705101" cy="1223963"/>
        </a:xfrm>
      </xdr:grpSpPr>
      <xdr:grpSp>
        <xdr:nvGrpSpPr>
          <xdr:cNvPr id="2223" name="Group 2222">
            <a:extLst>
              <a:ext uri="{FF2B5EF4-FFF2-40B4-BE49-F238E27FC236}">
                <a16:creationId xmlns:a16="http://schemas.microsoft.com/office/drawing/2014/main" id="{F45AC342-3DB0-4640-B6A1-69DC581DED43}"/>
              </a:ext>
            </a:extLst>
          </xdr:cNvPr>
          <xdr:cNvGrpSpPr/>
        </xdr:nvGrpSpPr>
        <xdr:grpSpPr>
          <a:xfrm>
            <a:off x="809625" y="52254150"/>
            <a:ext cx="2271713" cy="290513"/>
            <a:chOff x="1457325" y="571500"/>
            <a:chExt cx="2271713" cy="290513"/>
          </a:xfrm>
        </xdr:grpSpPr>
        <xdr:grpSp>
          <xdr:nvGrpSpPr>
            <xdr:cNvPr id="2224" name="Group 2223">
              <a:extLst>
                <a:ext uri="{FF2B5EF4-FFF2-40B4-BE49-F238E27FC236}">
                  <a16:creationId xmlns:a16="http://schemas.microsoft.com/office/drawing/2014/main" id="{178C282A-092F-4D34-A2E8-86A4DD571230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2229" name="Rectangle 2228">
                <a:extLst>
                  <a:ext uri="{FF2B5EF4-FFF2-40B4-BE49-F238E27FC236}">
                    <a16:creationId xmlns:a16="http://schemas.microsoft.com/office/drawing/2014/main" id="{FD436014-5580-44AA-8692-704D935E7D24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230" name="Straight Connector 2229">
                <a:extLst>
                  <a:ext uri="{FF2B5EF4-FFF2-40B4-BE49-F238E27FC236}">
                    <a16:creationId xmlns:a16="http://schemas.microsoft.com/office/drawing/2014/main" id="{429EF66A-5837-4FB1-8416-7B740B93E2FF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225" name="Group 2224">
              <a:extLst>
                <a:ext uri="{FF2B5EF4-FFF2-40B4-BE49-F238E27FC236}">
                  <a16:creationId xmlns:a16="http://schemas.microsoft.com/office/drawing/2014/main" id="{E7DC1F6D-055E-4B32-BE6A-1F637520BA10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2227" name="Rectangle 2226">
                <a:extLst>
                  <a:ext uri="{FF2B5EF4-FFF2-40B4-BE49-F238E27FC236}">
                    <a16:creationId xmlns:a16="http://schemas.microsoft.com/office/drawing/2014/main" id="{3E1B945E-42DB-48A2-908E-8B5139CC273B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228" name="Straight Connector 2227">
                <a:extLst>
                  <a:ext uri="{FF2B5EF4-FFF2-40B4-BE49-F238E27FC236}">
                    <a16:creationId xmlns:a16="http://schemas.microsoft.com/office/drawing/2014/main" id="{165A8339-5353-4BA8-9B30-06FB6363D9EF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226" name="Straight Connector 2225">
              <a:extLst>
                <a:ext uri="{FF2B5EF4-FFF2-40B4-BE49-F238E27FC236}">
                  <a16:creationId xmlns:a16="http://schemas.microsoft.com/office/drawing/2014/main" id="{3F3597FC-9455-4473-9604-EA62F5ED3DC9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31" name="Straight Connector 2230">
            <a:extLst>
              <a:ext uri="{FF2B5EF4-FFF2-40B4-BE49-F238E27FC236}">
                <a16:creationId xmlns:a16="http://schemas.microsoft.com/office/drawing/2014/main" id="{C38BBBA7-A401-43EA-879F-B3E7FC032F7A}"/>
              </a:ext>
            </a:extLst>
          </xdr:cNvPr>
          <xdr:cNvCxnSpPr/>
        </xdr:nvCxnSpPr>
        <xdr:spPr>
          <a:xfrm>
            <a:off x="971551" y="52568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2" name="Straight Connector 2231">
            <a:extLst>
              <a:ext uri="{FF2B5EF4-FFF2-40B4-BE49-F238E27FC236}">
                <a16:creationId xmlns:a16="http://schemas.microsoft.com/office/drawing/2014/main" id="{7293EE6E-82C3-4BC4-AD65-835BE5950FC0}"/>
              </a:ext>
            </a:extLst>
          </xdr:cNvPr>
          <xdr:cNvCxnSpPr/>
        </xdr:nvCxnSpPr>
        <xdr:spPr>
          <a:xfrm>
            <a:off x="900113" y="52825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3" name="Straight Connector 2232">
            <a:extLst>
              <a:ext uri="{FF2B5EF4-FFF2-40B4-BE49-F238E27FC236}">
                <a16:creationId xmlns:a16="http://schemas.microsoft.com/office/drawing/2014/main" id="{19810CB0-6843-4FD6-B61B-4182AF6B176F}"/>
              </a:ext>
            </a:extLst>
          </xdr:cNvPr>
          <xdr:cNvCxnSpPr/>
        </xdr:nvCxnSpPr>
        <xdr:spPr>
          <a:xfrm flipH="1">
            <a:off x="914397" y="52778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4" name="Straight Connector 2233">
            <a:extLst>
              <a:ext uri="{FF2B5EF4-FFF2-40B4-BE49-F238E27FC236}">
                <a16:creationId xmlns:a16="http://schemas.microsoft.com/office/drawing/2014/main" id="{40A249C3-17E6-4E13-9AFA-E83AD3111C90}"/>
              </a:ext>
            </a:extLst>
          </xdr:cNvPr>
          <xdr:cNvCxnSpPr/>
        </xdr:nvCxnSpPr>
        <xdr:spPr>
          <a:xfrm>
            <a:off x="2914652" y="525732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5" name="Straight Connector 2234">
            <a:extLst>
              <a:ext uri="{FF2B5EF4-FFF2-40B4-BE49-F238E27FC236}">
                <a16:creationId xmlns:a16="http://schemas.microsoft.com/office/drawing/2014/main" id="{A3FDCCF6-504E-41C6-92C4-4A335B160CBA}"/>
              </a:ext>
            </a:extLst>
          </xdr:cNvPr>
          <xdr:cNvCxnSpPr/>
        </xdr:nvCxnSpPr>
        <xdr:spPr>
          <a:xfrm flipH="1">
            <a:off x="2857501" y="52773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36" name="Arc 2235">
            <a:extLst>
              <a:ext uri="{FF2B5EF4-FFF2-40B4-BE49-F238E27FC236}">
                <a16:creationId xmlns:a16="http://schemas.microsoft.com/office/drawing/2014/main" id="{5A65B94D-CABD-4E4F-AA01-668AEF3CC578}"/>
              </a:ext>
            </a:extLst>
          </xdr:cNvPr>
          <xdr:cNvSpPr/>
        </xdr:nvSpPr>
        <xdr:spPr>
          <a:xfrm>
            <a:off x="647700" y="521636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37" name="Arc 2236">
            <a:extLst>
              <a:ext uri="{FF2B5EF4-FFF2-40B4-BE49-F238E27FC236}">
                <a16:creationId xmlns:a16="http://schemas.microsoft.com/office/drawing/2014/main" id="{CE711F98-85A3-4581-B94C-B11E98693587}"/>
              </a:ext>
            </a:extLst>
          </xdr:cNvPr>
          <xdr:cNvSpPr/>
        </xdr:nvSpPr>
        <xdr:spPr>
          <a:xfrm rot="10800000">
            <a:off x="2943225" y="522017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38" name="Straight Connector 2237">
            <a:extLst>
              <a:ext uri="{FF2B5EF4-FFF2-40B4-BE49-F238E27FC236}">
                <a16:creationId xmlns:a16="http://schemas.microsoft.com/office/drawing/2014/main" id="{2AF116BD-46A6-43A4-BF1E-733C860DB524}"/>
              </a:ext>
            </a:extLst>
          </xdr:cNvPr>
          <xdr:cNvCxnSpPr/>
        </xdr:nvCxnSpPr>
        <xdr:spPr>
          <a:xfrm flipH="1">
            <a:off x="914399" y="53063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9" name="Straight Connector 2238">
            <a:extLst>
              <a:ext uri="{FF2B5EF4-FFF2-40B4-BE49-F238E27FC236}">
                <a16:creationId xmlns:a16="http://schemas.microsoft.com/office/drawing/2014/main" id="{8220E545-1313-4308-BCE6-9C96F7541503}"/>
              </a:ext>
            </a:extLst>
          </xdr:cNvPr>
          <xdr:cNvCxnSpPr/>
        </xdr:nvCxnSpPr>
        <xdr:spPr>
          <a:xfrm flipH="1">
            <a:off x="2857500" y="53063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0" name="Straight Connector 2239">
            <a:extLst>
              <a:ext uri="{FF2B5EF4-FFF2-40B4-BE49-F238E27FC236}">
                <a16:creationId xmlns:a16="http://schemas.microsoft.com/office/drawing/2014/main" id="{001E567E-0433-4910-8A9F-D43E66FEEFFE}"/>
              </a:ext>
            </a:extLst>
          </xdr:cNvPr>
          <xdr:cNvCxnSpPr/>
        </xdr:nvCxnSpPr>
        <xdr:spPr>
          <a:xfrm>
            <a:off x="900112" y="53111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1" name="Straight Connector 2240">
            <a:extLst>
              <a:ext uri="{FF2B5EF4-FFF2-40B4-BE49-F238E27FC236}">
                <a16:creationId xmlns:a16="http://schemas.microsoft.com/office/drawing/2014/main" id="{9DBC0B0A-4438-4B29-B7E9-9B9BF5FEB8E7}"/>
              </a:ext>
            </a:extLst>
          </xdr:cNvPr>
          <xdr:cNvCxnSpPr/>
        </xdr:nvCxnSpPr>
        <xdr:spPr>
          <a:xfrm>
            <a:off x="1338253" y="526161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2" name="Straight Connector 2241">
            <a:extLst>
              <a:ext uri="{FF2B5EF4-FFF2-40B4-BE49-F238E27FC236}">
                <a16:creationId xmlns:a16="http://schemas.microsoft.com/office/drawing/2014/main" id="{A7BB4403-9A62-406A-BB37-4B2A15702406}"/>
              </a:ext>
            </a:extLst>
          </xdr:cNvPr>
          <xdr:cNvCxnSpPr/>
        </xdr:nvCxnSpPr>
        <xdr:spPr>
          <a:xfrm flipH="1">
            <a:off x="1281109" y="527780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3" name="Straight Arrow Connector 2242">
            <a:extLst>
              <a:ext uri="{FF2B5EF4-FFF2-40B4-BE49-F238E27FC236}">
                <a16:creationId xmlns:a16="http://schemas.microsoft.com/office/drawing/2014/main" id="{05782912-9EAC-44EA-9459-531567013ED5}"/>
              </a:ext>
            </a:extLst>
          </xdr:cNvPr>
          <xdr:cNvCxnSpPr/>
        </xdr:nvCxnSpPr>
        <xdr:spPr>
          <a:xfrm>
            <a:off x="1347773" y="5196840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4" name="Straight Arrow Connector 2243">
            <a:extLst>
              <a:ext uri="{FF2B5EF4-FFF2-40B4-BE49-F238E27FC236}">
                <a16:creationId xmlns:a16="http://schemas.microsoft.com/office/drawing/2014/main" id="{09259DAD-5EEC-4B72-8167-E0B86F1D7460}"/>
              </a:ext>
            </a:extLst>
          </xdr:cNvPr>
          <xdr:cNvCxnSpPr/>
        </xdr:nvCxnSpPr>
        <xdr:spPr>
          <a:xfrm>
            <a:off x="1719234" y="519779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5" name="Straight Connector 2244">
            <a:extLst>
              <a:ext uri="{FF2B5EF4-FFF2-40B4-BE49-F238E27FC236}">
                <a16:creationId xmlns:a16="http://schemas.microsoft.com/office/drawing/2014/main" id="{D1454A28-C9E4-4BC0-8F5D-13BC12B31802}"/>
              </a:ext>
            </a:extLst>
          </xdr:cNvPr>
          <xdr:cNvCxnSpPr/>
        </xdr:nvCxnSpPr>
        <xdr:spPr>
          <a:xfrm>
            <a:off x="1709734" y="526208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6" name="Straight Connector 2245">
            <a:extLst>
              <a:ext uri="{FF2B5EF4-FFF2-40B4-BE49-F238E27FC236}">
                <a16:creationId xmlns:a16="http://schemas.microsoft.com/office/drawing/2014/main" id="{2DF71B3E-4BCD-4C2D-A226-904EC1E12A42}"/>
              </a:ext>
            </a:extLst>
          </xdr:cNvPr>
          <xdr:cNvCxnSpPr/>
        </xdr:nvCxnSpPr>
        <xdr:spPr>
          <a:xfrm flipH="1">
            <a:off x="1652585" y="527827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7" name="Straight Arrow Connector 2246">
            <a:extLst>
              <a:ext uri="{FF2B5EF4-FFF2-40B4-BE49-F238E27FC236}">
                <a16:creationId xmlns:a16="http://schemas.microsoft.com/office/drawing/2014/main" id="{DA9BEA08-1A9D-477D-B1BD-4449937031B7}"/>
              </a:ext>
            </a:extLst>
          </xdr:cNvPr>
          <xdr:cNvCxnSpPr/>
        </xdr:nvCxnSpPr>
        <xdr:spPr>
          <a:xfrm>
            <a:off x="2519344" y="519779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8" name="Straight Connector 2247">
            <a:extLst>
              <a:ext uri="{FF2B5EF4-FFF2-40B4-BE49-F238E27FC236}">
                <a16:creationId xmlns:a16="http://schemas.microsoft.com/office/drawing/2014/main" id="{6B62E6FB-9AF4-471A-8C5E-703542143B14}"/>
              </a:ext>
            </a:extLst>
          </xdr:cNvPr>
          <xdr:cNvCxnSpPr/>
        </xdr:nvCxnSpPr>
        <xdr:spPr>
          <a:xfrm>
            <a:off x="2105019" y="526161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9" name="Straight Connector 2248">
            <a:extLst>
              <a:ext uri="{FF2B5EF4-FFF2-40B4-BE49-F238E27FC236}">
                <a16:creationId xmlns:a16="http://schemas.microsoft.com/office/drawing/2014/main" id="{8002B87C-35F0-4475-A80F-8DCF5525875E}"/>
              </a:ext>
            </a:extLst>
          </xdr:cNvPr>
          <xdr:cNvCxnSpPr/>
        </xdr:nvCxnSpPr>
        <xdr:spPr>
          <a:xfrm flipH="1">
            <a:off x="2047870" y="527780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0" name="Straight Arrow Connector 2249">
            <a:extLst>
              <a:ext uri="{FF2B5EF4-FFF2-40B4-BE49-F238E27FC236}">
                <a16:creationId xmlns:a16="http://schemas.microsoft.com/office/drawing/2014/main" id="{67B0AAE8-DE7A-42B0-9698-C4A9DBEB492F}"/>
              </a:ext>
            </a:extLst>
          </xdr:cNvPr>
          <xdr:cNvCxnSpPr/>
        </xdr:nvCxnSpPr>
        <xdr:spPr>
          <a:xfrm>
            <a:off x="2109781" y="51973162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1" name="Straight Connector 2250">
            <a:extLst>
              <a:ext uri="{FF2B5EF4-FFF2-40B4-BE49-F238E27FC236}">
                <a16:creationId xmlns:a16="http://schemas.microsoft.com/office/drawing/2014/main" id="{844D7855-E45C-4FB9-B829-6C5EC67E516D}"/>
              </a:ext>
            </a:extLst>
          </xdr:cNvPr>
          <xdr:cNvCxnSpPr/>
        </xdr:nvCxnSpPr>
        <xdr:spPr>
          <a:xfrm>
            <a:off x="2509831" y="526208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2" name="Straight Connector 2251">
            <a:extLst>
              <a:ext uri="{FF2B5EF4-FFF2-40B4-BE49-F238E27FC236}">
                <a16:creationId xmlns:a16="http://schemas.microsoft.com/office/drawing/2014/main" id="{69E3A9D8-5485-4C39-B27B-689E9B39175E}"/>
              </a:ext>
            </a:extLst>
          </xdr:cNvPr>
          <xdr:cNvCxnSpPr/>
        </xdr:nvCxnSpPr>
        <xdr:spPr>
          <a:xfrm flipH="1">
            <a:off x="2452682" y="527827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328</xdr:row>
      <xdr:rowOff>0</xdr:rowOff>
    </xdr:from>
    <xdr:to>
      <xdr:col>54</xdr:col>
      <xdr:colOff>157163</xdr:colOff>
      <xdr:row>336</xdr:row>
      <xdr:rowOff>80963</xdr:rowOff>
    </xdr:to>
    <xdr:grpSp>
      <xdr:nvGrpSpPr>
        <xdr:cNvPr id="185" name="Group 184">
          <a:extLst>
            <a:ext uri="{FF2B5EF4-FFF2-40B4-BE49-F238E27FC236}">
              <a16:creationId xmlns:a16="http://schemas.microsoft.com/office/drawing/2014/main" id="{68AC9D56-5425-43D8-A547-4D000F90F6F2}"/>
            </a:ext>
          </a:extLst>
        </xdr:cNvPr>
        <xdr:cNvGrpSpPr/>
      </xdr:nvGrpSpPr>
      <xdr:grpSpPr>
        <a:xfrm>
          <a:off x="6477000" y="47663100"/>
          <a:ext cx="2424113" cy="1223963"/>
          <a:chOff x="6477000" y="49958625"/>
          <a:chExt cx="2424113" cy="1223963"/>
        </a:xfrm>
      </xdr:grpSpPr>
      <xdr:grpSp>
        <xdr:nvGrpSpPr>
          <xdr:cNvPr id="2367" name="Group 2366">
            <a:extLst>
              <a:ext uri="{FF2B5EF4-FFF2-40B4-BE49-F238E27FC236}">
                <a16:creationId xmlns:a16="http://schemas.microsoft.com/office/drawing/2014/main" id="{F9380CD7-DAAF-4170-BD4A-B07173EB36B5}"/>
              </a:ext>
            </a:extLst>
          </xdr:cNvPr>
          <xdr:cNvGrpSpPr/>
        </xdr:nvGrpSpPr>
        <xdr:grpSpPr>
          <a:xfrm>
            <a:off x="8572500" y="50377725"/>
            <a:ext cx="328613" cy="261937"/>
            <a:chOff x="6800850" y="719138"/>
            <a:chExt cx="328613" cy="261937"/>
          </a:xfrm>
        </xdr:grpSpPr>
        <xdr:sp macro="" textlink="">
          <xdr:nvSpPr>
            <xdr:cNvPr id="2368" name="Rectangle 2367">
              <a:extLst>
                <a:ext uri="{FF2B5EF4-FFF2-40B4-BE49-F238E27FC236}">
                  <a16:creationId xmlns:a16="http://schemas.microsoft.com/office/drawing/2014/main" id="{0876ECF1-A8AC-44DE-9DDC-6AA6DF7DD910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369" name="Isosceles Triangle 2368">
              <a:extLst>
                <a:ext uri="{FF2B5EF4-FFF2-40B4-BE49-F238E27FC236}">
                  <a16:creationId xmlns:a16="http://schemas.microsoft.com/office/drawing/2014/main" id="{A6EE5EA2-27C2-4743-A057-69AEF7B748FD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370" name="Straight Connector 2369">
              <a:extLst>
                <a:ext uri="{FF2B5EF4-FFF2-40B4-BE49-F238E27FC236}">
                  <a16:creationId xmlns:a16="http://schemas.microsoft.com/office/drawing/2014/main" id="{06B3DF47-FBB1-4C42-A268-110F01A8CFAE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54" name="Group 2253">
            <a:extLst>
              <a:ext uri="{FF2B5EF4-FFF2-40B4-BE49-F238E27FC236}">
                <a16:creationId xmlns:a16="http://schemas.microsoft.com/office/drawing/2014/main" id="{488E720D-AC52-4CB2-9AD5-871725D8A1E8}"/>
              </a:ext>
            </a:extLst>
          </xdr:cNvPr>
          <xdr:cNvGrpSpPr/>
        </xdr:nvGrpSpPr>
        <xdr:grpSpPr>
          <a:xfrm>
            <a:off x="6638925" y="50244375"/>
            <a:ext cx="161925" cy="285751"/>
            <a:chOff x="1457325" y="571500"/>
            <a:chExt cx="161925" cy="285751"/>
          </a:xfrm>
        </xdr:grpSpPr>
        <xdr:sp macro="" textlink="">
          <xdr:nvSpPr>
            <xdr:cNvPr id="2259" name="Rectangle 2258">
              <a:extLst>
                <a:ext uri="{FF2B5EF4-FFF2-40B4-BE49-F238E27FC236}">
                  <a16:creationId xmlns:a16="http://schemas.microsoft.com/office/drawing/2014/main" id="{8F29AF45-9DA4-483F-9651-0A66159C0A99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260" name="Straight Connector 2259">
              <a:extLst>
                <a:ext uri="{FF2B5EF4-FFF2-40B4-BE49-F238E27FC236}">
                  <a16:creationId xmlns:a16="http://schemas.microsoft.com/office/drawing/2014/main" id="{8AD24F6C-1212-43CC-A1A0-FA3C2165BC06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56" name="Straight Connector 2255">
            <a:extLst>
              <a:ext uri="{FF2B5EF4-FFF2-40B4-BE49-F238E27FC236}">
                <a16:creationId xmlns:a16="http://schemas.microsoft.com/office/drawing/2014/main" id="{3D2FFE17-96EE-42A8-93AA-897C9A8034CF}"/>
              </a:ext>
            </a:extLst>
          </xdr:cNvPr>
          <xdr:cNvCxnSpPr/>
        </xdr:nvCxnSpPr>
        <xdr:spPr>
          <a:xfrm>
            <a:off x="6805613" y="503872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1" name="Straight Connector 2260">
            <a:extLst>
              <a:ext uri="{FF2B5EF4-FFF2-40B4-BE49-F238E27FC236}">
                <a16:creationId xmlns:a16="http://schemas.microsoft.com/office/drawing/2014/main" id="{9A4C5445-7628-407C-8DA9-E58EDFC5273F}"/>
              </a:ext>
            </a:extLst>
          </xdr:cNvPr>
          <xdr:cNvCxnSpPr/>
        </xdr:nvCxnSpPr>
        <xdr:spPr>
          <a:xfrm>
            <a:off x="6800851" y="505586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2" name="Straight Connector 2261">
            <a:extLst>
              <a:ext uri="{FF2B5EF4-FFF2-40B4-BE49-F238E27FC236}">
                <a16:creationId xmlns:a16="http://schemas.microsoft.com/office/drawing/2014/main" id="{C286847C-6CD7-4D36-8455-F963CC39AF1F}"/>
              </a:ext>
            </a:extLst>
          </xdr:cNvPr>
          <xdr:cNvCxnSpPr/>
        </xdr:nvCxnSpPr>
        <xdr:spPr>
          <a:xfrm>
            <a:off x="6729413" y="508158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3" name="Straight Connector 2262">
            <a:extLst>
              <a:ext uri="{FF2B5EF4-FFF2-40B4-BE49-F238E27FC236}">
                <a16:creationId xmlns:a16="http://schemas.microsoft.com/office/drawing/2014/main" id="{1964D9E8-4472-4004-98F8-043F01A306C5}"/>
              </a:ext>
            </a:extLst>
          </xdr:cNvPr>
          <xdr:cNvCxnSpPr/>
        </xdr:nvCxnSpPr>
        <xdr:spPr>
          <a:xfrm flipH="1">
            <a:off x="6743697" y="50768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4" name="Straight Connector 2263">
            <a:extLst>
              <a:ext uri="{FF2B5EF4-FFF2-40B4-BE49-F238E27FC236}">
                <a16:creationId xmlns:a16="http://schemas.microsoft.com/office/drawing/2014/main" id="{34D92DE8-7F7F-4687-8DF8-36B63E8AD24B}"/>
              </a:ext>
            </a:extLst>
          </xdr:cNvPr>
          <xdr:cNvCxnSpPr/>
        </xdr:nvCxnSpPr>
        <xdr:spPr>
          <a:xfrm>
            <a:off x="8743952" y="5056346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5" name="Straight Connector 2264">
            <a:extLst>
              <a:ext uri="{FF2B5EF4-FFF2-40B4-BE49-F238E27FC236}">
                <a16:creationId xmlns:a16="http://schemas.microsoft.com/office/drawing/2014/main" id="{D99C2069-87D3-4127-BA2F-F26DD7FFDD73}"/>
              </a:ext>
            </a:extLst>
          </xdr:cNvPr>
          <xdr:cNvCxnSpPr/>
        </xdr:nvCxnSpPr>
        <xdr:spPr>
          <a:xfrm flipH="1">
            <a:off x="8686801" y="507634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66" name="Arc 2265">
            <a:extLst>
              <a:ext uri="{FF2B5EF4-FFF2-40B4-BE49-F238E27FC236}">
                <a16:creationId xmlns:a16="http://schemas.microsoft.com/office/drawing/2014/main" id="{8C8C88B3-2F9B-47EC-87EE-8F586B93054F}"/>
              </a:ext>
            </a:extLst>
          </xdr:cNvPr>
          <xdr:cNvSpPr/>
        </xdr:nvSpPr>
        <xdr:spPr>
          <a:xfrm>
            <a:off x="6477000" y="501538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68" name="Straight Connector 2267">
            <a:extLst>
              <a:ext uri="{FF2B5EF4-FFF2-40B4-BE49-F238E27FC236}">
                <a16:creationId xmlns:a16="http://schemas.microsoft.com/office/drawing/2014/main" id="{4A9952C8-1D0C-4E82-9942-CE30A51EE7B5}"/>
              </a:ext>
            </a:extLst>
          </xdr:cNvPr>
          <xdr:cNvCxnSpPr/>
        </xdr:nvCxnSpPr>
        <xdr:spPr>
          <a:xfrm flipH="1">
            <a:off x="6743699" y="510540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9" name="Straight Connector 2268">
            <a:extLst>
              <a:ext uri="{FF2B5EF4-FFF2-40B4-BE49-F238E27FC236}">
                <a16:creationId xmlns:a16="http://schemas.microsoft.com/office/drawing/2014/main" id="{5BB85660-1D5B-4164-A589-68A67E69EB98}"/>
              </a:ext>
            </a:extLst>
          </xdr:cNvPr>
          <xdr:cNvCxnSpPr/>
        </xdr:nvCxnSpPr>
        <xdr:spPr>
          <a:xfrm flipH="1">
            <a:off x="8686800" y="510540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0" name="Straight Connector 2269">
            <a:extLst>
              <a:ext uri="{FF2B5EF4-FFF2-40B4-BE49-F238E27FC236}">
                <a16:creationId xmlns:a16="http://schemas.microsoft.com/office/drawing/2014/main" id="{A52B0252-DD7F-4167-8E2F-4FE692198F09}"/>
              </a:ext>
            </a:extLst>
          </xdr:cNvPr>
          <xdr:cNvCxnSpPr/>
        </xdr:nvCxnSpPr>
        <xdr:spPr>
          <a:xfrm>
            <a:off x="6729412" y="511016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1" name="Straight Connector 2270">
            <a:extLst>
              <a:ext uri="{FF2B5EF4-FFF2-40B4-BE49-F238E27FC236}">
                <a16:creationId xmlns:a16="http://schemas.microsoft.com/office/drawing/2014/main" id="{531106BC-1C06-4E0C-9F15-B26218219404}"/>
              </a:ext>
            </a:extLst>
          </xdr:cNvPr>
          <xdr:cNvCxnSpPr/>
        </xdr:nvCxnSpPr>
        <xdr:spPr>
          <a:xfrm>
            <a:off x="7286620" y="5060632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2" name="Straight Connector 2271">
            <a:extLst>
              <a:ext uri="{FF2B5EF4-FFF2-40B4-BE49-F238E27FC236}">
                <a16:creationId xmlns:a16="http://schemas.microsoft.com/office/drawing/2014/main" id="{B8B02BB3-13EF-481F-B9B1-192BD9D3906A}"/>
              </a:ext>
            </a:extLst>
          </xdr:cNvPr>
          <xdr:cNvCxnSpPr/>
        </xdr:nvCxnSpPr>
        <xdr:spPr>
          <a:xfrm flipH="1">
            <a:off x="7229476" y="5076824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3" name="Straight Arrow Connector 2272">
            <a:extLst>
              <a:ext uri="{FF2B5EF4-FFF2-40B4-BE49-F238E27FC236}">
                <a16:creationId xmlns:a16="http://schemas.microsoft.com/office/drawing/2014/main" id="{64EA5D44-2142-4BFD-89E5-5B879CE16268}"/>
              </a:ext>
            </a:extLst>
          </xdr:cNvPr>
          <xdr:cNvCxnSpPr/>
        </xdr:nvCxnSpPr>
        <xdr:spPr>
          <a:xfrm>
            <a:off x="7291381" y="499586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4" name="Straight Arrow Connector 2273">
            <a:extLst>
              <a:ext uri="{FF2B5EF4-FFF2-40B4-BE49-F238E27FC236}">
                <a16:creationId xmlns:a16="http://schemas.microsoft.com/office/drawing/2014/main" id="{06C55571-B800-4EB2-9203-81280A190FD5}"/>
              </a:ext>
            </a:extLst>
          </xdr:cNvPr>
          <xdr:cNvCxnSpPr/>
        </xdr:nvCxnSpPr>
        <xdr:spPr>
          <a:xfrm>
            <a:off x="7777147" y="499586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5" name="Straight Connector 2274">
            <a:extLst>
              <a:ext uri="{FF2B5EF4-FFF2-40B4-BE49-F238E27FC236}">
                <a16:creationId xmlns:a16="http://schemas.microsoft.com/office/drawing/2014/main" id="{0793D96D-1D73-483F-AC3A-2F631F94CC6C}"/>
              </a:ext>
            </a:extLst>
          </xdr:cNvPr>
          <xdr:cNvCxnSpPr/>
        </xdr:nvCxnSpPr>
        <xdr:spPr>
          <a:xfrm>
            <a:off x="7772400" y="506110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6" name="Straight Connector 2275">
            <a:extLst>
              <a:ext uri="{FF2B5EF4-FFF2-40B4-BE49-F238E27FC236}">
                <a16:creationId xmlns:a16="http://schemas.microsoft.com/office/drawing/2014/main" id="{041D4391-0F60-47DD-978F-0420DDBD95DE}"/>
              </a:ext>
            </a:extLst>
          </xdr:cNvPr>
          <xdr:cNvCxnSpPr/>
        </xdr:nvCxnSpPr>
        <xdr:spPr>
          <a:xfrm flipH="1">
            <a:off x="7715251" y="507730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7" name="Straight Arrow Connector 2276">
            <a:extLst>
              <a:ext uri="{FF2B5EF4-FFF2-40B4-BE49-F238E27FC236}">
                <a16:creationId xmlns:a16="http://schemas.microsoft.com/office/drawing/2014/main" id="{5CD4B3DC-6C20-4105-AA33-3EE26269E5F7}"/>
              </a:ext>
            </a:extLst>
          </xdr:cNvPr>
          <xdr:cNvCxnSpPr/>
        </xdr:nvCxnSpPr>
        <xdr:spPr>
          <a:xfrm>
            <a:off x="8262922" y="499681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8" name="Straight Connector 2277">
            <a:extLst>
              <a:ext uri="{FF2B5EF4-FFF2-40B4-BE49-F238E27FC236}">
                <a16:creationId xmlns:a16="http://schemas.microsoft.com/office/drawing/2014/main" id="{8E7E9738-8E6D-4903-AB91-95AFF8D607B1}"/>
              </a:ext>
            </a:extLst>
          </xdr:cNvPr>
          <xdr:cNvCxnSpPr/>
        </xdr:nvCxnSpPr>
        <xdr:spPr>
          <a:xfrm>
            <a:off x="8258174" y="5060632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9" name="Straight Connector 2278">
            <a:extLst>
              <a:ext uri="{FF2B5EF4-FFF2-40B4-BE49-F238E27FC236}">
                <a16:creationId xmlns:a16="http://schemas.microsoft.com/office/drawing/2014/main" id="{4BB2A22C-DBCD-4CEF-AA48-C1ECD917EDAE}"/>
              </a:ext>
            </a:extLst>
          </xdr:cNvPr>
          <xdr:cNvCxnSpPr/>
        </xdr:nvCxnSpPr>
        <xdr:spPr>
          <a:xfrm flipH="1">
            <a:off x="8201025" y="5076824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342</xdr:row>
      <xdr:rowOff>0</xdr:rowOff>
    </xdr:from>
    <xdr:to>
      <xdr:col>54</xdr:col>
      <xdr:colOff>157163</xdr:colOff>
      <xdr:row>350</xdr:row>
      <xdr:rowOff>80963</xdr:rowOff>
    </xdr:to>
    <xdr:grpSp>
      <xdr:nvGrpSpPr>
        <xdr:cNvPr id="217" name="Group 216">
          <a:extLst>
            <a:ext uri="{FF2B5EF4-FFF2-40B4-BE49-F238E27FC236}">
              <a16:creationId xmlns:a16="http://schemas.microsoft.com/office/drawing/2014/main" id="{25E021C6-1117-4296-854C-96B49C2F7E3D}"/>
            </a:ext>
          </a:extLst>
        </xdr:cNvPr>
        <xdr:cNvGrpSpPr/>
      </xdr:nvGrpSpPr>
      <xdr:grpSpPr>
        <a:xfrm>
          <a:off x="6477000" y="49672875"/>
          <a:ext cx="2424113" cy="1223963"/>
          <a:chOff x="6477000" y="51968400"/>
          <a:chExt cx="2424113" cy="1223963"/>
        </a:xfrm>
      </xdr:grpSpPr>
      <xdr:grpSp>
        <xdr:nvGrpSpPr>
          <xdr:cNvPr id="2375" name="Group 2374">
            <a:extLst>
              <a:ext uri="{FF2B5EF4-FFF2-40B4-BE49-F238E27FC236}">
                <a16:creationId xmlns:a16="http://schemas.microsoft.com/office/drawing/2014/main" id="{6636117B-5612-42BF-862B-A9F07AFF1FCC}"/>
              </a:ext>
            </a:extLst>
          </xdr:cNvPr>
          <xdr:cNvGrpSpPr/>
        </xdr:nvGrpSpPr>
        <xdr:grpSpPr>
          <a:xfrm>
            <a:off x="8572500" y="52387500"/>
            <a:ext cx="328613" cy="261937"/>
            <a:chOff x="6800850" y="719138"/>
            <a:chExt cx="328613" cy="261937"/>
          </a:xfrm>
        </xdr:grpSpPr>
        <xdr:sp macro="" textlink="">
          <xdr:nvSpPr>
            <xdr:cNvPr id="2376" name="Rectangle 2375">
              <a:extLst>
                <a:ext uri="{FF2B5EF4-FFF2-40B4-BE49-F238E27FC236}">
                  <a16:creationId xmlns:a16="http://schemas.microsoft.com/office/drawing/2014/main" id="{017F7FE2-CB8E-47F6-913A-5BBD2107F172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377" name="Isosceles Triangle 2376">
              <a:extLst>
                <a:ext uri="{FF2B5EF4-FFF2-40B4-BE49-F238E27FC236}">
                  <a16:creationId xmlns:a16="http://schemas.microsoft.com/office/drawing/2014/main" id="{C8FB0904-31A8-4E19-957A-6A855E40BA12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378" name="Straight Connector 2377">
              <a:extLst>
                <a:ext uri="{FF2B5EF4-FFF2-40B4-BE49-F238E27FC236}">
                  <a16:creationId xmlns:a16="http://schemas.microsoft.com/office/drawing/2014/main" id="{B522D41B-6846-40DB-9C36-6EA6DACD5945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81" name="Group 2280">
            <a:extLst>
              <a:ext uri="{FF2B5EF4-FFF2-40B4-BE49-F238E27FC236}">
                <a16:creationId xmlns:a16="http://schemas.microsoft.com/office/drawing/2014/main" id="{25490925-F790-4ED6-AC65-57E5ECED4451}"/>
              </a:ext>
            </a:extLst>
          </xdr:cNvPr>
          <xdr:cNvGrpSpPr/>
        </xdr:nvGrpSpPr>
        <xdr:grpSpPr>
          <a:xfrm>
            <a:off x="6638925" y="52254150"/>
            <a:ext cx="161925" cy="285751"/>
            <a:chOff x="1457325" y="571500"/>
            <a:chExt cx="161925" cy="285751"/>
          </a:xfrm>
        </xdr:grpSpPr>
        <xdr:sp macro="" textlink="">
          <xdr:nvSpPr>
            <xdr:cNvPr id="2286" name="Rectangle 2285">
              <a:extLst>
                <a:ext uri="{FF2B5EF4-FFF2-40B4-BE49-F238E27FC236}">
                  <a16:creationId xmlns:a16="http://schemas.microsoft.com/office/drawing/2014/main" id="{F38CDE64-429D-413F-BD82-E3A4C81B5807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287" name="Straight Connector 2286">
              <a:extLst>
                <a:ext uri="{FF2B5EF4-FFF2-40B4-BE49-F238E27FC236}">
                  <a16:creationId xmlns:a16="http://schemas.microsoft.com/office/drawing/2014/main" id="{002AF965-82DD-4079-A069-3BF63820B230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83" name="Straight Connector 2282">
            <a:extLst>
              <a:ext uri="{FF2B5EF4-FFF2-40B4-BE49-F238E27FC236}">
                <a16:creationId xmlns:a16="http://schemas.microsoft.com/office/drawing/2014/main" id="{185CE31C-805E-4ADB-A2BC-C6B6596111C1}"/>
              </a:ext>
            </a:extLst>
          </xdr:cNvPr>
          <xdr:cNvCxnSpPr/>
        </xdr:nvCxnSpPr>
        <xdr:spPr>
          <a:xfrm>
            <a:off x="6805613" y="523970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8" name="Straight Connector 2287">
            <a:extLst>
              <a:ext uri="{FF2B5EF4-FFF2-40B4-BE49-F238E27FC236}">
                <a16:creationId xmlns:a16="http://schemas.microsoft.com/office/drawing/2014/main" id="{385D37B0-D7B7-4ABC-8889-BECF3DAC882B}"/>
              </a:ext>
            </a:extLst>
          </xdr:cNvPr>
          <xdr:cNvCxnSpPr/>
        </xdr:nvCxnSpPr>
        <xdr:spPr>
          <a:xfrm>
            <a:off x="6800851" y="52568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9" name="Straight Connector 2288">
            <a:extLst>
              <a:ext uri="{FF2B5EF4-FFF2-40B4-BE49-F238E27FC236}">
                <a16:creationId xmlns:a16="http://schemas.microsoft.com/office/drawing/2014/main" id="{056F2C59-F52D-4F7A-863F-EDEA8D526DC5}"/>
              </a:ext>
            </a:extLst>
          </xdr:cNvPr>
          <xdr:cNvCxnSpPr/>
        </xdr:nvCxnSpPr>
        <xdr:spPr>
          <a:xfrm>
            <a:off x="6729413" y="52825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0" name="Straight Connector 2289">
            <a:extLst>
              <a:ext uri="{FF2B5EF4-FFF2-40B4-BE49-F238E27FC236}">
                <a16:creationId xmlns:a16="http://schemas.microsoft.com/office/drawing/2014/main" id="{3A68CEF7-A415-4B74-B898-16C71D664895}"/>
              </a:ext>
            </a:extLst>
          </xdr:cNvPr>
          <xdr:cNvCxnSpPr/>
        </xdr:nvCxnSpPr>
        <xdr:spPr>
          <a:xfrm flipH="1">
            <a:off x="6743697" y="52778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1" name="Straight Connector 2290">
            <a:extLst>
              <a:ext uri="{FF2B5EF4-FFF2-40B4-BE49-F238E27FC236}">
                <a16:creationId xmlns:a16="http://schemas.microsoft.com/office/drawing/2014/main" id="{6D2F633E-8C38-47BB-A469-C09DA8B8C1F6}"/>
              </a:ext>
            </a:extLst>
          </xdr:cNvPr>
          <xdr:cNvCxnSpPr/>
        </xdr:nvCxnSpPr>
        <xdr:spPr>
          <a:xfrm>
            <a:off x="8743952" y="525732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2" name="Straight Connector 2291">
            <a:extLst>
              <a:ext uri="{FF2B5EF4-FFF2-40B4-BE49-F238E27FC236}">
                <a16:creationId xmlns:a16="http://schemas.microsoft.com/office/drawing/2014/main" id="{32B89B60-66C8-416C-AFA3-5324B8F47ED7}"/>
              </a:ext>
            </a:extLst>
          </xdr:cNvPr>
          <xdr:cNvCxnSpPr/>
        </xdr:nvCxnSpPr>
        <xdr:spPr>
          <a:xfrm flipH="1">
            <a:off x="8686801" y="52773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93" name="Arc 2292">
            <a:extLst>
              <a:ext uri="{FF2B5EF4-FFF2-40B4-BE49-F238E27FC236}">
                <a16:creationId xmlns:a16="http://schemas.microsoft.com/office/drawing/2014/main" id="{64E17AE9-A656-446E-8E2C-84E0B5F6E6EB}"/>
              </a:ext>
            </a:extLst>
          </xdr:cNvPr>
          <xdr:cNvSpPr/>
        </xdr:nvSpPr>
        <xdr:spPr>
          <a:xfrm>
            <a:off x="6477000" y="521636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95" name="Straight Connector 2294">
            <a:extLst>
              <a:ext uri="{FF2B5EF4-FFF2-40B4-BE49-F238E27FC236}">
                <a16:creationId xmlns:a16="http://schemas.microsoft.com/office/drawing/2014/main" id="{A17C0528-01D2-4D4D-A25A-085B0BDC66E5}"/>
              </a:ext>
            </a:extLst>
          </xdr:cNvPr>
          <xdr:cNvCxnSpPr/>
        </xdr:nvCxnSpPr>
        <xdr:spPr>
          <a:xfrm flipH="1">
            <a:off x="6743699" y="53063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6" name="Straight Connector 2295">
            <a:extLst>
              <a:ext uri="{FF2B5EF4-FFF2-40B4-BE49-F238E27FC236}">
                <a16:creationId xmlns:a16="http://schemas.microsoft.com/office/drawing/2014/main" id="{95D5372F-5142-4406-BB42-878C7BD09805}"/>
              </a:ext>
            </a:extLst>
          </xdr:cNvPr>
          <xdr:cNvCxnSpPr/>
        </xdr:nvCxnSpPr>
        <xdr:spPr>
          <a:xfrm flipH="1">
            <a:off x="8686800" y="53063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7" name="Straight Connector 2296">
            <a:extLst>
              <a:ext uri="{FF2B5EF4-FFF2-40B4-BE49-F238E27FC236}">
                <a16:creationId xmlns:a16="http://schemas.microsoft.com/office/drawing/2014/main" id="{99686987-2D1C-44B3-B87D-97D0EEE9A855}"/>
              </a:ext>
            </a:extLst>
          </xdr:cNvPr>
          <xdr:cNvCxnSpPr/>
        </xdr:nvCxnSpPr>
        <xdr:spPr>
          <a:xfrm>
            <a:off x="6729412" y="53111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8" name="Straight Connector 2297">
            <a:extLst>
              <a:ext uri="{FF2B5EF4-FFF2-40B4-BE49-F238E27FC236}">
                <a16:creationId xmlns:a16="http://schemas.microsoft.com/office/drawing/2014/main" id="{DB29234D-29E3-423D-9FE4-E340703D51C7}"/>
              </a:ext>
            </a:extLst>
          </xdr:cNvPr>
          <xdr:cNvCxnSpPr/>
        </xdr:nvCxnSpPr>
        <xdr:spPr>
          <a:xfrm>
            <a:off x="7167553" y="526161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9" name="Straight Connector 2298">
            <a:extLst>
              <a:ext uri="{FF2B5EF4-FFF2-40B4-BE49-F238E27FC236}">
                <a16:creationId xmlns:a16="http://schemas.microsoft.com/office/drawing/2014/main" id="{A94E235E-0816-43BF-8056-5AE51606CEAF}"/>
              </a:ext>
            </a:extLst>
          </xdr:cNvPr>
          <xdr:cNvCxnSpPr/>
        </xdr:nvCxnSpPr>
        <xdr:spPr>
          <a:xfrm flipH="1">
            <a:off x="7110409" y="527780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0" name="Straight Arrow Connector 2299">
            <a:extLst>
              <a:ext uri="{FF2B5EF4-FFF2-40B4-BE49-F238E27FC236}">
                <a16:creationId xmlns:a16="http://schemas.microsoft.com/office/drawing/2014/main" id="{8557180A-4097-4404-932C-0FB1313855DF}"/>
              </a:ext>
            </a:extLst>
          </xdr:cNvPr>
          <xdr:cNvCxnSpPr/>
        </xdr:nvCxnSpPr>
        <xdr:spPr>
          <a:xfrm>
            <a:off x="7177073" y="5196840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1" name="Straight Arrow Connector 2300">
            <a:extLst>
              <a:ext uri="{FF2B5EF4-FFF2-40B4-BE49-F238E27FC236}">
                <a16:creationId xmlns:a16="http://schemas.microsoft.com/office/drawing/2014/main" id="{E44A7D3A-F051-450E-B47F-7B83B502B33B}"/>
              </a:ext>
            </a:extLst>
          </xdr:cNvPr>
          <xdr:cNvCxnSpPr/>
        </xdr:nvCxnSpPr>
        <xdr:spPr>
          <a:xfrm>
            <a:off x="7548534" y="519779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2" name="Straight Connector 2301">
            <a:extLst>
              <a:ext uri="{FF2B5EF4-FFF2-40B4-BE49-F238E27FC236}">
                <a16:creationId xmlns:a16="http://schemas.microsoft.com/office/drawing/2014/main" id="{3ED285F5-220B-4088-9A40-29EF64FB394A}"/>
              </a:ext>
            </a:extLst>
          </xdr:cNvPr>
          <xdr:cNvCxnSpPr/>
        </xdr:nvCxnSpPr>
        <xdr:spPr>
          <a:xfrm>
            <a:off x="7539034" y="526208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3" name="Straight Connector 2302">
            <a:extLst>
              <a:ext uri="{FF2B5EF4-FFF2-40B4-BE49-F238E27FC236}">
                <a16:creationId xmlns:a16="http://schemas.microsoft.com/office/drawing/2014/main" id="{169F4870-F46A-4016-B01E-C5E2B8580419}"/>
              </a:ext>
            </a:extLst>
          </xdr:cNvPr>
          <xdr:cNvCxnSpPr/>
        </xdr:nvCxnSpPr>
        <xdr:spPr>
          <a:xfrm flipH="1">
            <a:off x="7481885" y="527827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4" name="Straight Arrow Connector 2303">
            <a:extLst>
              <a:ext uri="{FF2B5EF4-FFF2-40B4-BE49-F238E27FC236}">
                <a16:creationId xmlns:a16="http://schemas.microsoft.com/office/drawing/2014/main" id="{2E123A23-394A-454D-B115-29B5EF1C47C2}"/>
              </a:ext>
            </a:extLst>
          </xdr:cNvPr>
          <xdr:cNvCxnSpPr/>
        </xdr:nvCxnSpPr>
        <xdr:spPr>
          <a:xfrm>
            <a:off x="8348644" y="519779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5" name="Straight Connector 2304">
            <a:extLst>
              <a:ext uri="{FF2B5EF4-FFF2-40B4-BE49-F238E27FC236}">
                <a16:creationId xmlns:a16="http://schemas.microsoft.com/office/drawing/2014/main" id="{5A486FDB-6E2A-4B63-80DE-45C8C39585B5}"/>
              </a:ext>
            </a:extLst>
          </xdr:cNvPr>
          <xdr:cNvCxnSpPr/>
        </xdr:nvCxnSpPr>
        <xdr:spPr>
          <a:xfrm>
            <a:off x="7934319" y="526161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6" name="Straight Connector 2305">
            <a:extLst>
              <a:ext uri="{FF2B5EF4-FFF2-40B4-BE49-F238E27FC236}">
                <a16:creationId xmlns:a16="http://schemas.microsoft.com/office/drawing/2014/main" id="{C2209755-2BF9-453D-8D55-3CF755774BB2}"/>
              </a:ext>
            </a:extLst>
          </xdr:cNvPr>
          <xdr:cNvCxnSpPr/>
        </xdr:nvCxnSpPr>
        <xdr:spPr>
          <a:xfrm flipH="1">
            <a:off x="7877170" y="527780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7" name="Straight Arrow Connector 2306">
            <a:extLst>
              <a:ext uri="{FF2B5EF4-FFF2-40B4-BE49-F238E27FC236}">
                <a16:creationId xmlns:a16="http://schemas.microsoft.com/office/drawing/2014/main" id="{F6B8A686-AF9E-4947-9988-A606A948CD70}"/>
              </a:ext>
            </a:extLst>
          </xdr:cNvPr>
          <xdr:cNvCxnSpPr/>
        </xdr:nvCxnSpPr>
        <xdr:spPr>
          <a:xfrm>
            <a:off x="7939081" y="51973162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8" name="Straight Connector 2307">
            <a:extLst>
              <a:ext uri="{FF2B5EF4-FFF2-40B4-BE49-F238E27FC236}">
                <a16:creationId xmlns:a16="http://schemas.microsoft.com/office/drawing/2014/main" id="{49B9BDDF-112F-4C63-BFAB-0BF04947C6D0}"/>
              </a:ext>
            </a:extLst>
          </xdr:cNvPr>
          <xdr:cNvCxnSpPr/>
        </xdr:nvCxnSpPr>
        <xdr:spPr>
          <a:xfrm>
            <a:off x="8339131" y="526208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9" name="Straight Connector 2308">
            <a:extLst>
              <a:ext uri="{FF2B5EF4-FFF2-40B4-BE49-F238E27FC236}">
                <a16:creationId xmlns:a16="http://schemas.microsoft.com/office/drawing/2014/main" id="{BF59C12A-4C32-4E3E-A875-EB94752DE140}"/>
              </a:ext>
            </a:extLst>
          </xdr:cNvPr>
          <xdr:cNvCxnSpPr/>
        </xdr:nvCxnSpPr>
        <xdr:spPr>
          <a:xfrm flipH="1">
            <a:off x="8281982" y="527827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9525</xdr:colOff>
      <xdr:row>328</xdr:row>
      <xdr:rowOff>0</xdr:rowOff>
    </xdr:from>
    <xdr:to>
      <xdr:col>90</xdr:col>
      <xdr:colOff>114301</xdr:colOff>
      <xdr:row>336</xdr:row>
      <xdr:rowOff>80963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B3DEAE66-EC90-4216-9412-A7C575E0B33D}"/>
            </a:ext>
          </a:extLst>
        </xdr:cNvPr>
        <xdr:cNvGrpSpPr/>
      </xdr:nvGrpSpPr>
      <xdr:grpSpPr>
        <a:xfrm>
          <a:off x="12153900" y="47663100"/>
          <a:ext cx="2533651" cy="1223963"/>
          <a:chOff x="12153900" y="49958625"/>
          <a:chExt cx="2533651" cy="1223963"/>
        </a:xfrm>
      </xdr:grpSpPr>
      <xdr:grpSp>
        <xdr:nvGrpSpPr>
          <xdr:cNvPr id="2371" name="Group 2370">
            <a:extLst>
              <a:ext uri="{FF2B5EF4-FFF2-40B4-BE49-F238E27FC236}">
                <a16:creationId xmlns:a16="http://schemas.microsoft.com/office/drawing/2014/main" id="{BEF2391F-D609-4433-8809-5DF7FF726A5F}"/>
              </a:ext>
            </a:extLst>
          </xdr:cNvPr>
          <xdr:cNvGrpSpPr/>
        </xdr:nvGrpSpPr>
        <xdr:grpSpPr>
          <a:xfrm>
            <a:off x="12153900" y="50396775"/>
            <a:ext cx="328613" cy="261937"/>
            <a:chOff x="6800850" y="719138"/>
            <a:chExt cx="328613" cy="261937"/>
          </a:xfrm>
        </xdr:grpSpPr>
        <xdr:sp macro="" textlink="">
          <xdr:nvSpPr>
            <xdr:cNvPr id="2372" name="Rectangle 2371">
              <a:extLst>
                <a:ext uri="{FF2B5EF4-FFF2-40B4-BE49-F238E27FC236}">
                  <a16:creationId xmlns:a16="http://schemas.microsoft.com/office/drawing/2014/main" id="{EE5BDB98-99C9-43C9-BB87-0D74CE117F82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373" name="Isosceles Triangle 2372">
              <a:extLst>
                <a:ext uri="{FF2B5EF4-FFF2-40B4-BE49-F238E27FC236}">
                  <a16:creationId xmlns:a16="http://schemas.microsoft.com/office/drawing/2014/main" id="{D8F077B6-C22C-44F6-B885-198B0B2E844F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374" name="Straight Connector 2373">
              <a:extLst>
                <a:ext uri="{FF2B5EF4-FFF2-40B4-BE49-F238E27FC236}">
                  <a16:creationId xmlns:a16="http://schemas.microsoft.com/office/drawing/2014/main" id="{296D74DC-5BD3-49FA-AC90-8F9C4C2B922A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12" name="Group 2311">
            <a:extLst>
              <a:ext uri="{FF2B5EF4-FFF2-40B4-BE49-F238E27FC236}">
                <a16:creationId xmlns:a16="http://schemas.microsoft.com/office/drawing/2014/main" id="{BCFFDC88-89E0-4033-8882-35DDA8E6A40D}"/>
              </a:ext>
            </a:extLst>
          </xdr:cNvPr>
          <xdr:cNvGrpSpPr/>
        </xdr:nvGrpSpPr>
        <xdr:grpSpPr>
          <a:xfrm>
            <a:off x="14249400" y="50249138"/>
            <a:ext cx="166688" cy="285750"/>
            <a:chOff x="3562350" y="576263"/>
            <a:chExt cx="166688" cy="285750"/>
          </a:xfrm>
        </xdr:grpSpPr>
        <xdr:sp macro="" textlink="">
          <xdr:nvSpPr>
            <xdr:cNvPr id="2314" name="Rectangle 2313">
              <a:extLst>
                <a:ext uri="{FF2B5EF4-FFF2-40B4-BE49-F238E27FC236}">
                  <a16:creationId xmlns:a16="http://schemas.microsoft.com/office/drawing/2014/main" id="{79ACA530-C3DB-4AA8-BAFA-F8649D3DC332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315" name="Straight Connector 2314">
              <a:extLst>
                <a:ext uri="{FF2B5EF4-FFF2-40B4-BE49-F238E27FC236}">
                  <a16:creationId xmlns:a16="http://schemas.microsoft.com/office/drawing/2014/main" id="{29A5B049-0EF9-4C09-99DC-CE1233B1488F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313" name="Straight Connector 2312">
            <a:extLst>
              <a:ext uri="{FF2B5EF4-FFF2-40B4-BE49-F238E27FC236}">
                <a16:creationId xmlns:a16="http://schemas.microsoft.com/office/drawing/2014/main" id="{745AC54F-A5ED-47E5-96A1-C01117644AFD}"/>
              </a:ext>
            </a:extLst>
          </xdr:cNvPr>
          <xdr:cNvCxnSpPr/>
        </xdr:nvCxnSpPr>
        <xdr:spPr>
          <a:xfrm>
            <a:off x="12311063" y="503872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8" name="Straight Connector 2317">
            <a:extLst>
              <a:ext uri="{FF2B5EF4-FFF2-40B4-BE49-F238E27FC236}">
                <a16:creationId xmlns:a16="http://schemas.microsoft.com/office/drawing/2014/main" id="{7A2B4791-199C-4986-8B3F-DA2849EC6C2F}"/>
              </a:ext>
            </a:extLst>
          </xdr:cNvPr>
          <xdr:cNvCxnSpPr/>
        </xdr:nvCxnSpPr>
        <xdr:spPr>
          <a:xfrm>
            <a:off x="12306301" y="505586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9" name="Straight Connector 2318">
            <a:extLst>
              <a:ext uri="{FF2B5EF4-FFF2-40B4-BE49-F238E27FC236}">
                <a16:creationId xmlns:a16="http://schemas.microsoft.com/office/drawing/2014/main" id="{B5D2532B-8C15-4D07-B055-F850E5A5A9C4}"/>
              </a:ext>
            </a:extLst>
          </xdr:cNvPr>
          <xdr:cNvCxnSpPr/>
        </xdr:nvCxnSpPr>
        <xdr:spPr>
          <a:xfrm>
            <a:off x="12234863" y="508158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0" name="Straight Connector 2319">
            <a:extLst>
              <a:ext uri="{FF2B5EF4-FFF2-40B4-BE49-F238E27FC236}">
                <a16:creationId xmlns:a16="http://schemas.microsoft.com/office/drawing/2014/main" id="{1D3546EF-3219-4647-B5E9-B6D8E3A59F36}"/>
              </a:ext>
            </a:extLst>
          </xdr:cNvPr>
          <xdr:cNvCxnSpPr/>
        </xdr:nvCxnSpPr>
        <xdr:spPr>
          <a:xfrm flipH="1">
            <a:off x="12249147" y="507682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1" name="Straight Connector 2320">
            <a:extLst>
              <a:ext uri="{FF2B5EF4-FFF2-40B4-BE49-F238E27FC236}">
                <a16:creationId xmlns:a16="http://schemas.microsoft.com/office/drawing/2014/main" id="{7A012D16-516C-4E26-ABE1-62016FE90151}"/>
              </a:ext>
            </a:extLst>
          </xdr:cNvPr>
          <xdr:cNvCxnSpPr/>
        </xdr:nvCxnSpPr>
        <xdr:spPr>
          <a:xfrm>
            <a:off x="14249402" y="5056346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2" name="Straight Connector 2321">
            <a:extLst>
              <a:ext uri="{FF2B5EF4-FFF2-40B4-BE49-F238E27FC236}">
                <a16:creationId xmlns:a16="http://schemas.microsoft.com/office/drawing/2014/main" id="{9721DD2C-EE6F-4736-8667-941FC6DBD12E}"/>
              </a:ext>
            </a:extLst>
          </xdr:cNvPr>
          <xdr:cNvCxnSpPr/>
        </xdr:nvCxnSpPr>
        <xdr:spPr>
          <a:xfrm flipH="1">
            <a:off x="14192251" y="507634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24" name="Arc 2323">
            <a:extLst>
              <a:ext uri="{FF2B5EF4-FFF2-40B4-BE49-F238E27FC236}">
                <a16:creationId xmlns:a16="http://schemas.microsoft.com/office/drawing/2014/main" id="{3EC46A81-F0BF-4714-B141-2FF1E14141D6}"/>
              </a:ext>
            </a:extLst>
          </xdr:cNvPr>
          <xdr:cNvSpPr/>
        </xdr:nvSpPr>
        <xdr:spPr>
          <a:xfrm rot="10800000">
            <a:off x="14277975" y="501919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25" name="Straight Connector 2324">
            <a:extLst>
              <a:ext uri="{FF2B5EF4-FFF2-40B4-BE49-F238E27FC236}">
                <a16:creationId xmlns:a16="http://schemas.microsoft.com/office/drawing/2014/main" id="{6C2F035D-F069-44B5-ADEA-B16A802B0260}"/>
              </a:ext>
            </a:extLst>
          </xdr:cNvPr>
          <xdr:cNvCxnSpPr/>
        </xdr:nvCxnSpPr>
        <xdr:spPr>
          <a:xfrm flipH="1">
            <a:off x="12249149" y="510540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6" name="Straight Connector 2325">
            <a:extLst>
              <a:ext uri="{FF2B5EF4-FFF2-40B4-BE49-F238E27FC236}">
                <a16:creationId xmlns:a16="http://schemas.microsoft.com/office/drawing/2014/main" id="{EF365684-4081-47F7-B387-A68DF5788DF1}"/>
              </a:ext>
            </a:extLst>
          </xdr:cNvPr>
          <xdr:cNvCxnSpPr/>
        </xdr:nvCxnSpPr>
        <xdr:spPr>
          <a:xfrm flipH="1">
            <a:off x="14192250" y="510540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7" name="Straight Connector 2326">
            <a:extLst>
              <a:ext uri="{FF2B5EF4-FFF2-40B4-BE49-F238E27FC236}">
                <a16:creationId xmlns:a16="http://schemas.microsoft.com/office/drawing/2014/main" id="{DB58981D-4134-4D38-9E06-6A8EF7714AEF}"/>
              </a:ext>
            </a:extLst>
          </xdr:cNvPr>
          <xdr:cNvCxnSpPr/>
        </xdr:nvCxnSpPr>
        <xdr:spPr>
          <a:xfrm>
            <a:off x="12234862" y="511016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8" name="Straight Connector 2327">
            <a:extLst>
              <a:ext uri="{FF2B5EF4-FFF2-40B4-BE49-F238E27FC236}">
                <a16:creationId xmlns:a16="http://schemas.microsoft.com/office/drawing/2014/main" id="{EDECD28F-6DE0-4B2F-B425-BAD82BDF5D55}"/>
              </a:ext>
            </a:extLst>
          </xdr:cNvPr>
          <xdr:cNvCxnSpPr/>
        </xdr:nvCxnSpPr>
        <xdr:spPr>
          <a:xfrm>
            <a:off x="12792070" y="5060632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9" name="Straight Connector 2328">
            <a:extLst>
              <a:ext uri="{FF2B5EF4-FFF2-40B4-BE49-F238E27FC236}">
                <a16:creationId xmlns:a16="http://schemas.microsoft.com/office/drawing/2014/main" id="{31F8AF2E-56F7-4DD8-8795-32BC390E66B1}"/>
              </a:ext>
            </a:extLst>
          </xdr:cNvPr>
          <xdr:cNvCxnSpPr/>
        </xdr:nvCxnSpPr>
        <xdr:spPr>
          <a:xfrm flipH="1">
            <a:off x="12734926" y="5076824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0" name="Straight Arrow Connector 2329">
            <a:extLst>
              <a:ext uri="{FF2B5EF4-FFF2-40B4-BE49-F238E27FC236}">
                <a16:creationId xmlns:a16="http://schemas.microsoft.com/office/drawing/2014/main" id="{8597A090-9D6C-446C-8420-815D313D7ECD}"/>
              </a:ext>
            </a:extLst>
          </xdr:cNvPr>
          <xdr:cNvCxnSpPr/>
        </xdr:nvCxnSpPr>
        <xdr:spPr>
          <a:xfrm>
            <a:off x="12796831" y="499586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1" name="Straight Arrow Connector 2330">
            <a:extLst>
              <a:ext uri="{FF2B5EF4-FFF2-40B4-BE49-F238E27FC236}">
                <a16:creationId xmlns:a16="http://schemas.microsoft.com/office/drawing/2014/main" id="{294FCBBB-6625-45F2-AC16-1E0A2F2E53A5}"/>
              </a:ext>
            </a:extLst>
          </xdr:cNvPr>
          <xdr:cNvCxnSpPr/>
        </xdr:nvCxnSpPr>
        <xdr:spPr>
          <a:xfrm>
            <a:off x="13282597" y="499586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2" name="Straight Connector 2331">
            <a:extLst>
              <a:ext uri="{FF2B5EF4-FFF2-40B4-BE49-F238E27FC236}">
                <a16:creationId xmlns:a16="http://schemas.microsoft.com/office/drawing/2014/main" id="{AF342447-7B58-4E94-B887-FF7046D3086E}"/>
              </a:ext>
            </a:extLst>
          </xdr:cNvPr>
          <xdr:cNvCxnSpPr/>
        </xdr:nvCxnSpPr>
        <xdr:spPr>
          <a:xfrm>
            <a:off x="13277850" y="506110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3" name="Straight Connector 2332">
            <a:extLst>
              <a:ext uri="{FF2B5EF4-FFF2-40B4-BE49-F238E27FC236}">
                <a16:creationId xmlns:a16="http://schemas.microsoft.com/office/drawing/2014/main" id="{9D5B33B8-0768-48F0-9DE2-CE306F5C4F8B}"/>
              </a:ext>
            </a:extLst>
          </xdr:cNvPr>
          <xdr:cNvCxnSpPr/>
        </xdr:nvCxnSpPr>
        <xdr:spPr>
          <a:xfrm flipH="1">
            <a:off x="13220701" y="507730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4" name="Straight Arrow Connector 2333">
            <a:extLst>
              <a:ext uri="{FF2B5EF4-FFF2-40B4-BE49-F238E27FC236}">
                <a16:creationId xmlns:a16="http://schemas.microsoft.com/office/drawing/2014/main" id="{C7F98B17-7C37-4601-85DB-5F23E94B0128}"/>
              </a:ext>
            </a:extLst>
          </xdr:cNvPr>
          <xdr:cNvCxnSpPr/>
        </xdr:nvCxnSpPr>
        <xdr:spPr>
          <a:xfrm>
            <a:off x="13768372" y="4996815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5" name="Straight Connector 2334">
            <a:extLst>
              <a:ext uri="{FF2B5EF4-FFF2-40B4-BE49-F238E27FC236}">
                <a16:creationId xmlns:a16="http://schemas.microsoft.com/office/drawing/2014/main" id="{876C2873-F685-4995-A946-0D5053E270DE}"/>
              </a:ext>
            </a:extLst>
          </xdr:cNvPr>
          <xdr:cNvCxnSpPr/>
        </xdr:nvCxnSpPr>
        <xdr:spPr>
          <a:xfrm>
            <a:off x="13763624" y="50606325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6" name="Straight Connector 2335">
            <a:extLst>
              <a:ext uri="{FF2B5EF4-FFF2-40B4-BE49-F238E27FC236}">
                <a16:creationId xmlns:a16="http://schemas.microsoft.com/office/drawing/2014/main" id="{168B1905-4146-465D-B179-37781F6735A7}"/>
              </a:ext>
            </a:extLst>
          </xdr:cNvPr>
          <xdr:cNvCxnSpPr/>
        </xdr:nvCxnSpPr>
        <xdr:spPr>
          <a:xfrm flipH="1">
            <a:off x="13706475" y="5076824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75</xdr:col>
      <xdr:colOff>9525</xdr:colOff>
      <xdr:row>342</xdr:row>
      <xdr:rowOff>0</xdr:rowOff>
    </xdr:from>
    <xdr:to>
      <xdr:col>90</xdr:col>
      <xdr:colOff>114301</xdr:colOff>
      <xdr:row>350</xdr:row>
      <xdr:rowOff>80963</xdr:rowOff>
    </xdr:to>
    <xdr:grpSp>
      <xdr:nvGrpSpPr>
        <xdr:cNvPr id="223" name="Group 222">
          <a:extLst>
            <a:ext uri="{FF2B5EF4-FFF2-40B4-BE49-F238E27FC236}">
              <a16:creationId xmlns:a16="http://schemas.microsoft.com/office/drawing/2014/main" id="{4F222FA8-2A84-4762-8FDC-5A987AF33E9C}"/>
            </a:ext>
          </a:extLst>
        </xdr:cNvPr>
        <xdr:cNvGrpSpPr/>
      </xdr:nvGrpSpPr>
      <xdr:grpSpPr>
        <a:xfrm>
          <a:off x="12153900" y="49672875"/>
          <a:ext cx="2533651" cy="1223963"/>
          <a:chOff x="12153900" y="51968400"/>
          <a:chExt cx="2533651" cy="1223963"/>
        </a:xfrm>
      </xdr:grpSpPr>
      <xdr:grpSp>
        <xdr:nvGrpSpPr>
          <xdr:cNvPr id="2379" name="Group 2378">
            <a:extLst>
              <a:ext uri="{FF2B5EF4-FFF2-40B4-BE49-F238E27FC236}">
                <a16:creationId xmlns:a16="http://schemas.microsoft.com/office/drawing/2014/main" id="{D7844BCC-8054-46F2-84C1-684DBEFED9B6}"/>
              </a:ext>
            </a:extLst>
          </xdr:cNvPr>
          <xdr:cNvGrpSpPr/>
        </xdr:nvGrpSpPr>
        <xdr:grpSpPr>
          <a:xfrm>
            <a:off x="12153900" y="52406550"/>
            <a:ext cx="328613" cy="261937"/>
            <a:chOff x="6800850" y="719138"/>
            <a:chExt cx="328613" cy="261937"/>
          </a:xfrm>
        </xdr:grpSpPr>
        <xdr:sp macro="" textlink="">
          <xdr:nvSpPr>
            <xdr:cNvPr id="2380" name="Rectangle 2379">
              <a:extLst>
                <a:ext uri="{FF2B5EF4-FFF2-40B4-BE49-F238E27FC236}">
                  <a16:creationId xmlns:a16="http://schemas.microsoft.com/office/drawing/2014/main" id="{A0084056-DDC1-4428-98FC-14947AA0D089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381" name="Isosceles Triangle 2380">
              <a:extLst>
                <a:ext uri="{FF2B5EF4-FFF2-40B4-BE49-F238E27FC236}">
                  <a16:creationId xmlns:a16="http://schemas.microsoft.com/office/drawing/2014/main" id="{133CBB48-0855-4570-A02E-644EB4D701C2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382" name="Straight Connector 2381">
              <a:extLst>
                <a:ext uri="{FF2B5EF4-FFF2-40B4-BE49-F238E27FC236}">
                  <a16:creationId xmlns:a16="http://schemas.microsoft.com/office/drawing/2014/main" id="{E95CE5FD-42DD-40F0-8101-366484B79146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39" name="Group 2338">
            <a:extLst>
              <a:ext uri="{FF2B5EF4-FFF2-40B4-BE49-F238E27FC236}">
                <a16:creationId xmlns:a16="http://schemas.microsoft.com/office/drawing/2014/main" id="{7FF98D5E-E020-48C2-8DA2-B8444254134D}"/>
              </a:ext>
            </a:extLst>
          </xdr:cNvPr>
          <xdr:cNvGrpSpPr/>
        </xdr:nvGrpSpPr>
        <xdr:grpSpPr>
          <a:xfrm>
            <a:off x="14249400" y="52258913"/>
            <a:ext cx="166688" cy="285750"/>
            <a:chOff x="3562350" y="576263"/>
            <a:chExt cx="166688" cy="285750"/>
          </a:xfrm>
        </xdr:grpSpPr>
        <xdr:sp macro="" textlink="">
          <xdr:nvSpPr>
            <xdr:cNvPr id="2341" name="Rectangle 2340">
              <a:extLst>
                <a:ext uri="{FF2B5EF4-FFF2-40B4-BE49-F238E27FC236}">
                  <a16:creationId xmlns:a16="http://schemas.microsoft.com/office/drawing/2014/main" id="{6BFE536A-5B71-4257-B5D0-BFB4FB628E31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342" name="Straight Connector 2341">
              <a:extLst>
                <a:ext uri="{FF2B5EF4-FFF2-40B4-BE49-F238E27FC236}">
                  <a16:creationId xmlns:a16="http://schemas.microsoft.com/office/drawing/2014/main" id="{7D08CC53-7846-479D-AF37-3E1A6C12A11A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340" name="Straight Connector 2339">
            <a:extLst>
              <a:ext uri="{FF2B5EF4-FFF2-40B4-BE49-F238E27FC236}">
                <a16:creationId xmlns:a16="http://schemas.microsoft.com/office/drawing/2014/main" id="{603591BD-C63A-4BFB-95B4-71A56A3AB745}"/>
              </a:ext>
            </a:extLst>
          </xdr:cNvPr>
          <xdr:cNvCxnSpPr/>
        </xdr:nvCxnSpPr>
        <xdr:spPr>
          <a:xfrm>
            <a:off x="12311063" y="523970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5" name="Straight Connector 2344">
            <a:extLst>
              <a:ext uri="{FF2B5EF4-FFF2-40B4-BE49-F238E27FC236}">
                <a16:creationId xmlns:a16="http://schemas.microsoft.com/office/drawing/2014/main" id="{26F1DF67-940E-422C-B702-C7B7872B5752}"/>
              </a:ext>
            </a:extLst>
          </xdr:cNvPr>
          <xdr:cNvCxnSpPr/>
        </xdr:nvCxnSpPr>
        <xdr:spPr>
          <a:xfrm>
            <a:off x="12306301" y="52568474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6" name="Straight Connector 2345">
            <a:extLst>
              <a:ext uri="{FF2B5EF4-FFF2-40B4-BE49-F238E27FC236}">
                <a16:creationId xmlns:a16="http://schemas.microsoft.com/office/drawing/2014/main" id="{C56D8D1A-7A50-4879-99A7-65C22FA2D332}"/>
              </a:ext>
            </a:extLst>
          </xdr:cNvPr>
          <xdr:cNvCxnSpPr/>
        </xdr:nvCxnSpPr>
        <xdr:spPr>
          <a:xfrm>
            <a:off x="12234863" y="528256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7" name="Straight Connector 2346">
            <a:extLst>
              <a:ext uri="{FF2B5EF4-FFF2-40B4-BE49-F238E27FC236}">
                <a16:creationId xmlns:a16="http://schemas.microsoft.com/office/drawing/2014/main" id="{B7668CF2-0FAB-4CA7-A024-2ECEA993BDF1}"/>
              </a:ext>
            </a:extLst>
          </xdr:cNvPr>
          <xdr:cNvCxnSpPr/>
        </xdr:nvCxnSpPr>
        <xdr:spPr>
          <a:xfrm flipH="1">
            <a:off x="12249147" y="527780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8" name="Straight Connector 2347">
            <a:extLst>
              <a:ext uri="{FF2B5EF4-FFF2-40B4-BE49-F238E27FC236}">
                <a16:creationId xmlns:a16="http://schemas.microsoft.com/office/drawing/2014/main" id="{4A742060-0DBA-43B6-87FB-E918D9B33877}"/>
              </a:ext>
            </a:extLst>
          </xdr:cNvPr>
          <xdr:cNvCxnSpPr/>
        </xdr:nvCxnSpPr>
        <xdr:spPr>
          <a:xfrm>
            <a:off x="14249402" y="525732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9" name="Straight Connector 2348">
            <a:extLst>
              <a:ext uri="{FF2B5EF4-FFF2-40B4-BE49-F238E27FC236}">
                <a16:creationId xmlns:a16="http://schemas.microsoft.com/office/drawing/2014/main" id="{FFF8C16E-4D4B-40F9-96FE-ECC7DE2E1F65}"/>
              </a:ext>
            </a:extLst>
          </xdr:cNvPr>
          <xdr:cNvCxnSpPr/>
        </xdr:nvCxnSpPr>
        <xdr:spPr>
          <a:xfrm flipH="1">
            <a:off x="14192251" y="527732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51" name="Arc 2350">
            <a:extLst>
              <a:ext uri="{FF2B5EF4-FFF2-40B4-BE49-F238E27FC236}">
                <a16:creationId xmlns:a16="http://schemas.microsoft.com/office/drawing/2014/main" id="{A0E19736-9C5A-4314-992F-AFBA5BF6EE42}"/>
              </a:ext>
            </a:extLst>
          </xdr:cNvPr>
          <xdr:cNvSpPr/>
        </xdr:nvSpPr>
        <xdr:spPr>
          <a:xfrm rot="10800000">
            <a:off x="14277975" y="522017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52" name="Straight Connector 2351">
            <a:extLst>
              <a:ext uri="{FF2B5EF4-FFF2-40B4-BE49-F238E27FC236}">
                <a16:creationId xmlns:a16="http://schemas.microsoft.com/office/drawing/2014/main" id="{D65993F0-8A89-4721-A891-77F9A2521E62}"/>
              </a:ext>
            </a:extLst>
          </xdr:cNvPr>
          <xdr:cNvCxnSpPr/>
        </xdr:nvCxnSpPr>
        <xdr:spPr>
          <a:xfrm flipH="1">
            <a:off x="12249149" y="53063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3" name="Straight Connector 2352">
            <a:extLst>
              <a:ext uri="{FF2B5EF4-FFF2-40B4-BE49-F238E27FC236}">
                <a16:creationId xmlns:a16="http://schemas.microsoft.com/office/drawing/2014/main" id="{C55DFF7D-7F0A-474E-AA3D-32245B8A956F}"/>
              </a:ext>
            </a:extLst>
          </xdr:cNvPr>
          <xdr:cNvCxnSpPr/>
        </xdr:nvCxnSpPr>
        <xdr:spPr>
          <a:xfrm flipH="1">
            <a:off x="14192250" y="5306377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4" name="Straight Connector 2353">
            <a:extLst>
              <a:ext uri="{FF2B5EF4-FFF2-40B4-BE49-F238E27FC236}">
                <a16:creationId xmlns:a16="http://schemas.microsoft.com/office/drawing/2014/main" id="{78E7477D-E8A4-4284-A691-CF8DEC70DD5A}"/>
              </a:ext>
            </a:extLst>
          </xdr:cNvPr>
          <xdr:cNvCxnSpPr/>
        </xdr:nvCxnSpPr>
        <xdr:spPr>
          <a:xfrm>
            <a:off x="12234862" y="5311140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5" name="Straight Connector 2354">
            <a:extLst>
              <a:ext uri="{FF2B5EF4-FFF2-40B4-BE49-F238E27FC236}">
                <a16:creationId xmlns:a16="http://schemas.microsoft.com/office/drawing/2014/main" id="{AE55C6ED-78B2-42B3-80BB-15CB04C1197D}"/>
              </a:ext>
            </a:extLst>
          </xdr:cNvPr>
          <xdr:cNvCxnSpPr/>
        </xdr:nvCxnSpPr>
        <xdr:spPr>
          <a:xfrm>
            <a:off x="12673003" y="526161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6" name="Straight Connector 2355">
            <a:extLst>
              <a:ext uri="{FF2B5EF4-FFF2-40B4-BE49-F238E27FC236}">
                <a16:creationId xmlns:a16="http://schemas.microsoft.com/office/drawing/2014/main" id="{A7F7C0BE-450B-4FBB-A822-888A95F63F65}"/>
              </a:ext>
            </a:extLst>
          </xdr:cNvPr>
          <xdr:cNvCxnSpPr/>
        </xdr:nvCxnSpPr>
        <xdr:spPr>
          <a:xfrm flipH="1">
            <a:off x="12615859" y="527780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7" name="Straight Arrow Connector 2356">
            <a:extLst>
              <a:ext uri="{FF2B5EF4-FFF2-40B4-BE49-F238E27FC236}">
                <a16:creationId xmlns:a16="http://schemas.microsoft.com/office/drawing/2014/main" id="{9A262456-7240-4F35-8B3A-911742143ED3}"/>
              </a:ext>
            </a:extLst>
          </xdr:cNvPr>
          <xdr:cNvCxnSpPr/>
        </xdr:nvCxnSpPr>
        <xdr:spPr>
          <a:xfrm>
            <a:off x="12682523" y="51968400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8" name="Straight Arrow Connector 2357">
            <a:extLst>
              <a:ext uri="{FF2B5EF4-FFF2-40B4-BE49-F238E27FC236}">
                <a16:creationId xmlns:a16="http://schemas.microsoft.com/office/drawing/2014/main" id="{C587C0A0-33FF-4454-AF62-240410486E7C}"/>
              </a:ext>
            </a:extLst>
          </xdr:cNvPr>
          <xdr:cNvCxnSpPr/>
        </xdr:nvCxnSpPr>
        <xdr:spPr>
          <a:xfrm>
            <a:off x="13053984" y="519779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9" name="Straight Connector 2358">
            <a:extLst>
              <a:ext uri="{FF2B5EF4-FFF2-40B4-BE49-F238E27FC236}">
                <a16:creationId xmlns:a16="http://schemas.microsoft.com/office/drawing/2014/main" id="{8A0ECC38-BF27-4A3E-9A17-15C43B69EB4A}"/>
              </a:ext>
            </a:extLst>
          </xdr:cNvPr>
          <xdr:cNvCxnSpPr/>
        </xdr:nvCxnSpPr>
        <xdr:spPr>
          <a:xfrm>
            <a:off x="13044484" y="526208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0" name="Straight Connector 2359">
            <a:extLst>
              <a:ext uri="{FF2B5EF4-FFF2-40B4-BE49-F238E27FC236}">
                <a16:creationId xmlns:a16="http://schemas.microsoft.com/office/drawing/2014/main" id="{1D53490D-9099-4672-AA2B-4AC601F926D9}"/>
              </a:ext>
            </a:extLst>
          </xdr:cNvPr>
          <xdr:cNvCxnSpPr/>
        </xdr:nvCxnSpPr>
        <xdr:spPr>
          <a:xfrm flipH="1">
            <a:off x="12987335" y="527827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1" name="Straight Arrow Connector 2360">
            <a:extLst>
              <a:ext uri="{FF2B5EF4-FFF2-40B4-BE49-F238E27FC236}">
                <a16:creationId xmlns:a16="http://schemas.microsoft.com/office/drawing/2014/main" id="{E5B28F19-D80B-4369-A186-2774D27C76FE}"/>
              </a:ext>
            </a:extLst>
          </xdr:cNvPr>
          <xdr:cNvCxnSpPr/>
        </xdr:nvCxnSpPr>
        <xdr:spPr>
          <a:xfrm>
            <a:off x="13854094" y="51977925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2" name="Straight Connector 2361">
            <a:extLst>
              <a:ext uri="{FF2B5EF4-FFF2-40B4-BE49-F238E27FC236}">
                <a16:creationId xmlns:a16="http://schemas.microsoft.com/office/drawing/2014/main" id="{F6BF7CBF-A179-47C8-8EDF-48E496716B27}"/>
              </a:ext>
            </a:extLst>
          </xdr:cNvPr>
          <xdr:cNvCxnSpPr/>
        </xdr:nvCxnSpPr>
        <xdr:spPr>
          <a:xfrm>
            <a:off x="13439769" y="52616100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3" name="Straight Connector 2362">
            <a:extLst>
              <a:ext uri="{FF2B5EF4-FFF2-40B4-BE49-F238E27FC236}">
                <a16:creationId xmlns:a16="http://schemas.microsoft.com/office/drawing/2014/main" id="{D28D830C-CBDF-4197-9A2B-CD986EB17DC8}"/>
              </a:ext>
            </a:extLst>
          </xdr:cNvPr>
          <xdr:cNvCxnSpPr/>
        </xdr:nvCxnSpPr>
        <xdr:spPr>
          <a:xfrm flipH="1">
            <a:off x="13382620" y="527780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4" name="Straight Arrow Connector 2363">
            <a:extLst>
              <a:ext uri="{FF2B5EF4-FFF2-40B4-BE49-F238E27FC236}">
                <a16:creationId xmlns:a16="http://schemas.microsoft.com/office/drawing/2014/main" id="{54C15AAE-5195-451E-97D7-B5C2098BD9B1}"/>
              </a:ext>
            </a:extLst>
          </xdr:cNvPr>
          <xdr:cNvCxnSpPr/>
        </xdr:nvCxnSpPr>
        <xdr:spPr>
          <a:xfrm>
            <a:off x="13444531" y="51973162"/>
            <a:ext cx="0" cy="42386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5" name="Straight Connector 2364">
            <a:extLst>
              <a:ext uri="{FF2B5EF4-FFF2-40B4-BE49-F238E27FC236}">
                <a16:creationId xmlns:a16="http://schemas.microsoft.com/office/drawing/2014/main" id="{6BD8E417-0F82-4A75-A738-BF601035ECB0}"/>
              </a:ext>
            </a:extLst>
          </xdr:cNvPr>
          <xdr:cNvCxnSpPr/>
        </xdr:nvCxnSpPr>
        <xdr:spPr>
          <a:xfrm>
            <a:off x="13844581" y="526208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6" name="Straight Connector 2365">
            <a:extLst>
              <a:ext uri="{FF2B5EF4-FFF2-40B4-BE49-F238E27FC236}">
                <a16:creationId xmlns:a16="http://schemas.microsoft.com/office/drawing/2014/main" id="{B3F837A2-ECA9-4628-8DAA-848BF8949ECC}"/>
              </a:ext>
            </a:extLst>
          </xdr:cNvPr>
          <xdr:cNvCxnSpPr/>
        </xdr:nvCxnSpPr>
        <xdr:spPr>
          <a:xfrm flipH="1">
            <a:off x="13787432" y="527827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369</xdr:row>
      <xdr:rowOff>138113</xdr:rowOff>
    </xdr:from>
    <xdr:to>
      <xdr:col>20</xdr:col>
      <xdr:colOff>114301</xdr:colOff>
      <xdr:row>378</xdr:row>
      <xdr:rowOff>80963</xdr:rowOff>
    </xdr:to>
    <xdr:grpSp>
      <xdr:nvGrpSpPr>
        <xdr:cNvPr id="307" name="Group 306">
          <a:extLst>
            <a:ext uri="{FF2B5EF4-FFF2-40B4-BE49-F238E27FC236}">
              <a16:creationId xmlns:a16="http://schemas.microsoft.com/office/drawing/2014/main" id="{10B8CACB-3419-464D-AE55-C4481E1355B1}"/>
            </a:ext>
          </a:extLst>
        </xdr:cNvPr>
        <xdr:cNvGrpSpPr/>
      </xdr:nvGrpSpPr>
      <xdr:grpSpPr>
        <a:xfrm>
          <a:off x="647700" y="53687663"/>
          <a:ext cx="2705101" cy="1228725"/>
          <a:chOff x="647700" y="53687663"/>
          <a:chExt cx="2705101" cy="1228725"/>
        </a:xfrm>
      </xdr:grpSpPr>
      <xdr:grpSp>
        <xdr:nvGrpSpPr>
          <xdr:cNvPr id="2255" name="Group 2254">
            <a:extLst>
              <a:ext uri="{FF2B5EF4-FFF2-40B4-BE49-F238E27FC236}">
                <a16:creationId xmlns:a16="http://schemas.microsoft.com/office/drawing/2014/main" id="{635604C9-4417-4186-B49C-63C2F74DE1F6}"/>
              </a:ext>
            </a:extLst>
          </xdr:cNvPr>
          <xdr:cNvGrpSpPr/>
        </xdr:nvGrpSpPr>
        <xdr:grpSpPr>
          <a:xfrm>
            <a:off x="809625" y="53978175"/>
            <a:ext cx="2271713" cy="290513"/>
            <a:chOff x="1457325" y="571500"/>
            <a:chExt cx="2271713" cy="290513"/>
          </a:xfrm>
        </xdr:grpSpPr>
        <xdr:grpSp>
          <xdr:nvGrpSpPr>
            <xdr:cNvPr id="2387" name="Group 2386">
              <a:extLst>
                <a:ext uri="{FF2B5EF4-FFF2-40B4-BE49-F238E27FC236}">
                  <a16:creationId xmlns:a16="http://schemas.microsoft.com/office/drawing/2014/main" id="{0F6207C3-FFD6-4C99-BED7-E2506118534D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2392" name="Rectangle 2391">
                <a:extLst>
                  <a:ext uri="{FF2B5EF4-FFF2-40B4-BE49-F238E27FC236}">
                    <a16:creationId xmlns:a16="http://schemas.microsoft.com/office/drawing/2014/main" id="{B7480105-BF1B-4F7E-A8FF-54B598DFDA37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393" name="Straight Connector 2392">
                <a:extLst>
                  <a:ext uri="{FF2B5EF4-FFF2-40B4-BE49-F238E27FC236}">
                    <a16:creationId xmlns:a16="http://schemas.microsoft.com/office/drawing/2014/main" id="{BACCE5AE-5194-4F92-9158-78900DA8FED9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388" name="Group 2387">
              <a:extLst>
                <a:ext uri="{FF2B5EF4-FFF2-40B4-BE49-F238E27FC236}">
                  <a16:creationId xmlns:a16="http://schemas.microsoft.com/office/drawing/2014/main" id="{C55750CE-C55B-40FF-92BC-2547C5AF1B7A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2390" name="Rectangle 2389">
                <a:extLst>
                  <a:ext uri="{FF2B5EF4-FFF2-40B4-BE49-F238E27FC236}">
                    <a16:creationId xmlns:a16="http://schemas.microsoft.com/office/drawing/2014/main" id="{46CBB185-B903-4322-BD80-4C5F4C043176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391" name="Straight Connector 2390">
                <a:extLst>
                  <a:ext uri="{FF2B5EF4-FFF2-40B4-BE49-F238E27FC236}">
                    <a16:creationId xmlns:a16="http://schemas.microsoft.com/office/drawing/2014/main" id="{E7990C4C-F955-4EC9-92C4-55FE2F5ADEB8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389" name="Straight Connector 2388">
              <a:extLst>
                <a:ext uri="{FF2B5EF4-FFF2-40B4-BE49-F238E27FC236}">
                  <a16:creationId xmlns:a16="http://schemas.microsoft.com/office/drawing/2014/main" id="{BB63FCD3-0177-4F78-82C6-D475A443B2AB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257" name="Straight Connector 2256">
            <a:extLst>
              <a:ext uri="{FF2B5EF4-FFF2-40B4-BE49-F238E27FC236}">
                <a16:creationId xmlns:a16="http://schemas.microsoft.com/office/drawing/2014/main" id="{D32B2BCE-29E2-4CA7-ADAD-97C3EF04D991}"/>
              </a:ext>
            </a:extLst>
          </xdr:cNvPr>
          <xdr:cNvCxnSpPr/>
        </xdr:nvCxnSpPr>
        <xdr:spPr>
          <a:xfrm>
            <a:off x="971551" y="542924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8" name="Straight Connector 2257">
            <a:extLst>
              <a:ext uri="{FF2B5EF4-FFF2-40B4-BE49-F238E27FC236}">
                <a16:creationId xmlns:a16="http://schemas.microsoft.com/office/drawing/2014/main" id="{67099543-A65A-412B-834A-45A8C22A5A60}"/>
              </a:ext>
            </a:extLst>
          </xdr:cNvPr>
          <xdr:cNvCxnSpPr/>
        </xdr:nvCxnSpPr>
        <xdr:spPr>
          <a:xfrm>
            <a:off x="900113" y="545496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7" name="Straight Connector 2266">
            <a:extLst>
              <a:ext uri="{FF2B5EF4-FFF2-40B4-BE49-F238E27FC236}">
                <a16:creationId xmlns:a16="http://schemas.microsoft.com/office/drawing/2014/main" id="{69539CB9-7DB0-479E-B640-431ED0F06945}"/>
              </a:ext>
            </a:extLst>
          </xdr:cNvPr>
          <xdr:cNvCxnSpPr/>
        </xdr:nvCxnSpPr>
        <xdr:spPr>
          <a:xfrm flipH="1">
            <a:off x="914397" y="545020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0" name="Straight Connector 2279">
            <a:extLst>
              <a:ext uri="{FF2B5EF4-FFF2-40B4-BE49-F238E27FC236}">
                <a16:creationId xmlns:a16="http://schemas.microsoft.com/office/drawing/2014/main" id="{E4FFAC89-B5AA-42B1-8193-DBB5D1614E3B}"/>
              </a:ext>
            </a:extLst>
          </xdr:cNvPr>
          <xdr:cNvCxnSpPr/>
        </xdr:nvCxnSpPr>
        <xdr:spPr>
          <a:xfrm>
            <a:off x="2914652" y="5429726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2" name="Straight Connector 2281">
            <a:extLst>
              <a:ext uri="{FF2B5EF4-FFF2-40B4-BE49-F238E27FC236}">
                <a16:creationId xmlns:a16="http://schemas.microsoft.com/office/drawing/2014/main" id="{9DC54719-78A9-4B4D-A12D-113DB6CEDFC7}"/>
              </a:ext>
            </a:extLst>
          </xdr:cNvPr>
          <xdr:cNvCxnSpPr/>
        </xdr:nvCxnSpPr>
        <xdr:spPr>
          <a:xfrm flipH="1">
            <a:off x="2857501" y="544972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84" name="Arc 2283">
            <a:extLst>
              <a:ext uri="{FF2B5EF4-FFF2-40B4-BE49-F238E27FC236}">
                <a16:creationId xmlns:a16="http://schemas.microsoft.com/office/drawing/2014/main" id="{E6BA94EF-F43F-457F-BE94-7356A178E626}"/>
              </a:ext>
            </a:extLst>
          </xdr:cNvPr>
          <xdr:cNvSpPr/>
        </xdr:nvSpPr>
        <xdr:spPr>
          <a:xfrm>
            <a:off x="647700" y="538876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85" name="Arc 2284">
            <a:extLst>
              <a:ext uri="{FF2B5EF4-FFF2-40B4-BE49-F238E27FC236}">
                <a16:creationId xmlns:a16="http://schemas.microsoft.com/office/drawing/2014/main" id="{175E67BD-DC00-4915-AFC4-480D8591F9F8}"/>
              </a:ext>
            </a:extLst>
          </xdr:cNvPr>
          <xdr:cNvSpPr/>
        </xdr:nvSpPr>
        <xdr:spPr>
          <a:xfrm rot="10800000">
            <a:off x="2943225" y="539257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94" name="Straight Connector 2293">
            <a:extLst>
              <a:ext uri="{FF2B5EF4-FFF2-40B4-BE49-F238E27FC236}">
                <a16:creationId xmlns:a16="http://schemas.microsoft.com/office/drawing/2014/main" id="{EC8499CD-9D29-4274-8329-E1873C52E6FA}"/>
              </a:ext>
            </a:extLst>
          </xdr:cNvPr>
          <xdr:cNvCxnSpPr/>
        </xdr:nvCxnSpPr>
        <xdr:spPr>
          <a:xfrm flipH="1">
            <a:off x="914399" y="547878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0" name="Straight Connector 2309">
            <a:extLst>
              <a:ext uri="{FF2B5EF4-FFF2-40B4-BE49-F238E27FC236}">
                <a16:creationId xmlns:a16="http://schemas.microsoft.com/office/drawing/2014/main" id="{B2619A4A-103C-4737-AC5B-C03FA0F9390B}"/>
              </a:ext>
            </a:extLst>
          </xdr:cNvPr>
          <xdr:cNvCxnSpPr/>
        </xdr:nvCxnSpPr>
        <xdr:spPr>
          <a:xfrm flipH="1">
            <a:off x="2857500" y="547878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1" name="Straight Connector 2310">
            <a:extLst>
              <a:ext uri="{FF2B5EF4-FFF2-40B4-BE49-F238E27FC236}">
                <a16:creationId xmlns:a16="http://schemas.microsoft.com/office/drawing/2014/main" id="{89F83CFF-B16C-4639-A868-EEBAC3FEF7B7}"/>
              </a:ext>
            </a:extLst>
          </xdr:cNvPr>
          <xdr:cNvCxnSpPr/>
        </xdr:nvCxnSpPr>
        <xdr:spPr>
          <a:xfrm>
            <a:off x="900112" y="548354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8" name="Straight Connector 2337">
            <a:extLst>
              <a:ext uri="{FF2B5EF4-FFF2-40B4-BE49-F238E27FC236}">
                <a16:creationId xmlns:a16="http://schemas.microsoft.com/office/drawing/2014/main" id="{339AC827-0497-4D62-95B9-F4B0ED7BC9D3}"/>
              </a:ext>
            </a:extLst>
          </xdr:cNvPr>
          <xdr:cNvCxnSpPr/>
        </xdr:nvCxnSpPr>
        <xdr:spPr>
          <a:xfrm>
            <a:off x="1943097" y="543448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3" name="Straight Connector 2342">
            <a:extLst>
              <a:ext uri="{FF2B5EF4-FFF2-40B4-BE49-F238E27FC236}">
                <a16:creationId xmlns:a16="http://schemas.microsoft.com/office/drawing/2014/main" id="{4BF02105-BB20-4437-AC1F-9224DA6CF4A9}"/>
              </a:ext>
            </a:extLst>
          </xdr:cNvPr>
          <xdr:cNvCxnSpPr/>
        </xdr:nvCxnSpPr>
        <xdr:spPr>
          <a:xfrm flipH="1">
            <a:off x="1885948" y="545068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0" name="Straight Connector 2349">
            <a:extLst>
              <a:ext uri="{FF2B5EF4-FFF2-40B4-BE49-F238E27FC236}">
                <a16:creationId xmlns:a16="http://schemas.microsoft.com/office/drawing/2014/main" id="{55A194E0-F418-4973-8B7E-79D9BE638AFE}"/>
              </a:ext>
            </a:extLst>
          </xdr:cNvPr>
          <xdr:cNvCxnSpPr/>
        </xdr:nvCxnSpPr>
        <xdr:spPr>
          <a:xfrm>
            <a:off x="1457316" y="54344887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3" name="Straight Connector 2382">
            <a:extLst>
              <a:ext uri="{FF2B5EF4-FFF2-40B4-BE49-F238E27FC236}">
                <a16:creationId xmlns:a16="http://schemas.microsoft.com/office/drawing/2014/main" id="{A70EE90E-A707-41FE-B4B2-5C0EAB39E23D}"/>
              </a:ext>
            </a:extLst>
          </xdr:cNvPr>
          <xdr:cNvCxnSpPr/>
        </xdr:nvCxnSpPr>
        <xdr:spPr>
          <a:xfrm flipH="1">
            <a:off x="1400167" y="5450681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5" name="Straight Connector 2384">
            <a:extLst>
              <a:ext uri="{FF2B5EF4-FFF2-40B4-BE49-F238E27FC236}">
                <a16:creationId xmlns:a16="http://schemas.microsoft.com/office/drawing/2014/main" id="{8AF4AA90-39A6-465B-94CD-52BDBAEB25C6}"/>
              </a:ext>
            </a:extLst>
          </xdr:cNvPr>
          <xdr:cNvCxnSpPr/>
        </xdr:nvCxnSpPr>
        <xdr:spPr>
          <a:xfrm>
            <a:off x="2428866" y="543448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6" name="Straight Connector 2385">
            <a:extLst>
              <a:ext uri="{FF2B5EF4-FFF2-40B4-BE49-F238E27FC236}">
                <a16:creationId xmlns:a16="http://schemas.microsoft.com/office/drawing/2014/main" id="{49A42E43-152B-4ED8-B806-11BE26E0CF57}"/>
              </a:ext>
            </a:extLst>
          </xdr:cNvPr>
          <xdr:cNvCxnSpPr/>
        </xdr:nvCxnSpPr>
        <xdr:spPr>
          <a:xfrm flipH="1">
            <a:off x="2371717" y="545068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0" name="Freeform: Shape 229">
            <a:extLst>
              <a:ext uri="{FF2B5EF4-FFF2-40B4-BE49-F238E27FC236}">
                <a16:creationId xmlns:a16="http://schemas.microsoft.com/office/drawing/2014/main" id="{D9305F04-61DD-48BA-8ACE-F1C41C18F323}"/>
              </a:ext>
            </a:extLst>
          </xdr:cNvPr>
          <xdr:cNvSpPr/>
        </xdr:nvSpPr>
        <xdr:spPr>
          <a:xfrm>
            <a:off x="966788" y="53687663"/>
            <a:ext cx="1947862" cy="428625"/>
          </a:xfrm>
          <a:custGeom>
            <a:avLst/>
            <a:gdLst>
              <a:gd name="connsiteX0" fmla="*/ 0 w 1947862"/>
              <a:gd name="connsiteY0" fmla="*/ 419100 h 428625"/>
              <a:gd name="connsiteX1" fmla="*/ 490537 w 1947862"/>
              <a:gd name="connsiteY1" fmla="*/ 0 h 428625"/>
              <a:gd name="connsiteX2" fmla="*/ 976312 w 1947862"/>
              <a:gd name="connsiteY2" fmla="*/ 428625 h 428625"/>
              <a:gd name="connsiteX3" fmla="*/ 1462087 w 1947862"/>
              <a:gd name="connsiteY3" fmla="*/ 0 h 428625"/>
              <a:gd name="connsiteX4" fmla="*/ 1947862 w 1947862"/>
              <a:gd name="connsiteY4" fmla="*/ 423862 h 428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47862" h="428625">
                <a:moveTo>
                  <a:pt x="0" y="419100"/>
                </a:moveTo>
                <a:lnTo>
                  <a:pt x="490537" y="0"/>
                </a:lnTo>
                <a:lnTo>
                  <a:pt x="976312" y="428625"/>
                </a:lnTo>
                <a:lnTo>
                  <a:pt x="1462087" y="0"/>
                </a:lnTo>
                <a:lnTo>
                  <a:pt x="1947862" y="423862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2" name="Straight Arrow Connector 231">
            <a:extLst>
              <a:ext uri="{FF2B5EF4-FFF2-40B4-BE49-F238E27FC236}">
                <a16:creationId xmlns:a16="http://schemas.microsoft.com/office/drawing/2014/main" id="{DCE3B61D-7A74-4479-BD26-05D69C582475}"/>
              </a:ext>
            </a:extLst>
          </xdr:cNvPr>
          <xdr:cNvCxnSpPr/>
        </xdr:nvCxnSpPr>
        <xdr:spPr>
          <a:xfrm>
            <a:off x="1457326" y="53701950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4" name="Straight Arrow Connector 2393">
            <a:extLst>
              <a:ext uri="{FF2B5EF4-FFF2-40B4-BE49-F238E27FC236}">
                <a16:creationId xmlns:a16="http://schemas.microsoft.com/office/drawing/2014/main" id="{18187E27-9CAC-4E3C-8D71-D5A98792EC89}"/>
              </a:ext>
            </a:extLst>
          </xdr:cNvPr>
          <xdr:cNvCxnSpPr/>
        </xdr:nvCxnSpPr>
        <xdr:spPr>
          <a:xfrm>
            <a:off x="1295400" y="53830538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5" name="Straight Arrow Connector 2394">
            <a:extLst>
              <a:ext uri="{FF2B5EF4-FFF2-40B4-BE49-F238E27FC236}">
                <a16:creationId xmlns:a16="http://schemas.microsoft.com/office/drawing/2014/main" id="{29808E80-20BC-4AA4-B17D-E37C5B2E29C3}"/>
              </a:ext>
            </a:extLst>
          </xdr:cNvPr>
          <xdr:cNvCxnSpPr/>
        </xdr:nvCxnSpPr>
        <xdr:spPr>
          <a:xfrm>
            <a:off x="1133474" y="53968650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6" name="Straight Arrow Connector 2395">
            <a:extLst>
              <a:ext uri="{FF2B5EF4-FFF2-40B4-BE49-F238E27FC236}">
                <a16:creationId xmlns:a16="http://schemas.microsoft.com/office/drawing/2014/main" id="{D9DBD640-05F3-4D1F-A57E-E8EF35F9D9D6}"/>
              </a:ext>
            </a:extLst>
          </xdr:cNvPr>
          <xdr:cNvCxnSpPr/>
        </xdr:nvCxnSpPr>
        <xdr:spPr>
          <a:xfrm>
            <a:off x="1619251" y="53835300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7" name="Straight Arrow Connector 2396">
            <a:extLst>
              <a:ext uri="{FF2B5EF4-FFF2-40B4-BE49-F238E27FC236}">
                <a16:creationId xmlns:a16="http://schemas.microsoft.com/office/drawing/2014/main" id="{11307D4E-3937-4679-A30E-C0FFDFD7B551}"/>
              </a:ext>
            </a:extLst>
          </xdr:cNvPr>
          <xdr:cNvCxnSpPr/>
        </xdr:nvCxnSpPr>
        <xdr:spPr>
          <a:xfrm>
            <a:off x="1781175" y="53973413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8" name="Straight Arrow Connector 2397">
            <a:extLst>
              <a:ext uri="{FF2B5EF4-FFF2-40B4-BE49-F238E27FC236}">
                <a16:creationId xmlns:a16="http://schemas.microsoft.com/office/drawing/2014/main" id="{C61C11DE-F150-4189-8349-BEA8018E4F57}"/>
              </a:ext>
            </a:extLst>
          </xdr:cNvPr>
          <xdr:cNvCxnSpPr/>
        </xdr:nvCxnSpPr>
        <xdr:spPr>
          <a:xfrm>
            <a:off x="2428877" y="53706712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9" name="Straight Arrow Connector 2398">
            <a:extLst>
              <a:ext uri="{FF2B5EF4-FFF2-40B4-BE49-F238E27FC236}">
                <a16:creationId xmlns:a16="http://schemas.microsoft.com/office/drawing/2014/main" id="{7199CA08-4307-4253-896C-A994083E5A6E}"/>
              </a:ext>
            </a:extLst>
          </xdr:cNvPr>
          <xdr:cNvCxnSpPr/>
        </xdr:nvCxnSpPr>
        <xdr:spPr>
          <a:xfrm>
            <a:off x="2266951" y="53835300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0" name="Straight Arrow Connector 2399">
            <a:extLst>
              <a:ext uri="{FF2B5EF4-FFF2-40B4-BE49-F238E27FC236}">
                <a16:creationId xmlns:a16="http://schemas.microsoft.com/office/drawing/2014/main" id="{CEC39594-8B9C-457E-A0B4-20F0A43B4DF3}"/>
              </a:ext>
            </a:extLst>
          </xdr:cNvPr>
          <xdr:cNvCxnSpPr/>
        </xdr:nvCxnSpPr>
        <xdr:spPr>
          <a:xfrm>
            <a:off x="2105025" y="53973412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1" name="Straight Arrow Connector 2400">
            <a:extLst>
              <a:ext uri="{FF2B5EF4-FFF2-40B4-BE49-F238E27FC236}">
                <a16:creationId xmlns:a16="http://schemas.microsoft.com/office/drawing/2014/main" id="{7B6CDE0A-C6DF-4715-83D6-EFA9D8B57ACF}"/>
              </a:ext>
            </a:extLst>
          </xdr:cNvPr>
          <xdr:cNvCxnSpPr/>
        </xdr:nvCxnSpPr>
        <xdr:spPr>
          <a:xfrm>
            <a:off x="2590802" y="53840062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2" name="Straight Arrow Connector 2401">
            <a:extLst>
              <a:ext uri="{FF2B5EF4-FFF2-40B4-BE49-F238E27FC236}">
                <a16:creationId xmlns:a16="http://schemas.microsoft.com/office/drawing/2014/main" id="{5786144F-1051-4BEC-8B33-8D33828D3F8D}"/>
              </a:ext>
            </a:extLst>
          </xdr:cNvPr>
          <xdr:cNvCxnSpPr/>
        </xdr:nvCxnSpPr>
        <xdr:spPr>
          <a:xfrm>
            <a:off x="2752726" y="53978175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369</xdr:row>
      <xdr:rowOff>138113</xdr:rowOff>
    </xdr:from>
    <xdr:to>
      <xdr:col>55</xdr:col>
      <xdr:colOff>1</xdr:colOff>
      <xdr:row>378</xdr:row>
      <xdr:rowOff>80963</xdr:rowOff>
    </xdr:to>
    <xdr:grpSp>
      <xdr:nvGrpSpPr>
        <xdr:cNvPr id="306" name="Group 305">
          <a:extLst>
            <a:ext uri="{FF2B5EF4-FFF2-40B4-BE49-F238E27FC236}">
              <a16:creationId xmlns:a16="http://schemas.microsoft.com/office/drawing/2014/main" id="{F174BDE0-CFBF-4846-9706-803733C96CC9}"/>
            </a:ext>
          </a:extLst>
        </xdr:cNvPr>
        <xdr:cNvGrpSpPr/>
      </xdr:nvGrpSpPr>
      <xdr:grpSpPr>
        <a:xfrm>
          <a:off x="6477000" y="53687663"/>
          <a:ext cx="2428876" cy="1228725"/>
          <a:chOff x="6477000" y="53687663"/>
          <a:chExt cx="2428876" cy="1228725"/>
        </a:xfrm>
      </xdr:grpSpPr>
      <xdr:grpSp>
        <xdr:nvGrpSpPr>
          <xdr:cNvPr id="2404" name="Group 2403">
            <a:extLst>
              <a:ext uri="{FF2B5EF4-FFF2-40B4-BE49-F238E27FC236}">
                <a16:creationId xmlns:a16="http://schemas.microsoft.com/office/drawing/2014/main" id="{FDC4AF18-B3ED-4659-AD67-5719231EFB8C}"/>
              </a:ext>
            </a:extLst>
          </xdr:cNvPr>
          <xdr:cNvGrpSpPr/>
        </xdr:nvGrpSpPr>
        <xdr:grpSpPr>
          <a:xfrm>
            <a:off x="6638925" y="53978175"/>
            <a:ext cx="161925" cy="285751"/>
            <a:chOff x="1457325" y="571500"/>
            <a:chExt cx="161925" cy="285751"/>
          </a:xfrm>
        </xdr:grpSpPr>
        <xdr:sp macro="" textlink="">
          <xdr:nvSpPr>
            <xdr:cNvPr id="2409" name="Rectangle 2408">
              <a:extLst>
                <a:ext uri="{FF2B5EF4-FFF2-40B4-BE49-F238E27FC236}">
                  <a16:creationId xmlns:a16="http://schemas.microsoft.com/office/drawing/2014/main" id="{F6247AE9-3F1A-4F8A-B02A-A8B128739E6F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410" name="Straight Connector 2409">
              <a:extLst>
                <a:ext uri="{FF2B5EF4-FFF2-40B4-BE49-F238E27FC236}">
                  <a16:creationId xmlns:a16="http://schemas.microsoft.com/office/drawing/2014/main" id="{63909377-2E29-47EC-B657-6216F781CD19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406" name="Straight Connector 2405">
            <a:extLst>
              <a:ext uri="{FF2B5EF4-FFF2-40B4-BE49-F238E27FC236}">
                <a16:creationId xmlns:a16="http://schemas.microsoft.com/office/drawing/2014/main" id="{9F087AAE-5D53-4E49-ABC3-2FCEEF2E5F01}"/>
              </a:ext>
            </a:extLst>
          </xdr:cNvPr>
          <xdr:cNvCxnSpPr/>
        </xdr:nvCxnSpPr>
        <xdr:spPr>
          <a:xfrm>
            <a:off x="6805613" y="541210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1" name="Straight Connector 2410">
            <a:extLst>
              <a:ext uri="{FF2B5EF4-FFF2-40B4-BE49-F238E27FC236}">
                <a16:creationId xmlns:a16="http://schemas.microsoft.com/office/drawing/2014/main" id="{B70C31D5-A254-4B79-A0AE-19F6B1F7A316}"/>
              </a:ext>
            </a:extLst>
          </xdr:cNvPr>
          <xdr:cNvCxnSpPr/>
        </xdr:nvCxnSpPr>
        <xdr:spPr>
          <a:xfrm>
            <a:off x="6800851" y="542924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2" name="Straight Connector 2411">
            <a:extLst>
              <a:ext uri="{FF2B5EF4-FFF2-40B4-BE49-F238E27FC236}">
                <a16:creationId xmlns:a16="http://schemas.microsoft.com/office/drawing/2014/main" id="{52BF2D80-4B0B-4B8D-8921-D5775F711280}"/>
              </a:ext>
            </a:extLst>
          </xdr:cNvPr>
          <xdr:cNvCxnSpPr/>
        </xdr:nvCxnSpPr>
        <xdr:spPr>
          <a:xfrm>
            <a:off x="6729413" y="545496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3" name="Straight Connector 2412">
            <a:extLst>
              <a:ext uri="{FF2B5EF4-FFF2-40B4-BE49-F238E27FC236}">
                <a16:creationId xmlns:a16="http://schemas.microsoft.com/office/drawing/2014/main" id="{98E298FD-AED7-4CC6-9A30-F63FCCDF596C}"/>
              </a:ext>
            </a:extLst>
          </xdr:cNvPr>
          <xdr:cNvCxnSpPr/>
        </xdr:nvCxnSpPr>
        <xdr:spPr>
          <a:xfrm flipH="1">
            <a:off x="6743697" y="545020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4" name="Straight Connector 2413">
            <a:extLst>
              <a:ext uri="{FF2B5EF4-FFF2-40B4-BE49-F238E27FC236}">
                <a16:creationId xmlns:a16="http://schemas.microsoft.com/office/drawing/2014/main" id="{DBC55339-4542-4AF7-930C-041F89546639}"/>
              </a:ext>
            </a:extLst>
          </xdr:cNvPr>
          <xdr:cNvCxnSpPr/>
        </xdr:nvCxnSpPr>
        <xdr:spPr>
          <a:xfrm>
            <a:off x="8743952" y="5429726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5" name="Straight Connector 2414">
            <a:extLst>
              <a:ext uri="{FF2B5EF4-FFF2-40B4-BE49-F238E27FC236}">
                <a16:creationId xmlns:a16="http://schemas.microsoft.com/office/drawing/2014/main" id="{486033A9-E4D3-49DC-9B15-53CBA324CE29}"/>
              </a:ext>
            </a:extLst>
          </xdr:cNvPr>
          <xdr:cNvCxnSpPr/>
        </xdr:nvCxnSpPr>
        <xdr:spPr>
          <a:xfrm flipH="1">
            <a:off x="8686801" y="544972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16" name="Arc 2415">
            <a:extLst>
              <a:ext uri="{FF2B5EF4-FFF2-40B4-BE49-F238E27FC236}">
                <a16:creationId xmlns:a16="http://schemas.microsoft.com/office/drawing/2014/main" id="{D5B5AD82-56C3-4BB6-B8E9-DB3D4419B763}"/>
              </a:ext>
            </a:extLst>
          </xdr:cNvPr>
          <xdr:cNvSpPr/>
        </xdr:nvSpPr>
        <xdr:spPr>
          <a:xfrm>
            <a:off x="6477000" y="53887687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18" name="Straight Connector 2417">
            <a:extLst>
              <a:ext uri="{FF2B5EF4-FFF2-40B4-BE49-F238E27FC236}">
                <a16:creationId xmlns:a16="http://schemas.microsoft.com/office/drawing/2014/main" id="{A26D6E17-D8B5-4981-96A9-F747C1E92004}"/>
              </a:ext>
            </a:extLst>
          </xdr:cNvPr>
          <xdr:cNvCxnSpPr/>
        </xdr:nvCxnSpPr>
        <xdr:spPr>
          <a:xfrm flipH="1">
            <a:off x="6743699" y="547878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9" name="Straight Connector 2418">
            <a:extLst>
              <a:ext uri="{FF2B5EF4-FFF2-40B4-BE49-F238E27FC236}">
                <a16:creationId xmlns:a16="http://schemas.microsoft.com/office/drawing/2014/main" id="{8AF02FD1-FDF4-4E2B-A1E0-AA300107E46E}"/>
              </a:ext>
            </a:extLst>
          </xdr:cNvPr>
          <xdr:cNvCxnSpPr/>
        </xdr:nvCxnSpPr>
        <xdr:spPr>
          <a:xfrm flipH="1">
            <a:off x="8686800" y="547878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0" name="Straight Connector 2419">
            <a:extLst>
              <a:ext uri="{FF2B5EF4-FFF2-40B4-BE49-F238E27FC236}">
                <a16:creationId xmlns:a16="http://schemas.microsoft.com/office/drawing/2014/main" id="{049D3639-8230-47A2-935A-D49EC1E74982}"/>
              </a:ext>
            </a:extLst>
          </xdr:cNvPr>
          <xdr:cNvCxnSpPr/>
        </xdr:nvCxnSpPr>
        <xdr:spPr>
          <a:xfrm>
            <a:off x="6729412" y="548354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1" name="Straight Connector 2420">
            <a:extLst>
              <a:ext uri="{FF2B5EF4-FFF2-40B4-BE49-F238E27FC236}">
                <a16:creationId xmlns:a16="http://schemas.microsoft.com/office/drawing/2014/main" id="{29FF814F-D080-4153-9BBB-CD1F066315B6}"/>
              </a:ext>
            </a:extLst>
          </xdr:cNvPr>
          <xdr:cNvCxnSpPr/>
        </xdr:nvCxnSpPr>
        <xdr:spPr>
          <a:xfrm>
            <a:off x="7772397" y="543448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2" name="Straight Connector 2421">
            <a:extLst>
              <a:ext uri="{FF2B5EF4-FFF2-40B4-BE49-F238E27FC236}">
                <a16:creationId xmlns:a16="http://schemas.microsoft.com/office/drawing/2014/main" id="{A3B8F12F-E45A-4D3F-A099-7AB2673E59C2}"/>
              </a:ext>
            </a:extLst>
          </xdr:cNvPr>
          <xdr:cNvCxnSpPr/>
        </xdr:nvCxnSpPr>
        <xdr:spPr>
          <a:xfrm flipH="1">
            <a:off x="7715248" y="545068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3" name="Straight Connector 2422">
            <a:extLst>
              <a:ext uri="{FF2B5EF4-FFF2-40B4-BE49-F238E27FC236}">
                <a16:creationId xmlns:a16="http://schemas.microsoft.com/office/drawing/2014/main" id="{85EC61FC-4E7D-4684-9EA3-474EC8006579}"/>
              </a:ext>
            </a:extLst>
          </xdr:cNvPr>
          <xdr:cNvCxnSpPr/>
        </xdr:nvCxnSpPr>
        <xdr:spPr>
          <a:xfrm>
            <a:off x="7286616" y="54344887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4" name="Straight Connector 2423">
            <a:extLst>
              <a:ext uri="{FF2B5EF4-FFF2-40B4-BE49-F238E27FC236}">
                <a16:creationId xmlns:a16="http://schemas.microsoft.com/office/drawing/2014/main" id="{893953F5-AABF-4DF8-A5C5-47B1DBFDF0F8}"/>
              </a:ext>
            </a:extLst>
          </xdr:cNvPr>
          <xdr:cNvCxnSpPr/>
        </xdr:nvCxnSpPr>
        <xdr:spPr>
          <a:xfrm flipH="1">
            <a:off x="7229467" y="5450681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5" name="Straight Connector 2424">
            <a:extLst>
              <a:ext uri="{FF2B5EF4-FFF2-40B4-BE49-F238E27FC236}">
                <a16:creationId xmlns:a16="http://schemas.microsoft.com/office/drawing/2014/main" id="{F18F54C1-5112-4713-8058-E2E30AB3DC70}"/>
              </a:ext>
            </a:extLst>
          </xdr:cNvPr>
          <xdr:cNvCxnSpPr/>
        </xdr:nvCxnSpPr>
        <xdr:spPr>
          <a:xfrm>
            <a:off x="8258166" y="543448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6" name="Straight Connector 2425">
            <a:extLst>
              <a:ext uri="{FF2B5EF4-FFF2-40B4-BE49-F238E27FC236}">
                <a16:creationId xmlns:a16="http://schemas.microsoft.com/office/drawing/2014/main" id="{EF6DA4A5-938F-4A2A-894C-37357084B395}"/>
              </a:ext>
            </a:extLst>
          </xdr:cNvPr>
          <xdr:cNvCxnSpPr/>
        </xdr:nvCxnSpPr>
        <xdr:spPr>
          <a:xfrm flipH="1">
            <a:off x="8201017" y="545068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27" name="Freeform: Shape 2426">
            <a:extLst>
              <a:ext uri="{FF2B5EF4-FFF2-40B4-BE49-F238E27FC236}">
                <a16:creationId xmlns:a16="http://schemas.microsoft.com/office/drawing/2014/main" id="{8E3BC626-A593-4447-BAE2-876B52F05DEB}"/>
              </a:ext>
            </a:extLst>
          </xdr:cNvPr>
          <xdr:cNvSpPr/>
        </xdr:nvSpPr>
        <xdr:spPr>
          <a:xfrm>
            <a:off x="6796088" y="53687663"/>
            <a:ext cx="1947862" cy="428625"/>
          </a:xfrm>
          <a:custGeom>
            <a:avLst/>
            <a:gdLst>
              <a:gd name="connsiteX0" fmla="*/ 0 w 1947862"/>
              <a:gd name="connsiteY0" fmla="*/ 419100 h 428625"/>
              <a:gd name="connsiteX1" fmla="*/ 490537 w 1947862"/>
              <a:gd name="connsiteY1" fmla="*/ 0 h 428625"/>
              <a:gd name="connsiteX2" fmla="*/ 976312 w 1947862"/>
              <a:gd name="connsiteY2" fmla="*/ 428625 h 428625"/>
              <a:gd name="connsiteX3" fmla="*/ 1462087 w 1947862"/>
              <a:gd name="connsiteY3" fmla="*/ 0 h 428625"/>
              <a:gd name="connsiteX4" fmla="*/ 1947862 w 1947862"/>
              <a:gd name="connsiteY4" fmla="*/ 423862 h 428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47862" h="428625">
                <a:moveTo>
                  <a:pt x="0" y="419100"/>
                </a:moveTo>
                <a:lnTo>
                  <a:pt x="490537" y="0"/>
                </a:lnTo>
                <a:lnTo>
                  <a:pt x="976312" y="428625"/>
                </a:lnTo>
                <a:lnTo>
                  <a:pt x="1462087" y="0"/>
                </a:lnTo>
                <a:lnTo>
                  <a:pt x="1947862" y="423862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28" name="Straight Arrow Connector 2427">
            <a:extLst>
              <a:ext uri="{FF2B5EF4-FFF2-40B4-BE49-F238E27FC236}">
                <a16:creationId xmlns:a16="http://schemas.microsoft.com/office/drawing/2014/main" id="{39FCDCD5-4420-45ED-857B-F4D5652F12B7}"/>
              </a:ext>
            </a:extLst>
          </xdr:cNvPr>
          <xdr:cNvCxnSpPr/>
        </xdr:nvCxnSpPr>
        <xdr:spPr>
          <a:xfrm>
            <a:off x="7286626" y="53701950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9" name="Straight Arrow Connector 2428">
            <a:extLst>
              <a:ext uri="{FF2B5EF4-FFF2-40B4-BE49-F238E27FC236}">
                <a16:creationId xmlns:a16="http://schemas.microsoft.com/office/drawing/2014/main" id="{77A5A9DB-A0B4-4E96-86E4-4656D78231FB}"/>
              </a:ext>
            </a:extLst>
          </xdr:cNvPr>
          <xdr:cNvCxnSpPr/>
        </xdr:nvCxnSpPr>
        <xdr:spPr>
          <a:xfrm>
            <a:off x="7124700" y="53830538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0" name="Straight Arrow Connector 2429">
            <a:extLst>
              <a:ext uri="{FF2B5EF4-FFF2-40B4-BE49-F238E27FC236}">
                <a16:creationId xmlns:a16="http://schemas.microsoft.com/office/drawing/2014/main" id="{9A641C07-13DC-4804-A672-A1B4F3295EA7}"/>
              </a:ext>
            </a:extLst>
          </xdr:cNvPr>
          <xdr:cNvCxnSpPr/>
        </xdr:nvCxnSpPr>
        <xdr:spPr>
          <a:xfrm>
            <a:off x="6962774" y="53968650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1" name="Straight Arrow Connector 2430">
            <a:extLst>
              <a:ext uri="{FF2B5EF4-FFF2-40B4-BE49-F238E27FC236}">
                <a16:creationId xmlns:a16="http://schemas.microsoft.com/office/drawing/2014/main" id="{37FBA5D4-8FCA-45B0-98DC-693F42125A05}"/>
              </a:ext>
            </a:extLst>
          </xdr:cNvPr>
          <xdr:cNvCxnSpPr/>
        </xdr:nvCxnSpPr>
        <xdr:spPr>
          <a:xfrm>
            <a:off x="7448551" y="53835300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2" name="Straight Arrow Connector 2431">
            <a:extLst>
              <a:ext uri="{FF2B5EF4-FFF2-40B4-BE49-F238E27FC236}">
                <a16:creationId xmlns:a16="http://schemas.microsoft.com/office/drawing/2014/main" id="{2F1FDB3B-F3A0-43AE-8AC5-DF92D4EE5D2E}"/>
              </a:ext>
            </a:extLst>
          </xdr:cNvPr>
          <xdr:cNvCxnSpPr/>
        </xdr:nvCxnSpPr>
        <xdr:spPr>
          <a:xfrm>
            <a:off x="7610475" y="53973413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3" name="Straight Arrow Connector 2432">
            <a:extLst>
              <a:ext uri="{FF2B5EF4-FFF2-40B4-BE49-F238E27FC236}">
                <a16:creationId xmlns:a16="http://schemas.microsoft.com/office/drawing/2014/main" id="{1648445A-0015-4534-8DF7-924FDA7B878B}"/>
              </a:ext>
            </a:extLst>
          </xdr:cNvPr>
          <xdr:cNvCxnSpPr/>
        </xdr:nvCxnSpPr>
        <xdr:spPr>
          <a:xfrm>
            <a:off x="8258177" y="53706712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4" name="Straight Arrow Connector 2433">
            <a:extLst>
              <a:ext uri="{FF2B5EF4-FFF2-40B4-BE49-F238E27FC236}">
                <a16:creationId xmlns:a16="http://schemas.microsoft.com/office/drawing/2014/main" id="{6B027EAF-A4C7-4C89-8D02-3D347E53FCAB}"/>
              </a:ext>
            </a:extLst>
          </xdr:cNvPr>
          <xdr:cNvCxnSpPr/>
        </xdr:nvCxnSpPr>
        <xdr:spPr>
          <a:xfrm>
            <a:off x="8096251" y="53835300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5" name="Straight Arrow Connector 2434">
            <a:extLst>
              <a:ext uri="{FF2B5EF4-FFF2-40B4-BE49-F238E27FC236}">
                <a16:creationId xmlns:a16="http://schemas.microsoft.com/office/drawing/2014/main" id="{06F27CB3-0C9F-4552-8E77-31400CFAF42B}"/>
              </a:ext>
            </a:extLst>
          </xdr:cNvPr>
          <xdr:cNvCxnSpPr/>
        </xdr:nvCxnSpPr>
        <xdr:spPr>
          <a:xfrm>
            <a:off x="7934325" y="53973412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6" name="Straight Arrow Connector 2435">
            <a:extLst>
              <a:ext uri="{FF2B5EF4-FFF2-40B4-BE49-F238E27FC236}">
                <a16:creationId xmlns:a16="http://schemas.microsoft.com/office/drawing/2014/main" id="{B9BD3BF2-4337-4F14-B4C1-63857285F363}"/>
              </a:ext>
            </a:extLst>
          </xdr:cNvPr>
          <xdr:cNvCxnSpPr/>
        </xdr:nvCxnSpPr>
        <xdr:spPr>
          <a:xfrm>
            <a:off x="8420102" y="53840062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7" name="Straight Arrow Connector 2436">
            <a:extLst>
              <a:ext uri="{FF2B5EF4-FFF2-40B4-BE49-F238E27FC236}">
                <a16:creationId xmlns:a16="http://schemas.microsoft.com/office/drawing/2014/main" id="{922AE58F-DF2B-4EF2-BF4B-7A6F78CDA89C}"/>
              </a:ext>
            </a:extLst>
          </xdr:cNvPr>
          <xdr:cNvCxnSpPr/>
        </xdr:nvCxnSpPr>
        <xdr:spPr>
          <a:xfrm>
            <a:off x="8582026" y="53978175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438" name="Group 2437">
            <a:extLst>
              <a:ext uri="{FF2B5EF4-FFF2-40B4-BE49-F238E27FC236}">
                <a16:creationId xmlns:a16="http://schemas.microsoft.com/office/drawing/2014/main" id="{D82F12EA-CC23-43BF-8EA7-3342F0D849A0}"/>
              </a:ext>
            </a:extLst>
          </xdr:cNvPr>
          <xdr:cNvGrpSpPr/>
        </xdr:nvGrpSpPr>
        <xdr:grpSpPr>
          <a:xfrm>
            <a:off x="8577263" y="54125812"/>
            <a:ext cx="328613" cy="261937"/>
            <a:chOff x="6800850" y="719138"/>
            <a:chExt cx="328613" cy="261937"/>
          </a:xfrm>
        </xdr:grpSpPr>
        <xdr:sp macro="" textlink="">
          <xdr:nvSpPr>
            <xdr:cNvPr id="2439" name="Rectangle 2438">
              <a:extLst>
                <a:ext uri="{FF2B5EF4-FFF2-40B4-BE49-F238E27FC236}">
                  <a16:creationId xmlns:a16="http://schemas.microsoft.com/office/drawing/2014/main" id="{DBC04A62-A589-4882-BEF6-91E26088E6BC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440" name="Isosceles Triangle 2439">
              <a:extLst>
                <a:ext uri="{FF2B5EF4-FFF2-40B4-BE49-F238E27FC236}">
                  <a16:creationId xmlns:a16="http://schemas.microsoft.com/office/drawing/2014/main" id="{8422D9F0-FAFA-46EC-A968-761657C29B6B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441" name="Straight Connector 2440">
              <a:extLst>
                <a:ext uri="{FF2B5EF4-FFF2-40B4-BE49-F238E27FC236}">
                  <a16:creationId xmlns:a16="http://schemas.microsoft.com/office/drawing/2014/main" id="{3615366E-3CBF-497E-9C7C-CAD86CAC30D1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75</xdr:col>
      <xdr:colOff>0</xdr:colOff>
      <xdr:row>369</xdr:row>
      <xdr:rowOff>138113</xdr:rowOff>
    </xdr:from>
    <xdr:to>
      <xdr:col>90</xdr:col>
      <xdr:colOff>114301</xdr:colOff>
      <xdr:row>378</xdr:row>
      <xdr:rowOff>80963</xdr:rowOff>
    </xdr:to>
    <xdr:grpSp>
      <xdr:nvGrpSpPr>
        <xdr:cNvPr id="304" name="Group 303">
          <a:extLst>
            <a:ext uri="{FF2B5EF4-FFF2-40B4-BE49-F238E27FC236}">
              <a16:creationId xmlns:a16="http://schemas.microsoft.com/office/drawing/2014/main" id="{52D8EC1D-FA63-4843-B0F9-F5DEB4A8A09B}"/>
            </a:ext>
          </a:extLst>
        </xdr:cNvPr>
        <xdr:cNvGrpSpPr/>
      </xdr:nvGrpSpPr>
      <xdr:grpSpPr>
        <a:xfrm>
          <a:off x="12144375" y="53687663"/>
          <a:ext cx="2543176" cy="1228725"/>
          <a:chOff x="12144375" y="53687663"/>
          <a:chExt cx="2543176" cy="1228725"/>
        </a:xfrm>
      </xdr:grpSpPr>
      <xdr:grpSp>
        <xdr:nvGrpSpPr>
          <xdr:cNvPr id="2444" name="Group 2443">
            <a:extLst>
              <a:ext uri="{FF2B5EF4-FFF2-40B4-BE49-F238E27FC236}">
                <a16:creationId xmlns:a16="http://schemas.microsoft.com/office/drawing/2014/main" id="{9906B8C5-AB46-488D-8AA7-9A7109B00E9D}"/>
              </a:ext>
            </a:extLst>
          </xdr:cNvPr>
          <xdr:cNvGrpSpPr/>
        </xdr:nvGrpSpPr>
        <xdr:grpSpPr>
          <a:xfrm>
            <a:off x="14249400" y="53982938"/>
            <a:ext cx="166688" cy="285750"/>
            <a:chOff x="3562350" y="576263"/>
            <a:chExt cx="166688" cy="285750"/>
          </a:xfrm>
        </xdr:grpSpPr>
        <xdr:sp macro="" textlink="">
          <xdr:nvSpPr>
            <xdr:cNvPr id="2446" name="Rectangle 2445">
              <a:extLst>
                <a:ext uri="{FF2B5EF4-FFF2-40B4-BE49-F238E27FC236}">
                  <a16:creationId xmlns:a16="http://schemas.microsoft.com/office/drawing/2014/main" id="{E36645A3-5E67-49EB-92A2-EAE9824E3F9C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447" name="Straight Connector 2446">
              <a:extLst>
                <a:ext uri="{FF2B5EF4-FFF2-40B4-BE49-F238E27FC236}">
                  <a16:creationId xmlns:a16="http://schemas.microsoft.com/office/drawing/2014/main" id="{D90FE506-E9A7-4DC1-9269-1D38A8304421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445" name="Straight Connector 2444">
            <a:extLst>
              <a:ext uri="{FF2B5EF4-FFF2-40B4-BE49-F238E27FC236}">
                <a16:creationId xmlns:a16="http://schemas.microsoft.com/office/drawing/2014/main" id="{8FD6CBDE-6D15-4ED6-BD43-405580A28B97}"/>
              </a:ext>
            </a:extLst>
          </xdr:cNvPr>
          <xdr:cNvCxnSpPr/>
        </xdr:nvCxnSpPr>
        <xdr:spPr>
          <a:xfrm>
            <a:off x="12311063" y="54121050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0" name="Straight Connector 2449">
            <a:extLst>
              <a:ext uri="{FF2B5EF4-FFF2-40B4-BE49-F238E27FC236}">
                <a16:creationId xmlns:a16="http://schemas.microsoft.com/office/drawing/2014/main" id="{05601EF9-815E-4D54-A0FD-FF7F19A702A5}"/>
              </a:ext>
            </a:extLst>
          </xdr:cNvPr>
          <xdr:cNvCxnSpPr/>
        </xdr:nvCxnSpPr>
        <xdr:spPr>
          <a:xfrm>
            <a:off x="12306301" y="54292499"/>
            <a:ext cx="0" cy="609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1" name="Straight Connector 2450">
            <a:extLst>
              <a:ext uri="{FF2B5EF4-FFF2-40B4-BE49-F238E27FC236}">
                <a16:creationId xmlns:a16="http://schemas.microsoft.com/office/drawing/2014/main" id="{522C7C8F-C230-4C43-8A5E-BD521B95BDB7}"/>
              </a:ext>
            </a:extLst>
          </xdr:cNvPr>
          <xdr:cNvCxnSpPr/>
        </xdr:nvCxnSpPr>
        <xdr:spPr>
          <a:xfrm>
            <a:off x="12234863" y="5454967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2" name="Straight Connector 2451">
            <a:extLst>
              <a:ext uri="{FF2B5EF4-FFF2-40B4-BE49-F238E27FC236}">
                <a16:creationId xmlns:a16="http://schemas.microsoft.com/office/drawing/2014/main" id="{63519E4C-6014-460C-B81D-395C5309EBA4}"/>
              </a:ext>
            </a:extLst>
          </xdr:cNvPr>
          <xdr:cNvCxnSpPr/>
        </xdr:nvCxnSpPr>
        <xdr:spPr>
          <a:xfrm flipH="1">
            <a:off x="12249147" y="5450205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3" name="Straight Connector 2452">
            <a:extLst>
              <a:ext uri="{FF2B5EF4-FFF2-40B4-BE49-F238E27FC236}">
                <a16:creationId xmlns:a16="http://schemas.microsoft.com/office/drawing/2014/main" id="{0533CE1B-FF92-4357-8EDE-B6AB80A44C34}"/>
              </a:ext>
            </a:extLst>
          </xdr:cNvPr>
          <xdr:cNvCxnSpPr/>
        </xdr:nvCxnSpPr>
        <xdr:spPr>
          <a:xfrm>
            <a:off x="14249402" y="54297262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4" name="Straight Connector 2453">
            <a:extLst>
              <a:ext uri="{FF2B5EF4-FFF2-40B4-BE49-F238E27FC236}">
                <a16:creationId xmlns:a16="http://schemas.microsoft.com/office/drawing/2014/main" id="{D858DBF4-F457-49D1-B3D9-4962F78165E5}"/>
              </a:ext>
            </a:extLst>
          </xdr:cNvPr>
          <xdr:cNvCxnSpPr/>
        </xdr:nvCxnSpPr>
        <xdr:spPr>
          <a:xfrm flipH="1">
            <a:off x="14192251" y="54497288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56" name="Arc 2455">
            <a:extLst>
              <a:ext uri="{FF2B5EF4-FFF2-40B4-BE49-F238E27FC236}">
                <a16:creationId xmlns:a16="http://schemas.microsoft.com/office/drawing/2014/main" id="{A557BE48-FAE7-432F-AEAA-456006C4BCCC}"/>
              </a:ext>
            </a:extLst>
          </xdr:cNvPr>
          <xdr:cNvSpPr/>
        </xdr:nvSpPr>
        <xdr:spPr>
          <a:xfrm rot="10800000">
            <a:off x="14277975" y="53925788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57" name="Straight Connector 2456">
            <a:extLst>
              <a:ext uri="{FF2B5EF4-FFF2-40B4-BE49-F238E27FC236}">
                <a16:creationId xmlns:a16="http://schemas.microsoft.com/office/drawing/2014/main" id="{8684BF79-5D71-46D1-9166-2F56AB77A422}"/>
              </a:ext>
            </a:extLst>
          </xdr:cNvPr>
          <xdr:cNvCxnSpPr/>
        </xdr:nvCxnSpPr>
        <xdr:spPr>
          <a:xfrm flipH="1">
            <a:off x="12249149" y="547878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8" name="Straight Connector 2457">
            <a:extLst>
              <a:ext uri="{FF2B5EF4-FFF2-40B4-BE49-F238E27FC236}">
                <a16:creationId xmlns:a16="http://schemas.microsoft.com/office/drawing/2014/main" id="{1D606316-A34F-44AF-A043-B530F90F6969}"/>
              </a:ext>
            </a:extLst>
          </xdr:cNvPr>
          <xdr:cNvCxnSpPr/>
        </xdr:nvCxnSpPr>
        <xdr:spPr>
          <a:xfrm flipH="1">
            <a:off x="14192250" y="5478780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9" name="Straight Connector 2458">
            <a:extLst>
              <a:ext uri="{FF2B5EF4-FFF2-40B4-BE49-F238E27FC236}">
                <a16:creationId xmlns:a16="http://schemas.microsoft.com/office/drawing/2014/main" id="{BAD27F54-2E76-4334-94B3-3ADE39FFB61C}"/>
              </a:ext>
            </a:extLst>
          </xdr:cNvPr>
          <xdr:cNvCxnSpPr/>
        </xdr:nvCxnSpPr>
        <xdr:spPr>
          <a:xfrm>
            <a:off x="12234862" y="54835425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0" name="Straight Connector 2459">
            <a:extLst>
              <a:ext uri="{FF2B5EF4-FFF2-40B4-BE49-F238E27FC236}">
                <a16:creationId xmlns:a16="http://schemas.microsoft.com/office/drawing/2014/main" id="{CE004F05-8BBE-4210-B790-77BCC511E722}"/>
              </a:ext>
            </a:extLst>
          </xdr:cNvPr>
          <xdr:cNvCxnSpPr/>
        </xdr:nvCxnSpPr>
        <xdr:spPr>
          <a:xfrm>
            <a:off x="13277847" y="543448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1" name="Straight Connector 2460">
            <a:extLst>
              <a:ext uri="{FF2B5EF4-FFF2-40B4-BE49-F238E27FC236}">
                <a16:creationId xmlns:a16="http://schemas.microsoft.com/office/drawing/2014/main" id="{ADBBBA17-0665-491A-B544-5494495500E1}"/>
              </a:ext>
            </a:extLst>
          </xdr:cNvPr>
          <xdr:cNvCxnSpPr/>
        </xdr:nvCxnSpPr>
        <xdr:spPr>
          <a:xfrm flipH="1">
            <a:off x="13220698" y="545068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2" name="Straight Connector 2461">
            <a:extLst>
              <a:ext uri="{FF2B5EF4-FFF2-40B4-BE49-F238E27FC236}">
                <a16:creationId xmlns:a16="http://schemas.microsoft.com/office/drawing/2014/main" id="{B8AB88F7-B0EB-4F9F-B2D9-F17FC6209E66}"/>
              </a:ext>
            </a:extLst>
          </xdr:cNvPr>
          <xdr:cNvCxnSpPr/>
        </xdr:nvCxnSpPr>
        <xdr:spPr>
          <a:xfrm>
            <a:off x="12792066" y="54344887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3" name="Straight Connector 2462">
            <a:extLst>
              <a:ext uri="{FF2B5EF4-FFF2-40B4-BE49-F238E27FC236}">
                <a16:creationId xmlns:a16="http://schemas.microsoft.com/office/drawing/2014/main" id="{28408B87-A363-42F4-9E62-CB2C0270CABB}"/>
              </a:ext>
            </a:extLst>
          </xdr:cNvPr>
          <xdr:cNvCxnSpPr/>
        </xdr:nvCxnSpPr>
        <xdr:spPr>
          <a:xfrm flipH="1">
            <a:off x="12734917" y="54506810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4" name="Straight Connector 2463">
            <a:extLst>
              <a:ext uri="{FF2B5EF4-FFF2-40B4-BE49-F238E27FC236}">
                <a16:creationId xmlns:a16="http://schemas.microsoft.com/office/drawing/2014/main" id="{EF59F4D5-E1D8-4C7C-8999-46E00062024D}"/>
              </a:ext>
            </a:extLst>
          </xdr:cNvPr>
          <xdr:cNvCxnSpPr/>
        </xdr:nvCxnSpPr>
        <xdr:spPr>
          <a:xfrm>
            <a:off x="13763616" y="54344888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5" name="Straight Connector 2464">
            <a:extLst>
              <a:ext uri="{FF2B5EF4-FFF2-40B4-BE49-F238E27FC236}">
                <a16:creationId xmlns:a16="http://schemas.microsoft.com/office/drawing/2014/main" id="{49B6D501-F404-4D3F-B3FC-652DE036DB7A}"/>
              </a:ext>
            </a:extLst>
          </xdr:cNvPr>
          <xdr:cNvCxnSpPr/>
        </xdr:nvCxnSpPr>
        <xdr:spPr>
          <a:xfrm flipH="1">
            <a:off x="13706467" y="54506811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66" name="Freeform: Shape 2465">
            <a:extLst>
              <a:ext uri="{FF2B5EF4-FFF2-40B4-BE49-F238E27FC236}">
                <a16:creationId xmlns:a16="http://schemas.microsoft.com/office/drawing/2014/main" id="{1F41D82D-8F44-4103-8996-C7B53A22D9BD}"/>
              </a:ext>
            </a:extLst>
          </xdr:cNvPr>
          <xdr:cNvSpPr/>
        </xdr:nvSpPr>
        <xdr:spPr>
          <a:xfrm>
            <a:off x="12301538" y="53687663"/>
            <a:ext cx="1947862" cy="428625"/>
          </a:xfrm>
          <a:custGeom>
            <a:avLst/>
            <a:gdLst>
              <a:gd name="connsiteX0" fmla="*/ 0 w 1947862"/>
              <a:gd name="connsiteY0" fmla="*/ 419100 h 428625"/>
              <a:gd name="connsiteX1" fmla="*/ 490537 w 1947862"/>
              <a:gd name="connsiteY1" fmla="*/ 0 h 428625"/>
              <a:gd name="connsiteX2" fmla="*/ 976312 w 1947862"/>
              <a:gd name="connsiteY2" fmla="*/ 428625 h 428625"/>
              <a:gd name="connsiteX3" fmla="*/ 1462087 w 1947862"/>
              <a:gd name="connsiteY3" fmla="*/ 0 h 428625"/>
              <a:gd name="connsiteX4" fmla="*/ 1947862 w 1947862"/>
              <a:gd name="connsiteY4" fmla="*/ 423862 h 428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47862" h="428625">
                <a:moveTo>
                  <a:pt x="0" y="419100"/>
                </a:moveTo>
                <a:lnTo>
                  <a:pt x="490537" y="0"/>
                </a:lnTo>
                <a:lnTo>
                  <a:pt x="976312" y="428625"/>
                </a:lnTo>
                <a:lnTo>
                  <a:pt x="1462087" y="0"/>
                </a:lnTo>
                <a:lnTo>
                  <a:pt x="1947862" y="423862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67" name="Straight Arrow Connector 2466">
            <a:extLst>
              <a:ext uri="{FF2B5EF4-FFF2-40B4-BE49-F238E27FC236}">
                <a16:creationId xmlns:a16="http://schemas.microsoft.com/office/drawing/2014/main" id="{4E7C6B46-18D8-49C3-94E0-317A9C6FA26F}"/>
              </a:ext>
            </a:extLst>
          </xdr:cNvPr>
          <xdr:cNvCxnSpPr/>
        </xdr:nvCxnSpPr>
        <xdr:spPr>
          <a:xfrm>
            <a:off x="12792076" y="53701950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8" name="Straight Arrow Connector 2467">
            <a:extLst>
              <a:ext uri="{FF2B5EF4-FFF2-40B4-BE49-F238E27FC236}">
                <a16:creationId xmlns:a16="http://schemas.microsoft.com/office/drawing/2014/main" id="{8E16EF13-4FD8-4EA0-AC23-663F123B378B}"/>
              </a:ext>
            </a:extLst>
          </xdr:cNvPr>
          <xdr:cNvCxnSpPr/>
        </xdr:nvCxnSpPr>
        <xdr:spPr>
          <a:xfrm>
            <a:off x="12630150" y="53830538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9" name="Straight Arrow Connector 2468">
            <a:extLst>
              <a:ext uri="{FF2B5EF4-FFF2-40B4-BE49-F238E27FC236}">
                <a16:creationId xmlns:a16="http://schemas.microsoft.com/office/drawing/2014/main" id="{3292063C-681F-44E6-92C2-A45BE186A562}"/>
              </a:ext>
            </a:extLst>
          </xdr:cNvPr>
          <xdr:cNvCxnSpPr/>
        </xdr:nvCxnSpPr>
        <xdr:spPr>
          <a:xfrm>
            <a:off x="12468224" y="53968650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0" name="Straight Arrow Connector 2469">
            <a:extLst>
              <a:ext uri="{FF2B5EF4-FFF2-40B4-BE49-F238E27FC236}">
                <a16:creationId xmlns:a16="http://schemas.microsoft.com/office/drawing/2014/main" id="{230250BF-45A7-43CB-B5FA-68100ADD491D}"/>
              </a:ext>
            </a:extLst>
          </xdr:cNvPr>
          <xdr:cNvCxnSpPr/>
        </xdr:nvCxnSpPr>
        <xdr:spPr>
          <a:xfrm>
            <a:off x="12954001" y="53835300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1" name="Straight Arrow Connector 2470">
            <a:extLst>
              <a:ext uri="{FF2B5EF4-FFF2-40B4-BE49-F238E27FC236}">
                <a16:creationId xmlns:a16="http://schemas.microsoft.com/office/drawing/2014/main" id="{A8DC420C-18C2-4E12-8477-C34E42A34CDD}"/>
              </a:ext>
            </a:extLst>
          </xdr:cNvPr>
          <xdr:cNvCxnSpPr/>
        </xdr:nvCxnSpPr>
        <xdr:spPr>
          <a:xfrm>
            <a:off x="13115925" y="53973413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2" name="Straight Arrow Connector 2471">
            <a:extLst>
              <a:ext uri="{FF2B5EF4-FFF2-40B4-BE49-F238E27FC236}">
                <a16:creationId xmlns:a16="http://schemas.microsoft.com/office/drawing/2014/main" id="{BCE86291-14D6-4B7D-A2B3-622BA79C6C8E}"/>
              </a:ext>
            </a:extLst>
          </xdr:cNvPr>
          <xdr:cNvCxnSpPr/>
        </xdr:nvCxnSpPr>
        <xdr:spPr>
          <a:xfrm>
            <a:off x="13763627" y="53706712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3" name="Straight Arrow Connector 2472">
            <a:extLst>
              <a:ext uri="{FF2B5EF4-FFF2-40B4-BE49-F238E27FC236}">
                <a16:creationId xmlns:a16="http://schemas.microsoft.com/office/drawing/2014/main" id="{0074FFA9-7B87-49B8-BD5D-918E21DEEEC7}"/>
              </a:ext>
            </a:extLst>
          </xdr:cNvPr>
          <xdr:cNvCxnSpPr/>
        </xdr:nvCxnSpPr>
        <xdr:spPr>
          <a:xfrm>
            <a:off x="13601701" y="53835300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4" name="Straight Arrow Connector 2473">
            <a:extLst>
              <a:ext uri="{FF2B5EF4-FFF2-40B4-BE49-F238E27FC236}">
                <a16:creationId xmlns:a16="http://schemas.microsoft.com/office/drawing/2014/main" id="{B691270B-28BB-4C56-A424-B3ABF31A97A9}"/>
              </a:ext>
            </a:extLst>
          </xdr:cNvPr>
          <xdr:cNvCxnSpPr/>
        </xdr:nvCxnSpPr>
        <xdr:spPr>
          <a:xfrm>
            <a:off x="13439775" y="53973412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5" name="Straight Arrow Connector 2474">
            <a:extLst>
              <a:ext uri="{FF2B5EF4-FFF2-40B4-BE49-F238E27FC236}">
                <a16:creationId xmlns:a16="http://schemas.microsoft.com/office/drawing/2014/main" id="{A7A64A05-7F7B-4D9D-9E3A-52598482081F}"/>
              </a:ext>
            </a:extLst>
          </xdr:cNvPr>
          <xdr:cNvCxnSpPr/>
        </xdr:nvCxnSpPr>
        <xdr:spPr>
          <a:xfrm>
            <a:off x="13925552" y="53840062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6" name="Straight Arrow Connector 2475">
            <a:extLst>
              <a:ext uri="{FF2B5EF4-FFF2-40B4-BE49-F238E27FC236}">
                <a16:creationId xmlns:a16="http://schemas.microsoft.com/office/drawing/2014/main" id="{51DF6727-35D1-4166-82B6-FCB5858502CE}"/>
              </a:ext>
            </a:extLst>
          </xdr:cNvPr>
          <xdr:cNvCxnSpPr/>
        </xdr:nvCxnSpPr>
        <xdr:spPr>
          <a:xfrm>
            <a:off x="14087476" y="53978175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477" name="Group 2476">
            <a:extLst>
              <a:ext uri="{FF2B5EF4-FFF2-40B4-BE49-F238E27FC236}">
                <a16:creationId xmlns:a16="http://schemas.microsoft.com/office/drawing/2014/main" id="{21BD42CC-BCA8-40AF-8B8C-33747F340D7F}"/>
              </a:ext>
            </a:extLst>
          </xdr:cNvPr>
          <xdr:cNvGrpSpPr/>
        </xdr:nvGrpSpPr>
        <xdr:grpSpPr>
          <a:xfrm>
            <a:off x="12144375" y="54121050"/>
            <a:ext cx="328613" cy="261937"/>
            <a:chOff x="6800850" y="719138"/>
            <a:chExt cx="328613" cy="261937"/>
          </a:xfrm>
        </xdr:grpSpPr>
        <xdr:sp macro="" textlink="">
          <xdr:nvSpPr>
            <xdr:cNvPr id="2478" name="Rectangle 2477">
              <a:extLst>
                <a:ext uri="{FF2B5EF4-FFF2-40B4-BE49-F238E27FC236}">
                  <a16:creationId xmlns:a16="http://schemas.microsoft.com/office/drawing/2014/main" id="{F88ADF8C-E58D-4B2A-81B2-A8AEB35CAB1F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479" name="Isosceles Triangle 2478">
              <a:extLst>
                <a:ext uri="{FF2B5EF4-FFF2-40B4-BE49-F238E27FC236}">
                  <a16:creationId xmlns:a16="http://schemas.microsoft.com/office/drawing/2014/main" id="{D07901E3-F4CD-45B0-A6F3-CC506B1997E8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480" name="Straight Connector 2479">
              <a:extLst>
                <a:ext uri="{FF2B5EF4-FFF2-40B4-BE49-F238E27FC236}">
                  <a16:creationId xmlns:a16="http://schemas.microsoft.com/office/drawing/2014/main" id="{75947B9F-84BF-43EA-BB02-208AE58AD8EF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</xdr:col>
      <xdr:colOff>0</xdr:colOff>
      <xdr:row>383</xdr:row>
      <xdr:rowOff>133350</xdr:rowOff>
    </xdr:from>
    <xdr:to>
      <xdr:col>20</xdr:col>
      <xdr:colOff>114301</xdr:colOff>
      <xdr:row>394</xdr:row>
      <xdr:rowOff>80963</xdr:rowOff>
    </xdr:to>
    <xdr:grpSp>
      <xdr:nvGrpSpPr>
        <xdr:cNvPr id="297" name="Group 296">
          <a:extLst>
            <a:ext uri="{FF2B5EF4-FFF2-40B4-BE49-F238E27FC236}">
              <a16:creationId xmlns:a16="http://schemas.microsoft.com/office/drawing/2014/main" id="{5C719B5E-7166-42E4-AC53-9FEA0CA9CB77}"/>
            </a:ext>
          </a:extLst>
        </xdr:cNvPr>
        <xdr:cNvGrpSpPr/>
      </xdr:nvGrpSpPr>
      <xdr:grpSpPr>
        <a:xfrm>
          <a:off x="647700" y="55692675"/>
          <a:ext cx="2705101" cy="1519238"/>
          <a:chOff x="647700" y="55692675"/>
          <a:chExt cx="2705101" cy="1519238"/>
        </a:xfrm>
      </xdr:grpSpPr>
      <xdr:grpSp>
        <xdr:nvGrpSpPr>
          <xdr:cNvPr id="2481" name="Group 2480">
            <a:extLst>
              <a:ext uri="{FF2B5EF4-FFF2-40B4-BE49-F238E27FC236}">
                <a16:creationId xmlns:a16="http://schemas.microsoft.com/office/drawing/2014/main" id="{BC38C0D3-2BA2-45B9-9BD9-01971B4AD85D}"/>
              </a:ext>
            </a:extLst>
          </xdr:cNvPr>
          <xdr:cNvGrpSpPr/>
        </xdr:nvGrpSpPr>
        <xdr:grpSpPr>
          <a:xfrm>
            <a:off x="809625" y="55987950"/>
            <a:ext cx="2271713" cy="290513"/>
            <a:chOff x="1457325" y="571500"/>
            <a:chExt cx="2271713" cy="290513"/>
          </a:xfrm>
        </xdr:grpSpPr>
        <xdr:grpSp>
          <xdr:nvGrpSpPr>
            <xdr:cNvPr id="2482" name="Group 2481">
              <a:extLst>
                <a:ext uri="{FF2B5EF4-FFF2-40B4-BE49-F238E27FC236}">
                  <a16:creationId xmlns:a16="http://schemas.microsoft.com/office/drawing/2014/main" id="{D046400D-9FB5-4F8F-9547-3D2E439890E3}"/>
                </a:ext>
              </a:extLst>
            </xdr:cNvPr>
            <xdr:cNvGrpSpPr/>
          </xdr:nvGrpSpPr>
          <xdr:grpSpPr>
            <a:xfrm>
              <a:off x="1457325" y="571500"/>
              <a:ext cx="161925" cy="285751"/>
              <a:chOff x="1457325" y="571500"/>
              <a:chExt cx="161925" cy="285751"/>
            </a:xfrm>
          </xdr:grpSpPr>
          <xdr:sp macro="" textlink="">
            <xdr:nvSpPr>
              <xdr:cNvPr id="2487" name="Rectangle 2486">
                <a:extLst>
                  <a:ext uri="{FF2B5EF4-FFF2-40B4-BE49-F238E27FC236}">
                    <a16:creationId xmlns:a16="http://schemas.microsoft.com/office/drawing/2014/main" id="{E5972953-13EF-41EE-A1D2-868282C29551}"/>
                  </a:ext>
                </a:extLst>
              </xdr:cNvPr>
              <xdr:cNvSpPr/>
            </xdr:nvSpPr>
            <xdr:spPr>
              <a:xfrm>
                <a:off x="145732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488" name="Straight Connector 2487">
                <a:extLst>
                  <a:ext uri="{FF2B5EF4-FFF2-40B4-BE49-F238E27FC236}">
                    <a16:creationId xmlns:a16="http://schemas.microsoft.com/office/drawing/2014/main" id="{8EE4D907-164C-4F72-A04F-C0E08040EBEB}"/>
                  </a:ext>
                </a:extLst>
              </xdr:cNvPr>
              <xdr:cNvCxnSpPr/>
            </xdr:nvCxnSpPr>
            <xdr:spPr>
              <a:xfrm>
                <a:off x="1619250" y="571500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483" name="Group 2482">
              <a:extLst>
                <a:ext uri="{FF2B5EF4-FFF2-40B4-BE49-F238E27FC236}">
                  <a16:creationId xmlns:a16="http://schemas.microsoft.com/office/drawing/2014/main" id="{0AFC4DEF-C7CA-48C2-B416-150C97DAAFCB}"/>
                </a:ext>
              </a:extLst>
            </xdr:cNvPr>
            <xdr:cNvGrpSpPr/>
          </xdr:nvGrpSpPr>
          <xdr:grpSpPr>
            <a:xfrm>
              <a:off x="3562350" y="576263"/>
              <a:ext cx="166688" cy="285750"/>
              <a:chOff x="3562350" y="576263"/>
              <a:chExt cx="166688" cy="285750"/>
            </a:xfrm>
          </xdr:grpSpPr>
          <xdr:sp macro="" textlink="">
            <xdr:nvSpPr>
              <xdr:cNvPr id="2485" name="Rectangle 2484">
                <a:extLst>
                  <a:ext uri="{FF2B5EF4-FFF2-40B4-BE49-F238E27FC236}">
                    <a16:creationId xmlns:a16="http://schemas.microsoft.com/office/drawing/2014/main" id="{E7A40A97-1483-4A3E-BDDC-A8690683CBD6}"/>
                  </a:ext>
                </a:extLst>
              </xdr:cNvPr>
              <xdr:cNvSpPr/>
            </xdr:nvSpPr>
            <xdr:spPr>
              <a:xfrm>
                <a:off x="3571875" y="576263"/>
                <a:ext cx="157163" cy="280988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2486" name="Straight Connector 2485">
                <a:extLst>
                  <a:ext uri="{FF2B5EF4-FFF2-40B4-BE49-F238E27FC236}">
                    <a16:creationId xmlns:a16="http://schemas.microsoft.com/office/drawing/2014/main" id="{5EB8070B-D0BB-47E2-B013-BA1B83599313}"/>
                  </a:ext>
                </a:extLst>
              </xdr:cNvPr>
              <xdr:cNvCxnSpPr/>
            </xdr:nvCxnSpPr>
            <xdr:spPr>
              <a:xfrm>
                <a:off x="3562350" y="576263"/>
                <a:ext cx="0" cy="28575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484" name="Straight Connector 2483">
              <a:extLst>
                <a:ext uri="{FF2B5EF4-FFF2-40B4-BE49-F238E27FC236}">
                  <a16:creationId xmlns:a16="http://schemas.microsoft.com/office/drawing/2014/main" id="{3BBF08C2-5C6C-4840-8E0A-DFFFFD374921}"/>
                </a:ext>
              </a:extLst>
            </xdr:cNvPr>
            <xdr:cNvCxnSpPr/>
          </xdr:nvCxnSpPr>
          <xdr:spPr>
            <a:xfrm>
              <a:off x="1624013" y="714375"/>
              <a:ext cx="19335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489" name="Straight Connector 2488">
            <a:extLst>
              <a:ext uri="{FF2B5EF4-FFF2-40B4-BE49-F238E27FC236}">
                <a16:creationId xmlns:a16="http://schemas.microsoft.com/office/drawing/2014/main" id="{D616CDCB-AB9C-402F-85BF-D5E9072687AE}"/>
              </a:ext>
            </a:extLst>
          </xdr:cNvPr>
          <xdr:cNvCxnSpPr/>
        </xdr:nvCxnSpPr>
        <xdr:spPr>
          <a:xfrm>
            <a:off x="971551" y="56302274"/>
            <a:ext cx="0" cy="8953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0" name="Straight Connector 2489">
            <a:extLst>
              <a:ext uri="{FF2B5EF4-FFF2-40B4-BE49-F238E27FC236}">
                <a16:creationId xmlns:a16="http://schemas.microsoft.com/office/drawing/2014/main" id="{3D96EC8D-CD10-4003-BCAD-2260A7B98376}"/>
              </a:ext>
            </a:extLst>
          </xdr:cNvPr>
          <xdr:cNvCxnSpPr/>
        </xdr:nvCxnSpPr>
        <xdr:spPr>
          <a:xfrm>
            <a:off x="900113" y="56559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1" name="Straight Connector 2490">
            <a:extLst>
              <a:ext uri="{FF2B5EF4-FFF2-40B4-BE49-F238E27FC236}">
                <a16:creationId xmlns:a16="http://schemas.microsoft.com/office/drawing/2014/main" id="{F00065DD-0FF6-4BF8-8496-96A299B7D3D3}"/>
              </a:ext>
            </a:extLst>
          </xdr:cNvPr>
          <xdr:cNvCxnSpPr/>
        </xdr:nvCxnSpPr>
        <xdr:spPr>
          <a:xfrm flipH="1">
            <a:off x="914397" y="56511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2" name="Straight Connector 2491">
            <a:extLst>
              <a:ext uri="{FF2B5EF4-FFF2-40B4-BE49-F238E27FC236}">
                <a16:creationId xmlns:a16="http://schemas.microsoft.com/office/drawing/2014/main" id="{95475CFE-5D0B-4D04-BEC7-F880A0B0791C}"/>
              </a:ext>
            </a:extLst>
          </xdr:cNvPr>
          <xdr:cNvCxnSpPr/>
        </xdr:nvCxnSpPr>
        <xdr:spPr>
          <a:xfrm>
            <a:off x="2914652" y="56307037"/>
            <a:ext cx="0" cy="9048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3" name="Straight Connector 2492">
            <a:extLst>
              <a:ext uri="{FF2B5EF4-FFF2-40B4-BE49-F238E27FC236}">
                <a16:creationId xmlns:a16="http://schemas.microsoft.com/office/drawing/2014/main" id="{ABCCAF17-4EB7-4A2C-9227-F63772D63590}"/>
              </a:ext>
            </a:extLst>
          </xdr:cNvPr>
          <xdr:cNvCxnSpPr/>
        </xdr:nvCxnSpPr>
        <xdr:spPr>
          <a:xfrm flipH="1">
            <a:off x="2857501" y="56507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94" name="Arc 2493">
            <a:extLst>
              <a:ext uri="{FF2B5EF4-FFF2-40B4-BE49-F238E27FC236}">
                <a16:creationId xmlns:a16="http://schemas.microsoft.com/office/drawing/2014/main" id="{7FD78647-6560-4CC0-8938-68C4B2114ECC}"/>
              </a:ext>
            </a:extLst>
          </xdr:cNvPr>
          <xdr:cNvSpPr/>
        </xdr:nvSpPr>
        <xdr:spPr>
          <a:xfrm>
            <a:off x="647700" y="558974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95" name="Arc 2494">
            <a:extLst>
              <a:ext uri="{FF2B5EF4-FFF2-40B4-BE49-F238E27FC236}">
                <a16:creationId xmlns:a16="http://schemas.microsoft.com/office/drawing/2014/main" id="{DABB67BB-AE93-4F5F-9973-28890E614B80}"/>
              </a:ext>
            </a:extLst>
          </xdr:cNvPr>
          <xdr:cNvSpPr/>
        </xdr:nvSpPr>
        <xdr:spPr>
          <a:xfrm rot="10800000">
            <a:off x="2943225" y="55935563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96" name="Straight Connector 2495">
            <a:extLst>
              <a:ext uri="{FF2B5EF4-FFF2-40B4-BE49-F238E27FC236}">
                <a16:creationId xmlns:a16="http://schemas.microsoft.com/office/drawing/2014/main" id="{70C8D549-348B-4D3E-8761-65ED30A79467}"/>
              </a:ext>
            </a:extLst>
          </xdr:cNvPr>
          <xdr:cNvCxnSpPr/>
        </xdr:nvCxnSpPr>
        <xdr:spPr>
          <a:xfrm flipH="1">
            <a:off x="914399" y="570833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7" name="Straight Connector 2496">
            <a:extLst>
              <a:ext uri="{FF2B5EF4-FFF2-40B4-BE49-F238E27FC236}">
                <a16:creationId xmlns:a16="http://schemas.microsoft.com/office/drawing/2014/main" id="{B008AD0A-2852-4239-AFB4-ADFF549AD54A}"/>
              </a:ext>
            </a:extLst>
          </xdr:cNvPr>
          <xdr:cNvCxnSpPr/>
        </xdr:nvCxnSpPr>
        <xdr:spPr>
          <a:xfrm flipH="1">
            <a:off x="2857500" y="570833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8" name="Straight Connector 2497">
            <a:extLst>
              <a:ext uri="{FF2B5EF4-FFF2-40B4-BE49-F238E27FC236}">
                <a16:creationId xmlns:a16="http://schemas.microsoft.com/office/drawing/2014/main" id="{0450376A-02E6-4B5F-BEBE-B2A3DA2878EC}"/>
              </a:ext>
            </a:extLst>
          </xdr:cNvPr>
          <xdr:cNvCxnSpPr/>
        </xdr:nvCxnSpPr>
        <xdr:spPr>
          <a:xfrm>
            <a:off x="900112" y="571309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9" name="Straight Connector 2498">
            <a:extLst>
              <a:ext uri="{FF2B5EF4-FFF2-40B4-BE49-F238E27FC236}">
                <a16:creationId xmlns:a16="http://schemas.microsoft.com/office/drawing/2014/main" id="{D89F96B2-0905-4165-974E-60A98B8F6CD2}"/>
              </a:ext>
            </a:extLst>
          </xdr:cNvPr>
          <xdr:cNvCxnSpPr/>
        </xdr:nvCxnSpPr>
        <xdr:spPr>
          <a:xfrm>
            <a:off x="1943097" y="563546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0" name="Straight Connector 2499">
            <a:extLst>
              <a:ext uri="{FF2B5EF4-FFF2-40B4-BE49-F238E27FC236}">
                <a16:creationId xmlns:a16="http://schemas.microsoft.com/office/drawing/2014/main" id="{08712F6D-29C5-4461-99D2-A4C84AF5BDBF}"/>
              </a:ext>
            </a:extLst>
          </xdr:cNvPr>
          <xdr:cNvCxnSpPr/>
        </xdr:nvCxnSpPr>
        <xdr:spPr>
          <a:xfrm flipH="1">
            <a:off x="1885948" y="565165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1" name="Straight Connector 2500">
            <a:extLst>
              <a:ext uri="{FF2B5EF4-FFF2-40B4-BE49-F238E27FC236}">
                <a16:creationId xmlns:a16="http://schemas.microsoft.com/office/drawing/2014/main" id="{BF160229-6356-47E4-A098-7202DAC18F86}"/>
              </a:ext>
            </a:extLst>
          </xdr:cNvPr>
          <xdr:cNvCxnSpPr/>
        </xdr:nvCxnSpPr>
        <xdr:spPr>
          <a:xfrm>
            <a:off x="1457316" y="56354662"/>
            <a:ext cx="0" cy="566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2" name="Straight Connector 2501">
            <a:extLst>
              <a:ext uri="{FF2B5EF4-FFF2-40B4-BE49-F238E27FC236}">
                <a16:creationId xmlns:a16="http://schemas.microsoft.com/office/drawing/2014/main" id="{13395630-6F2E-47DB-9486-5AC4C3E6D003}"/>
              </a:ext>
            </a:extLst>
          </xdr:cNvPr>
          <xdr:cNvCxnSpPr/>
        </xdr:nvCxnSpPr>
        <xdr:spPr>
          <a:xfrm flipH="1">
            <a:off x="1400167" y="5651658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6" name="Straight Arrow Connector 2505">
            <a:extLst>
              <a:ext uri="{FF2B5EF4-FFF2-40B4-BE49-F238E27FC236}">
                <a16:creationId xmlns:a16="http://schemas.microsoft.com/office/drawing/2014/main" id="{6D23B320-CD71-4AAA-B541-C553FDCB95D3}"/>
              </a:ext>
            </a:extLst>
          </xdr:cNvPr>
          <xdr:cNvCxnSpPr/>
        </xdr:nvCxnSpPr>
        <xdr:spPr>
          <a:xfrm>
            <a:off x="1457326" y="55711725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7" name="Straight Arrow Connector 2506">
            <a:extLst>
              <a:ext uri="{FF2B5EF4-FFF2-40B4-BE49-F238E27FC236}">
                <a16:creationId xmlns:a16="http://schemas.microsoft.com/office/drawing/2014/main" id="{7D06A245-0A6A-4F9C-83EB-64B7593C4C99}"/>
              </a:ext>
            </a:extLst>
          </xdr:cNvPr>
          <xdr:cNvCxnSpPr/>
        </xdr:nvCxnSpPr>
        <xdr:spPr>
          <a:xfrm>
            <a:off x="1295400" y="55840313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8" name="Straight Arrow Connector 2507">
            <a:extLst>
              <a:ext uri="{FF2B5EF4-FFF2-40B4-BE49-F238E27FC236}">
                <a16:creationId xmlns:a16="http://schemas.microsoft.com/office/drawing/2014/main" id="{FE255062-E97D-4CDE-91BC-888C0147E75A}"/>
              </a:ext>
            </a:extLst>
          </xdr:cNvPr>
          <xdr:cNvCxnSpPr/>
        </xdr:nvCxnSpPr>
        <xdr:spPr>
          <a:xfrm>
            <a:off x="1133474" y="55978425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9" name="Straight Arrow Connector 2508">
            <a:extLst>
              <a:ext uri="{FF2B5EF4-FFF2-40B4-BE49-F238E27FC236}">
                <a16:creationId xmlns:a16="http://schemas.microsoft.com/office/drawing/2014/main" id="{FBFFBA38-341E-40AD-ADCB-18789AF3E5B3}"/>
              </a:ext>
            </a:extLst>
          </xdr:cNvPr>
          <xdr:cNvCxnSpPr/>
        </xdr:nvCxnSpPr>
        <xdr:spPr>
          <a:xfrm>
            <a:off x="1619251" y="55845075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0" name="Straight Arrow Connector 2509">
            <a:extLst>
              <a:ext uri="{FF2B5EF4-FFF2-40B4-BE49-F238E27FC236}">
                <a16:creationId xmlns:a16="http://schemas.microsoft.com/office/drawing/2014/main" id="{B74048BE-16F1-4A96-96A5-E7B225D9F509}"/>
              </a:ext>
            </a:extLst>
          </xdr:cNvPr>
          <xdr:cNvCxnSpPr/>
        </xdr:nvCxnSpPr>
        <xdr:spPr>
          <a:xfrm>
            <a:off x="1781175" y="55983188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6" name="Freeform: Shape 245">
            <a:extLst>
              <a:ext uri="{FF2B5EF4-FFF2-40B4-BE49-F238E27FC236}">
                <a16:creationId xmlns:a16="http://schemas.microsoft.com/office/drawing/2014/main" id="{A62A7C84-34C9-4B7B-BFB9-5231ABEE16F2}"/>
              </a:ext>
            </a:extLst>
          </xdr:cNvPr>
          <xdr:cNvSpPr/>
        </xdr:nvSpPr>
        <xdr:spPr>
          <a:xfrm>
            <a:off x="962025" y="55692675"/>
            <a:ext cx="981075" cy="442913"/>
          </a:xfrm>
          <a:custGeom>
            <a:avLst/>
            <a:gdLst>
              <a:gd name="connsiteX0" fmla="*/ 0 w 981075"/>
              <a:gd name="connsiteY0" fmla="*/ 442913 h 442913"/>
              <a:gd name="connsiteX1" fmla="*/ 500063 w 981075"/>
              <a:gd name="connsiteY1" fmla="*/ 0 h 442913"/>
              <a:gd name="connsiteX2" fmla="*/ 981075 w 981075"/>
              <a:gd name="connsiteY2" fmla="*/ 438150 h 442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1075" h="442913">
                <a:moveTo>
                  <a:pt x="0" y="442913"/>
                </a:moveTo>
                <a:lnTo>
                  <a:pt x="500063" y="0"/>
                </a:lnTo>
                <a:lnTo>
                  <a:pt x="981075" y="43815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516" name="Straight Connector 2515">
            <a:extLst>
              <a:ext uri="{FF2B5EF4-FFF2-40B4-BE49-F238E27FC236}">
                <a16:creationId xmlns:a16="http://schemas.microsoft.com/office/drawing/2014/main" id="{0521E5C3-7B2B-4638-9F0B-BD8793133622}"/>
              </a:ext>
            </a:extLst>
          </xdr:cNvPr>
          <xdr:cNvCxnSpPr/>
        </xdr:nvCxnSpPr>
        <xdr:spPr>
          <a:xfrm flipH="1">
            <a:off x="2862271" y="56783287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7" name="Straight Connector 2516">
            <a:extLst>
              <a:ext uri="{FF2B5EF4-FFF2-40B4-BE49-F238E27FC236}">
                <a16:creationId xmlns:a16="http://schemas.microsoft.com/office/drawing/2014/main" id="{2F67636E-89D9-46F5-A4AD-2ACE12EC2374}"/>
              </a:ext>
            </a:extLst>
          </xdr:cNvPr>
          <xdr:cNvCxnSpPr/>
        </xdr:nvCxnSpPr>
        <xdr:spPr>
          <a:xfrm flipH="1">
            <a:off x="1404937" y="5679280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3FBDBE37-8F72-4FA4-AB11-DF9CD0B37FB3}"/>
              </a:ext>
            </a:extLst>
          </xdr:cNvPr>
          <xdr:cNvCxnSpPr/>
        </xdr:nvCxnSpPr>
        <xdr:spPr>
          <a:xfrm>
            <a:off x="1357313" y="56845200"/>
            <a:ext cx="16144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383</xdr:row>
      <xdr:rowOff>133350</xdr:rowOff>
    </xdr:from>
    <xdr:to>
      <xdr:col>54</xdr:col>
      <xdr:colOff>152401</xdr:colOff>
      <xdr:row>392</xdr:row>
      <xdr:rowOff>90488</xdr:rowOff>
    </xdr:to>
    <xdr:grpSp>
      <xdr:nvGrpSpPr>
        <xdr:cNvPr id="309" name="Group 308">
          <a:extLst>
            <a:ext uri="{FF2B5EF4-FFF2-40B4-BE49-F238E27FC236}">
              <a16:creationId xmlns:a16="http://schemas.microsoft.com/office/drawing/2014/main" id="{8971A12B-DD3A-467E-9533-C7395965C90E}"/>
            </a:ext>
          </a:extLst>
        </xdr:cNvPr>
        <xdr:cNvGrpSpPr/>
      </xdr:nvGrpSpPr>
      <xdr:grpSpPr>
        <a:xfrm>
          <a:off x="6477000" y="55692675"/>
          <a:ext cx="2419351" cy="1243013"/>
          <a:chOff x="6477000" y="55692675"/>
          <a:chExt cx="2419351" cy="1243013"/>
        </a:xfrm>
      </xdr:grpSpPr>
      <xdr:grpSp>
        <xdr:nvGrpSpPr>
          <xdr:cNvPr id="2519" name="Group 2518">
            <a:extLst>
              <a:ext uri="{FF2B5EF4-FFF2-40B4-BE49-F238E27FC236}">
                <a16:creationId xmlns:a16="http://schemas.microsoft.com/office/drawing/2014/main" id="{F0FC8130-F15E-4A65-A58B-38A513736B90}"/>
              </a:ext>
            </a:extLst>
          </xdr:cNvPr>
          <xdr:cNvGrpSpPr/>
        </xdr:nvGrpSpPr>
        <xdr:grpSpPr>
          <a:xfrm>
            <a:off x="6638925" y="55987950"/>
            <a:ext cx="161925" cy="285751"/>
            <a:chOff x="1457325" y="571500"/>
            <a:chExt cx="161925" cy="285751"/>
          </a:xfrm>
        </xdr:grpSpPr>
        <xdr:sp macro="" textlink="">
          <xdr:nvSpPr>
            <xdr:cNvPr id="2524" name="Rectangle 2523">
              <a:extLst>
                <a:ext uri="{FF2B5EF4-FFF2-40B4-BE49-F238E27FC236}">
                  <a16:creationId xmlns:a16="http://schemas.microsoft.com/office/drawing/2014/main" id="{781EAB93-981C-4A72-AB44-E8932E79943A}"/>
                </a:ext>
              </a:extLst>
            </xdr:cNvPr>
            <xdr:cNvSpPr/>
          </xdr:nvSpPr>
          <xdr:spPr>
            <a:xfrm>
              <a:off x="145732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525" name="Straight Connector 2524">
              <a:extLst>
                <a:ext uri="{FF2B5EF4-FFF2-40B4-BE49-F238E27FC236}">
                  <a16:creationId xmlns:a16="http://schemas.microsoft.com/office/drawing/2014/main" id="{D71B9B52-2C8B-4D8D-AA0D-DB4ADC2F4C1B}"/>
                </a:ext>
              </a:extLst>
            </xdr:cNvPr>
            <xdr:cNvCxnSpPr/>
          </xdr:nvCxnSpPr>
          <xdr:spPr>
            <a:xfrm>
              <a:off x="1619250" y="571500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521" name="Straight Connector 2520">
            <a:extLst>
              <a:ext uri="{FF2B5EF4-FFF2-40B4-BE49-F238E27FC236}">
                <a16:creationId xmlns:a16="http://schemas.microsoft.com/office/drawing/2014/main" id="{D865D742-6397-41C7-B7F5-987DC909AB5C}"/>
              </a:ext>
            </a:extLst>
          </xdr:cNvPr>
          <xdr:cNvCxnSpPr/>
        </xdr:nvCxnSpPr>
        <xdr:spPr>
          <a:xfrm>
            <a:off x="6805613" y="561308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6" name="Straight Connector 2525">
            <a:extLst>
              <a:ext uri="{FF2B5EF4-FFF2-40B4-BE49-F238E27FC236}">
                <a16:creationId xmlns:a16="http://schemas.microsoft.com/office/drawing/2014/main" id="{49B7160E-22AB-463C-A9C2-457806F08967}"/>
              </a:ext>
            </a:extLst>
          </xdr:cNvPr>
          <xdr:cNvCxnSpPr/>
        </xdr:nvCxnSpPr>
        <xdr:spPr>
          <a:xfrm>
            <a:off x="6800851" y="56302274"/>
            <a:ext cx="0" cy="6334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7" name="Straight Connector 2526">
            <a:extLst>
              <a:ext uri="{FF2B5EF4-FFF2-40B4-BE49-F238E27FC236}">
                <a16:creationId xmlns:a16="http://schemas.microsoft.com/office/drawing/2014/main" id="{2A285FB2-8320-41A4-AB3A-D1B1DB72F683}"/>
              </a:ext>
            </a:extLst>
          </xdr:cNvPr>
          <xdr:cNvCxnSpPr/>
        </xdr:nvCxnSpPr>
        <xdr:spPr>
          <a:xfrm>
            <a:off x="6729413" y="56559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8" name="Straight Connector 2527">
            <a:extLst>
              <a:ext uri="{FF2B5EF4-FFF2-40B4-BE49-F238E27FC236}">
                <a16:creationId xmlns:a16="http://schemas.microsoft.com/office/drawing/2014/main" id="{3636E0D4-71D5-4A08-B62B-9D9873873C75}"/>
              </a:ext>
            </a:extLst>
          </xdr:cNvPr>
          <xdr:cNvCxnSpPr/>
        </xdr:nvCxnSpPr>
        <xdr:spPr>
          <a:xfrm flipH="1">
            <a:off x="6743697" y="5651182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9" name="Straight Connector 2528">
            <a:extLst>
              <a:ext uri="{FF2B5EF4-FFF2-40B4-BE49-F238E27FC236}">
                <a16:creationId xmlns:a16="http://schemas.microsoft.com/office/drawing/2014/main" id="{C7CEB1E6-3869-4F3C-9E92-2106CE4F3335}"/>
              </a:ext>
            </a:extLst>
          </xdr:cNvPr>
          <xdr:cNvCxnSpPr/>
        </xdr:nvCxnSpPr>
        <xdr:spPr>
          <a:xfrm>
            <a:off x="8743952" y="563070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0" name="Straight Connector 2529">
            <a:extLst>
              <a:ext uri="{FF2B5EF4-FFF2-40B4-BE49-F238E27FC236}">
                <a16:creationId xmlns:a16="http://schemas.microsoft.com/office/drawing/2014/main" id="{4919EF0F-6FF2-48AC-82B5-C04B124ABF89}"/>
              </a:ext>
            </a:extLst>
          </xdr:cNvPr>
          <xdr:cNvCxnSpPr/>
        </xdr:nvCxnSpPr>
        <xdr:spPr>
          <a:xfrm flipH="1">
            <a:off x="8686801" y="56507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31" name="Arc 2530">
            <a:extLst>
              <a:ext uri="{FF2B5EF4-FFF2-40B4-BE49-F238E27FC236}">
                <a16:creationId xmlns:a16="http://schemas.microsoft.com/office/drawing/2014/main" id="{AF1BDAA5-4EF4-460B-95B1-6BF5E0537B80}"/>
              </a:ext>
            </a:extLst>
          </xdr:cNvPr>
          <xdr:cNvSpPr/>
        </xdr:nvSpPr>
        <xdr:spPr>
          <a:xfrm>
            <a:off x="6477000" y="55897462"/>
            <a:ext cx="409576" cy="409576"/>
          </a:xfrm>
          <a:prstGeom prst="arc">
            <a:avLst>
              <a:gd name="adj1" fmla="val 6873002"/>
              <a:gd name="adj2" fmla="val 15093916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33" name="Straight Connector 2532">
            <a:extLst>
              <a:ext uri="{FF2B5EF4-FFF2-40B4-BE49-F238E27FC236}">
                <a16:creationId xmlns:a16="http://schemas.microsoft.com/office/drawing/2014/main" id="{6FEA5754-9A7F-4F10-979D-D8F41F19A205}"/>
              </a:ext>
            </a:extLst>
          </xdr:cNvPr>
          <xdr:cNvCxnSpPr/>
        </xdr:nvCxnSpPr>
        <xdr:spPr>
          <a:xfrm flipH="1">
            <a:off x="6743699" y="5679756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4" name="Straight Connector 2533">
            <a:extLst>
              <a:ext uri="{FF2B5EF4-FFF2-40B4-BE49-F238E27FC236}">
                <a16:creationId xmlns:a16="http://schemas.microsoft.com/office/drawing/2014/main" id="{B525B578-D540-48A8-B773-2CFE7286DFE2}"/>
              </a:ext>
            </a:extLst>
          </xdr:cNvPr>
          <xdr:cNvCxnSpPr/>
        </xdr:nvCxnSpPr>
        <xdr:spPr>
          <a:xfrm flipH="1">
            <a:off x="8686800" y="5679756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5" name="Straight Connector 2534">
            <a:extLst>
              <a:ext uri="{FF2B5EF4-FFF2-40B4-BE49-F238E27FC236}">
                <a16:creationId xmlns:a16="http://schemas.microsoft.com/office/drawing/2014/main" id="{83D42102-AB7D-4C5D-94CB-CB0AB2C6D7F5}"/>
              </a:ext>
            </a:extLst>
          </xdr:cNvPr>
          <xdr:cNvCxnSpPr/>
        </xdr:nvCxnSpPr>
        <xdr:spPr>
          <a:xfrm>
            <a:off x="6729412" y="56845194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6" name="Straight Connector 2535">
            <a:extLst>
              <a:ext uri="{FF2B5EF4-FFF2-40B4-BE49-F238E27FC236}">
                <a16:creationId xmlns:a16="http://schemas.microsoft.com/office/drawing/2014/main" id="{C5633E98-2B17-4604-A28B-3BCD24CA7AA0}"/>
              </a:ext>
            </a:extLst>
          </xdr:cNvPr>
          <xdr:cNvCxnSpPr/>
        </xdr:nvCxnSpPr>
        <xdr:spPr>
          <a:xfrm>
            <a:off x="7772397" y="563546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7" name="Straight Connector 2536">
            <a:extLst>
              <a:ext uri="{FF2B5EF4-FFF2-40B4-BE49-F238E27FC236}">
                <a16:creationId xmlns:a16="http://schemas.microsoft.com/office/drawing/2014/main" id="{6088F85B-83CF-4EDF-9062-4E1B6518911D}"/>
              </a:ext>
            </a:extLst>
          </xdr:cNvPr>
          <xdr:cNvCxnSpPr/>
        </xdr:nvCxnSpPr>
        <xdr:spPr>
          <a:xfrm flipH="1">
            <a:off x="7715248" y="56516586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8" name="Straight Connector 2537">
            <a:extLst>
              <a:ext uri="{FF2B5EF4-FFF2-40B4-BE49-F238E27FC236}">
                <a16:creationId xmlns:a16="http://schemas.microsoft.com/office/drawing/2014/main" id="{A45BC7B4-ECE3-4BB9-94AA-DDB8FF0D1B93}"/>
              </a:ext>
            </a:extLst>
          </xdr:cNvPr>
          <xdr:cNvCxnSpPr/>
        </xdr:nvCxnSpPr>
        <xdr:spPr>
          <a:xfrm>
            <a:off x="7286616" y="56354662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9" name="Straight Connector 2538">
            <a:extLst>
              <a:ext uri="{FF2B5EF4-FFF2-40B4-BE49-F238E27FC236}">
                <a16:creationId xmlns:a16="http://schemas.microsoft.com/office/drawing/2014/main" id="{93A8D397-1F42-4599-B19B-08CBAF740E2B}"/>
              </a:ext>
            </a:extLst>
          </xdr:cNvPr>
          <xdr:cNvCxnSpPr/>
        </xdr:nvCxnSpPr>
        <xdr:spPr>
          <a:xfrm flipH="1">
            <a:off x="7229467" y="56516585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0" name="Straight Arrow Connector 2539">
            <a:extLst>
              <a:ext uri="{FF2B5EF4-FFF2-40B4-BE49-F238E27FC236}">
                <a16:creationId xmlns:a16="http://schemas.microsoft.com/office/drawing/2014/main" id="{17135DD2-BD22-4182-9D02-EF462B700B5F}"/>
              </a:ext>
            </a:extLst>
          </xdr:cNvPr>
          <xdr:cNvCxnSpPr/>
        </xdr:nvCxnSpPr>
        <xdr:spPr>
          <a:xfrm>
            <a:off x="7286626" y="55711725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1" name="Straight Arrow Connector 2540">
            <a:extLst>
              <a:ext uri="{FF2B5EF4-FFF2-40B4-BE49-F238E27FC236}">
                <a16:creationId xmlns:a16="http://schemas.microsoft.com/office/drawing/2014/main" id="{85702C18-E179-489C-89F9-33C230E75407}"/>
              </a:ext>
            </a:extLst>
          </xdr:cNvPr>
          <xdr:cNvCxnSpPr/>
        </xdr:nvCxnSpPr>
        <xdr:spPr>
          <a:xfrm>
            <a:off x="7124700" y="55840313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2" name="Straight Arrow Connector 2541">
            <a:extLst>
              <a:ext uri="{FF2B5EF4-FFF2-40B4-BE49-F238E27FC236}">
                <a16:creationId xmlns:a16="http://schemas.microsoft.com/office/drawing/2014/main" id="{8038B02A-2FFF-4D98-970D-19E5848D4061}"/>
              </a:ext>
            </a:extLst>
          </xdr:cNvPr>
          <xdr:cNvCxnSpPr/>
        </xdr:nvCxnSpPr>
        <xdr:spPr>
          <a:xfrm>
            <a:off x="6962774" y="55978425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3" name="Straight Arrow Connector 2542">
            <a:extLst>
              <a:ext uri="{FF2B5EF4-FFF2-40B4-BE49-F238E27FC236}">
                <a16:creationId xmlns:a16="http://schemas.microsoft.com/office/drawing/2014/main" id="{AB078574-DF53-41ED-B4DE-3FB64682DC6C}"/>
              </a:ext>
            </a:extLst>
          </xdr:cNvPr>
          <xdr:cNvCxnSpPr/>
        </xdr:nvCxnSpPr>
        <xdr:spPr>
          <a:xfrm>
            <a:off x="7448551" y="55845075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4" name="Straight Arrow Connector 2543">
            <a:extLst>
              <a:ext uri="{FF2B5EF4-FFF2-40B4-BE49-F238E27FC236}">
                <a16:creationId xmlns:a16="http://schemas.microsoft.com/office/drawing/2014/main" id="{782CD44C-F298-40E9-89AB-FE2C61CD9A48}"/>
              </a:ext>
            </a:extLst>
          </xdr:cNvPr>
          <xdr:cNvCxnSpPr/>
        </xdr:nvCxnSpPr>
        <xdr:spPr>
          <a:xfrm>
            <a:off x="7610475" y="55983188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45" name="Freeform: Shape 2544">
            <a:extLst>
              <a:ext uri="{FF2B5EF4-FFF2-40B4-BE49-F238E27FC236}">
                <a16:creationId xmlns:a16="http://schemas.microsoft.com/office/drawing/2014/main" id="{107FAC5B-FE4A-4686-A42B-9B3AA31505E6}"/>
              </a:ext>
            </a:extLst>
          </xdr:cNvPr>
          <xdr:cNvSpPr/>
        </xdr:nvSpPr>
        <xdr:spPr>
          <a:xfrm>
            <a:off x="6791325" y="55692675"/>
            <a:ext cx="981075" cy="442913"/>
          </a:xfrm>
          <a:custGeom>
            <a:avLst/>
            <a:gdLst>
              <a:gd name="connsiteX0" fmla="*/ 0 w 981075"/>
              <a:gd name="connsiteY0" fmla="*/ 442913 h 442913"/>
              <a:gd name="connsiteX1" fmla="*/ 500063 w 981075"/>
              <a:gd name="connsiteY1" fmla="*/ 0 h 442913"/>
              <a:gd name="connsiteX2" fmla="*/ 981075 w 981075"/>
              <a:gd name="connsiteY2" fmla="*/ 438150 h 442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1075" h="442913">
                <a:moveTo>
                  <a:pt x="0" y="442913"/>
                </a:moveTo>
                <a:lnTo>
                  <a:pt x="500063" y="0"/>
                </a:lnTo>
                <a:lnTo>
                  <a:pt x="981075" y="43815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2549" name="Group 2548">
            <a:extLst>
              <a:ext uri="{FF2B5EF4-FFF2-40B4-BE49-F238E27FC236}">
                <a16:creationId xmlns:a16="http://schemas.microsoft.com/office/drawing/2014/main" id="{7A43D5EF-5021-4EB2-8160-6205AC52429C}"/>
              </a:ext>
            </a:extLst>
          </xdr:cNvPr>
          <xdr:cNvGrpSpPr/>
        </xdr:nvGrpSpPr>
        <xdr:grpSpPr>
          <a:xfrm>
            <a:off x="8567738" y="56126063"/>
            <a:ext cx="328613" cy="261937"/>
            <a:chOff x="6800850" y="719138"/>
            <a:chExt cx="328613" cy="261937"/>
          </a:xfrm>
        </xdr:grpSpPr>
        <xdr:sp macro="" textlink="">
          <xdr:nvSpPr>
            <xdr:cNvPr id="2550" name="Rectangle 2549">
              <a:extLst>
                <a:ext uri="{FF2B5EF4-FFF2-40B4-BE49-F238E27FC236}">
                  <a16:creationId xmlns:a16="http://schemas.microsoft.com/office/drawing/2014/main" id="{9BA886B1-C401-464B-BEB6-8C5CC7C61502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551" name="Isosceles Triangle 2550">
              <a:extLst>
                <a:ext uri="{FF2B5EF4-FFF2-40B4-BE49-F238E27FC236}">
                  <a16:creationId xmlns:a16="http://schemas.microsoft.com/office/drawing/2014/main" id="{8F39B486-384A-4CDA-98DB-765941D042BE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552" name="Straight Connector 2551">
              <a:extLst>
                <a:ext uri="{FF2B5EF4-FFF2-40B4-BE49-F238E27FC236}">
                  <a16:creationId xmlns:a16="http://schemas.microsoft.com/office/drawing/2014/main" id="{AA545DE3-8847-4B64-9AAB-761688B0504F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74</xdr:col>
      <xdr:colOff>157163</xdr:colOff>
      <xdr:row>383</xdr:row>
      <xdr:rowOff>133350</xdr:rowOff>
    </xdr:from>
    <xdr:to>
      <xdr:col>90</xdr:col>
      <xdr:colOff>19051</xdr:colOff>
      <xdr:row>392</xdr:row>
      <xdr:rowOff>90488</xdr:rowOff>
    </xdr:to>
    <xdr:grpSp>
      <xdr:nvGrpSpPr>
        <xdr:cNvPr id="228" name="Group 227">
          <a:extLst>
            <a:ext uri="{FF2B5EF4-FFF2-40B4-BE49-F238E27FC236}">
              <a16:creationId xmlns:a16="http://schemas.microsoft.com/office/drawing/2014/main" id="{6F602F8E-D33E-4C45-A460-2B7F34C1138B}"/>
            </a:ext>
          </a:extLst>
        </xdr:cNvPr>
        <xdr:cNvGrpSpPr/>
      </xdr:nvGrpSpPr>
      <xdr:grpSpPr>
        <a:xfrm>
          <a:off x="12139613" y="55692675"/>
          <a:ext cx="2452688" cy="1243013"/>
          <a:chOff x="12139613" y="55692675"/>
          <a:chExt cx="2452688" cy="1243013"/>
        </a:xfrm>
      </xdr:grpSpPr>
      <xdr:cxnSp macro="">
        <xdr:nvCxnSpPr>
          <xdr:cNvPr id="2556" name="Straight Connector 2555">
            <a:extLst>
              <a:ext uri="{FF2B5EF4-FFF2-40B4-BE49-F238E27FC236}">
                <a16:creationId xmlns:a16="http://schemas.microsoft.com/office/drawing/2014/main" id="{57601687-ED91-493E-A3F1-039446505BF5}"/>
              </a:ext>
            </a:extLst>
          </xdr:cNvPr>
          <xdr:cNvCxnSpPr/>
        </xdr:nvCxnSpPr>
        <xdr:spPr>
          <a:xfrm>
            <a:off x="12311063" y="56130825"/>
            <a:ext cx="19335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7" name="Straight Connector 2556">
            <a:extLst>
              <a:ext uri="{FF2B5EF4-FFF2-40B4-BE49-F238E27FC236}">
                <a16:creationId xmlns:a16="http://schemas.microsoft.com/office/drawing/2014/main" id="{6E41CDB7-4F77-4B05-A075-450BBDCFE448}"/>
              </a:ext>
            </a:extLst>
          </xdr:cNvPr>
          <xdr:cNvCxnSpPr/>
        </xdr:nvCxnSpPr>
        <xdr:spPr>
          <a:xfrm>
            <a:off x="12306301" y="56302274"/>
            <a:ext cx="0" cy="6334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8" name="Straight Connector 2557">
            <a:extLst>
              <a:ext uri="{FF2B5EF4-FFF2-40B4-BE49-F238E27FC236}">
                <a16:creationId xmlns:a16="http://schemas.microsoft.com/office/drawing/2014/main" id="{65814D66-DDD9-4236-91CA-CAF437DA35C2}"/>
              </a:ext>
            </a:extLst>
          </xdr:cNvPr>
          <xdr:cNvCxnSpPr/>
        </xdr:nvCxnSpPr>
        <xdr:spPr>
          <a:xfrm>
            <a:off x="12234863" y="56559450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9" name="Straight Connector 2558">
            <a:extLst>
              <a:ext uri="{FF2B5EF4-FFF2-40B4-BE49-F238E27FC236}">
                <a16:creationId xmlns:a16="http://schemas.microsoft.com/office/drawing/2014/main" id="{FD440895-77CD-4FBD-A5D9-5C4FFB89C578}"/>
              </a:ext>
            </a:extLst>
          </xdr:cNvPr>
          <xdr:cNvCxnSpPr/>
        </xdr:nvCxnSpPr>
        <xdr:spPr>
          <a:xfrm flipH="1">
            <a:off x="12739683" y="56507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0" name="Straight Connector 2559">
            <a:extLst>
              <a:ext uri="{FF2B5EF4-FFF2-40B4-BE49-F238E27FC236}">
                <a16:creationId xmlns:a16="http://schemas.microsoft.com/office/drawing/2014/main" id="{0FB5BF14-6790-4480-A375-EBAD73CAB3B5}"/>
              </a:ext>
            </a:extLst>
          </xdr:cNvPr>
          <xdr:cNvCxnSpPr/>
        </xdr:nvCxnSpPr>
        <xdr:spPr>
          <a:xfrm>
            <a:off x="14249402" y="56307037"/>
            <a:ext cx="0" cy="619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1" name="Straight Connector 2560">
            <a:extLst>
              <a:ext uri="{FF2B5EF4-FFF2-40B4-BE49-F238E27FC236}">
                <a16:creationId xmlns:a16="http://schemas.microsoft.com/office/drawing/2014/main" id="{F58AB928-3AAE-4C49-92D5-5371199F56E0}"/>
              </a:ext>
            </a:extLst>
          </xdr:cNvPr>
          <xdr:cNvCxnSpPr/>
        </xdr:nvCxnSpPr>
        <xdr:spPr>
          <a:xfrm flipH="1">
            <a:off x="13220701" y="5650706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3" name="Straight Connector 2562">
            <a:extLst>
              <a:ext uri="{FF2B5EF4-FFF2-40B4-BE49-F238E27FC236}">
                <a16:creationId xmlns:a16="http://schemas.microsoft.com/office/drawing/2014/main" id="{4A9F1330-5BB4-4D6B-A8BE-DCEA909CEA2E}"/>
              </a:ext>
            </a:extLst>
          </xdr:cNvPr>
          <xdr:cNvCxnSpPr/>
        </xdr:nvCxnSpPr>
        <xdr:spPr>
          <a:xfrm flipH="1">
            <a:off x="12249149" y="5679756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4" name="Straight Connector 2563">
            <a:extLst>
              <a:ext uri="{FF2B5EF4-FFF2-40B4-BE49-F238E27FC236}">
                <a16:creationId xmlns:a16="http://schemas.microsoft.com/office/drawing/2014/main" id="{A671314E-74D8-4574-A99B-4C62192D84C6}"/>
              </a:ext>
            </a:extLst>
          </xdr:cNvPr>
          <xdr:cNvCxnSpPr/>
        </xdr:nvCxnSpPr>
        <xdr:spPr>
          <a:xfrm flipH="1">
            <a:off x="14192250" y="56797569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5" name="Straight Connector 2564">
            <a:extLst>
              <a:ext uri="{FF2B5EF4-FFF2-40B4-BE49-F238E27FC236}">
                <a16:creationId xmlns:a16="http://schemas.microsoft.com/office/drawing/2014/main" id="{933B1313-2F55-44DC-A401-F00BFD2AC7BE}"/>
              </a:ext>
            </a:extLst>
          </xdr:cNvPr>
          <xdr:cNvCxnSpPr/>
        </xdr:nvCxnSpPr>
        <xdr:spPr>
          <a:xfrm>
            <a:off x="12234862" y="56845194"/>
            <a:ext cx="2090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7" name="Straight Connector 2566">
            <a:extLst>
              <a:ext uri="{FF2B5EF4-FFF2-40B4-BE49-F238E27FC236}">
                <a16:creationId xmlns:a16="http://schemas.microsoft.com/office/drawing/2014/main" id="{0B5ED914-4278-427A-9971-BE13E2BADA21}"/>
              </a:ext>
            </a:extLst>
          </xdr:cNvPr>
          <xdr:cNvCxnSpPr/>
        </xdr:nvCxnSpPr>
        <xdr:spPr>
          <a:xfrm flipH="1">
            <a:off x="14192251" y="56511824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8" name="Straight Connector 2567">
            <a:extLst>
              <a:ext uri="{FF2B5EF4-FFF2-40B4-BE49-F238E27FC236}">
                <a16:creationId xmlns:a16="http://schemas.microsoft.com/office/drawing/2014/main" id="{6A6B35DB-CBF4-433E-9393-82FFB5D81023}"/>
              </a:ext>
            </a:extLst>
          </xdr:cNvPr>
          <xdr:cNvCxnSpPr/>
        </xdr:nvCxnSpPr>
        <xdr:spPr>
          <a:xfrm>
            <a:off x="13277845" y="56354662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9" name="Straight Connector 2568">
            <a:extLst>
              <a:ext uri="{FF2B5EF4-FFF2-40B4-BE49-F238E27FC236}">
                <a16:creationId xmlns:a16="http://schemas.microsoft.com/office/drawing/2014/main" id="{0BE1E571-5D7A-4961-B2B6-33AB3DD876F5}"/>
              </a:ext>
            </a:extLst>
          </xdr:cNvPr>
          <xdr:cNvCxnSpPr/>
        </xdr:nvCxnSpPr>
        <xdr:spPr>
          <a:xfrm flipH="1">
            <a:off x="12253908" y="56511823"/>
            <a:ext cx="104776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0" name="Straight Arrow Connector 2569">
            <a:extLst>
              <a:ext uri="{FF2B5EF4-FFF2-40B4-BE49-F238E27FC236}">
                <a16:creationId xmlns:a16="http://schemas.microsoft.com/office/drawing/2014/main" id="{3E513085-FD6F-471D-8CAE-3413F56E7B4D}"/>
              </a:ext>
            </a:extLst>
          </xdr:cNvPr>
          <xdr:cNvCxnSpPr/>
        </xdr:nvCxnSpPr>
        <xdr:spPr>
          <a:xfrm>
            <a:off x="12792069" y="55711725"/>
            <a:ext cx="0" cy="4143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1" name="Straight Arrow Connector 2570">
            <a:extLst>
              <a:ext uri="{FF2B5EF4-FFF2-40B4-BE49-F238E27FC236}">
                <a16:creationId xmlns:a16="http://schemas.microsoft.com/office/drawing/2014/main" id="{7761E90D-50EE-460E-B2A0-E34793C691D4}"/>
              </a:ext>
            </a:extLst>
          </xdr:cNvPr>
          <xdr:cNvCxnSpPr/>
        </xdr:nvCxnSpPr>
        <xdr:spPr>
          <a:xfrm>
            <a:off x="12630143" y="55840313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2" name="Straight Arrow Connector 2571">
            <a:extLst>
              <a:ext uri="{FF2B5EF4-FFF2-40B4-BE49-F238E27FC236}">
                <a16:creationId xmlns:a16="http://schemas.microsoft.com/office/drawing/2014/main" id="{B727DB6E-43BF-4866-B590-85C2171A35A9}"/>
              </a:ext>
            </a:extLst>
          </xdr:cNvPr>
          <xdr:cNvCxnSpPr/>
        </xdr:nvCxnSpPr>
        <xdr:spPr>
          <a:xfrm>
            <a:off x="12468217" y="55978425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3" name="Straight Arrow Connector 2572">
            <a:extLst>
              <a:ext uri="{FF2B5EF4-FFF2-40B4-BE49-F238E27FC236}">
                <a16:creationId xmlns:a16="http://schemas.microsoft.com/office/drawing/2014/main" id="{7748D3F3-FF14-4A6E-9A93-F48ED3B2D7CD}"/>
              </a:ext>
            </a:extLst>
          </xdr:cNvPr>
          <xdr:cNvCxnSpPr/>
        </xdr:nvCxnSpPr>
        <xdr:spPr>
          <a:xfrm>
            <a:off x="12953994" y="55845075"/>
            <a:ext cx="0" cy="285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4" name="Straight Arrow Connector 2573">
            <a:extLst>
              <a:ext uri="{FF2B5EF4-FFF2-40B4-BE49-F238E27FC236}">
                <a16:creationId xmlns:a16="http://schemas.microsoft.com/office/drawing/2014/main" id="{B2FFAE22-A35E-4E20-A84D-9583A4104439}"/>
              </a:ext>
            </a:extLst>
          </xdr:cNvPr>
          <xdr:cNvCxnSpPr/>
        </xdr:nvCxnSpPr>
        <xdr:spPr>
          <a:xfrm>
            <a:off x="13115918" y="55983188"/>
            <a:ext cx="0" cy="14763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75" name="Freeform: Shape 2574">
            <a:extLst>
              <a:ext uri="{FF2B5EF4-FFF2-40B4-BE49-F238E27FC236}">
                <a16:creationId xmlns:a16="http://schemas.microsoft.com/office/drawing/2014/main" id="{F496A78E-FEA6-4D28-A502-34A40C20D7D3}"/>
              </a:ext>
            </a:extLst>
          </xdr:cNvPr>
          <xdr:cNvSpPr/>
        </xdr:nvSpPr>
        <xdr:spPr>
          <a:xfrm>
            <a:off x="12296780" y="55692675"/>
            <a:ext cx="981075" cy="442913"/>
          </a:xfrm>
          <a:custGeom>
            <a:avLst/>
            <a:gdLst>
              <a:gd name="connsiteX0" fmla="*/ 0 w 981075"/>
              <a:gd name="connsiteY0" fmla="*/ 442913 h 442913"/>
              <a:gd name="connsiteX1" fmla="*/ 500063 w 981075"/>
              <a:gd name="connsiteY1" fmla="*/ 0 h 442913"/>
              <a:gd name="connsiteX2" fmla="*/ 981075 w 981075"/>
              <a:gd name="connsiteY2" fmla="*/ 438150 h 442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1075" h="442913">
                <a:moveTo>
                  <a:pt x="0" y="442913"/>
                </a:moveTo>
                <a:lnTo>
                  <a:pt x="500063" y="0"/>
                </a:lnTo>
                <a:lnTo>
                  <a:pt x="981075" y="43815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2576" name="Group 2575">
            <a:extLst>
              <a:ext uri="{FF2B5EF4-FFF2-40B4-BE49-F238E27FC236}">
                <a16:creationId xmlns:a16="http://schemas.microsoft.com/office/drawing/2014/main" id="{2E5E2A52-1F90-443C-B68F-71B1B3B40CEC}"/>
              </a:ext>
            </a:extLst>
          </xdr:cNvPr>
          <xdr:cNvGrpSpPr/>
        </xdr:nvGrpSpPr>
        <xdr:grpSpPr>
          <a:xfrm>
            <a:off x="12139613" y="56140350"/>
            <a:ext cx="328613" cy="261937"/>
            <a:chOff x="6800850" y="719138"/>
            <a:chExt cx="328613" cy="261937"/>
          </a:xfrm>
        </xdr:grpSpPr>
        <xdr:sp macro="" textlink="">
          <xdr:nvSpPr>
            <xdr:cNvPr id="2577" name="Rectangle 2576">
              <a:extLst>
                <a:ext uri="{FF2B5EF4-FFF2-40B4-BE49-F238E27FC236}">
                  <a16:creationId xmlns:a16="http://schemas.microsoft.com/office/drawing/2014/main" id="{EFDD851B-D344-44B2-9A09-C232FDF4B5ED}"/>
                </a:ext>
              </a:extLst>
            </xdr:cNvPr>
            <xdr:cNvSpPr/>
          </xdr:nvSpPr>
          <xdr:spPr>
            <a:xfrm>
              <a:off x="6800850" y="862012"/>
              <a:ext cx="323850" cy="119063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578" name="Isosceles Triangle 2577">
              <a:extLst>
                <a:ext uri="{FF2B5EF4-FFF2-40B4-BE49-F238E27FC236}">
                  <a16:creationId xmlns:a16="http://schemas.microsoft.com/office/drawing/2014/main" id="{1047446A-D397-4FB5-ACEC-B9A37C75F85E}"/>
                </a:ext>
              </a:extLst>
            </xdr:cNvPr>
            <xdr:cNvSpPr/>
          </xdr:nvSpPr>
          <xdr:spPr>
            <a:xfrm>
              <a:off x="6886575" y="719138"/>
              <a:ext cx="161926" cy="138112"/>
            </a:xfrm>
            <a:prstGeom prst="triangle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579" name="Straight Connector 2578">
              <a:extLst>
                <a:ext uri="{FF2B5EF4-FFF2-40B4-BE49-F238E27FC236}">
                  <a16:creationId xmlns:a16="http://schemas.microsoft.com/office/drawing/2014/main" id="{F7EFEBA5-6705-431D-978A-EB12A356EEDF}"/>
                </a:ext>
              </a:extLst>
            </xdr:cNvPr>
            <xdr:cNvCxnSpPr/>
          </xdr:nvCxnSpPr>
          <xdr:spPr>
            <a:xfrm>
              <a:off x="6800850" y="857250"/>
              <a:ext cx="328613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580" name="Group 2579">
            <a:extLst>
              <a:ext uri="{FF2B5EF4-FFF2-40B4-BE49-F238E27FC236}">
                <a16:creationId xmlns:a16="http://schemas.microsoft.com/office/drawing/2014/main" id="{69B29CAF-6737-4471-A5D4-0B764742C92A}"/>
              </a:ext>
            </a:extLst>
          </xdr:cNvPr>
          <xdr:cNvGrpSpPr/>
        </xdr:nvGrpSpPr>
        <xdr:grpSpPr>
          <a:xfrm>
            <a:off x="14254162" y="55992712"/>
            <a:ext cx="166688" cy="285750"/>
            <a:chOff x="3562350" y="576263"/>
            <a:chExt cx="166688" cy="285750"/>
          </a:xfrm>
        </xdr:grpSpPr>
        <xdr:sp macro="" textlink="">
          <xdr:nvSpPr>
            <xdr:cNvPr id="2581" name="Rectangle 2580">
              <a:extLst>
                <a:ext uri="{FF2B5EF4-FFF2-40B4-BE49-F238E27FC236}">
                  <a16:creationId xmlns:a16="http://schemas.microsoft.com/office/drawing/2014/main" id="{F4E80283-A6F9-456B-8D6C-A382E57F4558}"/>
                </a:ext>
              </a:extLst>
            </xdr:cNvPr>
            <xdr:cNvSpPr/>
          </xdr:nvSpPr>
          <xdr:spPr>
            <a:xfrm>
              <a:off x="3571875" y="576263"/>
              <a:ext cx="157163" cy="280988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582" name="Straight Connector 2581">
              <a:extLst>
                <a:ext uri="{FF2B5EF4-FFF2-40B4-BE49-F238E27FC236}">
                  <a16:creationId xmlns:a16="http://schemas.microsoft.com/office/drawing/2014/main" id="{816560B9-F203-48DD-AA21-EDEACC6FF677}"/>
                </a:ext>
              </a:extLst>
            </xdr:cNvPr>
            <xdr:cNvCxnSpPr/>
          </xdr:nvCxnSpPr>
          <xdr:spPr>
            <a:xfrm>
              <a:off x="3562350" y="576263"/>
              <a:ext cx="0" cy="28575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83" name="Arc 2582">
            <a:extLst>
              <a:ext uri="{FF2B5EF4-FFF2-40B4-BE49-F238E27FC236}">
                <a16:creationId xmlns:a16="http://schemas.microsoft.com/office/drawing/2014/main" id="{AA393441-B3BE-4FA8-90DD-7C646F2C1254}"/>
              </a:ext>
            </a:extLst>
          </xdr:cNvPr>
          <xdr:cNvSpPr/>
        </xdr:nvSpPr>
        <xdr:spPr>
          <a:xfrm rot="10800000">
            <a:off x="14182725" y="55926037"/>
            <a:ext cx="409576" cy="409576"/>
          </a:xfrm>
          <a:prstGeom prst="arc">
            <a:avLst>
              <a:gd name="adj1" fmla="val 6541496"/>
              <a:gd name="adj2" fmla="val 14490565"/>
            </a:avLst>
          </a:prstGeom>
          <a:ln w="1270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84" name="Straight Connector 2583">
            <a:extLst>
              <a:ext uri="{FF2B5EF4-FFF2-40B4-BE49-F238E27FC236}">
                <a16:creationId xmlns:a16="http://schemas.microsoft.com/office/drawing/2014/main" id="{A5207EB9-B2D7-4700-9007-658612D58CA7}"/>
              </a:ext>
            </a:extLst>
          </xdr:cNvPr>
          <xdr:cNvCxnSpPr/>
        </xdr:nvCxnSpPr>
        <xdr:spPr>
          <a:xfrm>
            <a:off x="12792074" y="56354663"/>
            <a:ext cx="0" cy="2714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0BE8C-69DB-4E2F-AF86-BC536654A39B}">
  <dimension ref="A1:DB400"/>
  <sheetViews>
    <sheetView showGridLines="0" tabSelected="1" zoomScaleNormal="100" workbookViewId="0">
      <selection activeCell="X8" sqref="X8"/>
    </sheetView>
  </sheetViews>
  <sheetFormatPr defaultRowHeight="11.25"/>
  <cols>
    <col min="1" max="766" width="2.83203125" style="2" customWidth="1"/>
    <col min="767" max="16384" width="9.33203125" style="2"/>
  </cols>
  <sheetData>
    <row r="1" spans="2:106" ht="12" thickBot="1"/>
    <row r="2" spans="2:106" ht="57.75" customHeight="1" thickBot="1">
      <c r="B2" s="30" t="s">
        <v>110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2"/>
    </row>
    <row r="3" spans="2:106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" t="s">
        <v>111</v>
      </c>
      <c r="V3" s="4"/>
      <c r="W3" s="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  <c r="AL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5"/>
      <c r="BU3" s="3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5"/>
    </row>
    <row r="4" spans="2:106">
      <c r="B4" s="6"/>
      <c r="C4" s="7"/>
      <c r="D4" s="7"/>
      <c r="E4" s="7"/>
      <c r="F4" s="7"/>
      <c r="G4" s="7"/>
      <c r="H4" s="7"/>
      <c r="I4" s="7"/>
      <c r="J4" s="7" t="s">
        <v>0</v>
      </c>
      <c r="K4" s="27">
        <v>2</v>
      </c>
      <c r="L4" s="27"/>
      <c r="M4" s="7" t="s">
        <v>5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/>
      <c r="AL4" s="6"/>
      <c r="AM4" s="7"/>
      <c r="AN4" s="7"/>
      <c r="AO4" s="7"/>
      <c r="AP4" s="7"/>
      <c r="AQ4" s="7"/>
      <c r="AR4" s="7"/>
      <c r="AS4" s="7"/>
      <c r="AT4" s="7" t="s">
        <v>0</v>
      </c>
      <c r="AU4" s="27">
        <v>2</v>
      </c>
      <c r="AV4" s="27"/>
      <c r="AW4" s="7" t="s">
        <v>5</v>
      </c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8"/>
      <c r="BU4" s="6"/>
      <c r="BV4" s="7"/>
      <c r="BW4" s="7"/>
      <c r="BX4" s="7"/>
      <c r="BY4" s="7"/>
      <c r="BZ4" s="7"/>
      <c r="CA4" s="7"/>
      <c r="CB4" s="7" t="s">
        <v>0</v>
      </c>
      <c r="CC4" s="27">
        <v>2</v>
      </c>
      <c r="CD4" s="27"/>
      <c r="CE4" s="7" t="s">
        <v>5</v>
      </c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8"/>
    </row>
    <row r="5" spans="2:106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6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8"/>
      <c r="BU5" s="6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8"/>
    </row>
    <row r="6" spans="2:106">
      <c r="B6" s="6"/>
      <c r="C6" s="7" t="s">
        <v>14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 t="s">
        <v>13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6"/>
      <c r="AM6" s="7" t="s">
        <v>14</v>
      </c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8"/>
      <c r="BU6" s="6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 t="s">
        <v>13</v>
      </c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8"/>
    </row>
    <row r="7" spans="2:10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6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8"/>
      <c r="BU7" s="6"/>
      <c r="BV7" s="7"/>
      <c r="BW7" s="7"/>
      <c r="BX7" s="7"/>
      <c r="BY7" s="9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8"/>
    </row>
    <row r="8" spans="2:106">
      <c r="B8" s="6"/>
      <c r="C8" s="7"/>
      <c r="D8" s="7"/>
      <c r="E8" s="7"/>
      <c r="F8" s="7"/>
      <c r="G8" s="7"/>
      <c r="H8" s="7"/>
      <c r="I8" s="7"/>
      <c r="J8" s="7"/>
      <c r="K8" s="7" t="s">
        <v>1</v>
      </c>
      <c r="L8" s="27">
        <v>3</v>
      </c>
      <c r="M8" s="27"/>
      <c r="N8" s="7" t="s">
        <v>6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6"/>
      <c r="AM8" s="7"/>
      <c r="AN8" s="7"/>
      <c r="AO8" s="7"/>
      <c r="AP8" s="7"/>
      <c r="AQ8" s="7"/>
      <c r="AR8" s="7"/>
      <c r="AS8" s="7"/>
      <c r="AT8" s="7"/>
      <c r="AU8" s="7" t="s">
        <v>1</v>
      </c>
      <c r="AV8" s="27">
        <v>3</v>
      </c>
      <c r="AW8" s="27"/>
      <c r="AX8" s="7" t="s">
        <v>6</v>
      </c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8"/>
      <c r="BU8" s="6"/>
      <c r="BV8" s="7"/>
      <c r="BW8" s="7"/>
      <c r="BX8" s="7"/>
      <c r="BY8" s="7"/>
      <c r="BZ8" s="7"/>
      <c r="CA8" s="7"/>
      <c r="CB8" s="7"/>
      <c r="CC8" s="7" t="s">
        <v>1</v>
      </c>
      <c r="CD8" s="27">
        <v>3</v>
      </c>
      <c r="CE8" s="27"/>
      <c r="CF8" s="7" t="s">
        <v>6</v>
      </c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8"/>
    </row>
    <row r="9" spans="2:10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  <c r="AL9" s="6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8"/>
      <c r="BU9" s="6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8"/>
    </row>
    <row r="10" spans="2:106">
      <c r="B10" s="6"/>
      <c r="C10" s="7"/>
      <c r="D10" s="7" t="s">
        <v>9</v>
      </c>
      <c r="E10" s="7"/>
      <c r="F10" s="7"/>
      <c r="G10" s="7"/>
      <c r="H10" s="7"/>
      <c r="I10" s="7"/>
      <c r="J10" s="24">
        <f>-K4</f>
        <v>-2</v>
      </c>
      <c r="K10" s="24"/>
      <c r="L10" s="10" t="s">
        <v>2</v>
      </c>
      <c r="M10" s="24">
        <f>+L8</f>
        <v>3</v>
      </c>
      <c r="N10" s="24"/>
      <c r="O10" s="7" t="s">
        <v>3</v>
      </c>
      <c r="P10" s="7">
        <v>12</v>
      </c>
      <c r="Q10" s="10" t="s">
        <v>4</v>
      </c>
      <c r="R10" s="24">
        <f>+J10*M10^2/P10</f>
        <v>-1.5</v>
      </c>
      <c r="S10" s="24"/>
      <c r="T10" s="24"/>
      <c r="U10" s="7" t="s">
        <v>7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6"/>
      <c r="AM10" s="7"/>
      <c r="AN10" s="7" t="s">
        <v>11</v>
      </c>
      <c r="AO10" s="7"/>
      <c r="AP10" s="7"/>
      <c r="AQ10" s="7"/>
      <c r="AR10" s="7"/>
      <c r="AS10" s="7"/>
      <c r="AT10" s="24">
        <f>+CC4</f>
        <v>2</v>
      </c>
      <c r="AU10" s="24"/>
      <c r="AV10" s="10" t="s">
        <v>2</v>
      </c>
      <c r="AW10" s="24">
        <f>+CD8</f>
        <v>3</v>
      </c>
      <c r="AX10" s="24"/>
      <c r="AY10" s="7" t="s">
        <v>3</v>
      </c>
      <c r="AZ10" s="7">
        <v>8</v>
      </c>
      <c r="BA10" s="10" t="s">
        <v>4</v>
      </c>
      <c r="BB10" s="24">
        <f>+AT10*AW10^2/AZ10</f>
        <v>2.25</v>
      </c>
      <c r="BC10" s="24"/>
      <c r="BD10" s="24"/>
      <c r="BE10" s="7" t="s">
        <v>7</v>
      </c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8"/>
      <c r="BU10" s="6"/>
      <c r="BV10" s="7"/>
      <c r="BW10" s="7" t="s">
        <v>12</v>
      </c>
      <c r="BX10" s="7"/>
      <c r="BY10" s="7"/>
      <c r="BZ10" s="7"/>
      <c r="CA10" s="7"/>
      <c r="CB10" s="7"/>
      <c r="CC10" s="24">
        <f>-AU4</f>
        <v>-2</v>
      </c>
      <c r="CD10" s="24"/>
      <c r="CE10" s="10" t="s">
        <v>2</v>
      </c>
      <c r="CF10" s="24">
        <f>+AV8</f>
        <v>3</v>
      </c>
      <c r="CG10" s="24"/>
      <c r="CH10" s="7" t="s">
        <v>3</v>
      </c>
      <c r="CI10" s="7">
        <v>8</v>
      </c>
      <c r="CJ10" s="10" t="s">
        <v>4</v>
      </c>
      <c r="CK10" s="24">
        <f>+CC10*CF10^2/CI10</f>
        <v>-2.25</v>
      </c>
      <c r="CL10" s="24"/>
      <c r="CM10" s="24"/>
      <c r="CN10" s="7" t="s">
        <v>7</v>
      </c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8"/>
    </row>
    <row r="11" spans="2:106">
      <c r="B11" s="6"/>
      <c r="C11" s="7"/>
      <c r="D11" s="7" t="s">
        <v>10</v>
      </c>
      <c r="E11" s="7"/>
      <c r="F11" s="7"/>
      <c r="G11" s="7"/>
      <c r="H11" s="7"/>
      <c r="I11" s="7"/>
      <c r="J11" s="24">
        <f>+K4</f>
        <v>2</v>
      </c>
      <c r="K11" s="24"/>
      <c r="L11" s="10" t="s">
        <v>2</v>
      </c>
      <c r="M11" s="24">
        <f>+L8</f>
        <v>3</v>
      </c>
      <c r="N11" s="24"/>
      <c r="O11" s="7" t="s">
        <v>3</v>
      </c>
      <c r="P11" s="7">
        <v>12</v>
      </c>
      <c r="Q11" s="10" t="s">
        <v>4</v>
      </c>
      <c r="R11" s="24">
        <f>+J11*M11^2/P11</f>
        <v>1.5</v>
      </c>
      <c r="S11" s="24"/>
      <c r="T11" s="24"/>
      <c r="U11" s="7" t="s">
        <v>7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11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8"/>
      <c r="BU11" s="6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8"/>
    </row>
    <row r="12" spans="2:106" ht="12" thickBo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4"/>
      <c r="AL12" s="12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4"/>
      <c r="BU12" s="12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4"/>
    </row>
    <row r="13" spans="2:106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8"/>
      <c r="AL13" s="6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8"/>
      <c r="BU13" s="6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8"/>
    </row>
    <row r="14" spans="2:106">
      <c r="B14" s="6"/>
      <c r="C14" s="7"/>
      <c r="D14" s="7"/>
      <c r="E14" s="7"/>
      <c r="F14" s="7"/>
      <c r="G14" s="7"/>
      <c r="H14" s="7"/>
      <c r="I14" s="7"/>
      <c r="J14" s="7"/>
      <c r="K14" s="7" t="s">
        <v>0</v>
      </c>
      <c r="L14" s="27">
        <v>2</v>
      </c>
      <c r="M14" s="27"/>
      <c r="N14" s="7" t="s">
        <v>5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6"/>
      <c r="AM14" s="7"/>
      <c r="AN14" s="7"/>
      <c r="AO14" s="7"/>
      <c r="AP14" s="7"/>
      <c r="AQ14" s="7"/>
      <c r="AR14" s="7"/>
      <c r="AS14" s="7"/>
      <c r="AT14" s="7"/>
      <c r="AU14" s="7" t="s">
        <v>0</v>
      </c>
      <c r="AV14" s="27">
        <v>2</v>
      </c>
      <c r="AW14" s="27"/>
      <c r="AX14" s="7" t="s">
        <v>5</v>
      </c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8"/>
      <c r="BU14" s="6"/>
      <c r="BV14" s="7"/>
      <c r="BW14" s="7"/>
      <c r="BX14" s="7"/>
      <c r="BY14" s="7"/>
      <c r="BZ14" s="7"/>
      <c r="CA14" s="7"/>
      <c r="CB14" s="7"/>
      <c r="CC14" s="7" t="s">
        <v>0</v>
      </c>
      <c r="CD14" s="27">
        <v>2</v>
      </c>
      <c r="CE14" s="27"/>
      <c r="CF14" s="7" t="s">
        <v>5</v>
      </c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8"/>
    </row>
    <row r="15" spans="2:106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8"/>
      <c r="AL15" s="6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8"/>
      <c r="BU15" s="6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8"/>
    </row>
    <row r="16" spans="2:106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8"/>
      <c r="AL16" s="6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8"/>
      <c r="BU16" s="6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8"/>
    </row>
    <row r="17" spans="2:106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8"/>
      <c r="AL17" s="6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8"/>
      <c r="BU17" s="6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8"/>
    </row>
    <row r="18" spans="2:106">
      <c r="B18" s="6"/>
      <c r="C18" s="7" t="s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 t="s">
        <v>13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6"/>
      <c r="AM18" s="7" t="s">
        <v>14</v>
      </c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8"/>
      <c r="BU18" s="6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 t="s">
        <v>13</v>
      </c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8"/>
    </row>
    <row r="19" spans="2:106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/>
      <c r="AL19" s="6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8"/>
      <c r="BU19" s="6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8"/>
    </row>
    <row r="20" spans="2:106">
      <c r="B20" s="6"/>
      <c r="C20" s="7"/>
      <c r="D20" s="7"/>
      <c r="E20" s="7"/>
      <c r="F20" s="7" t="s">
        <v>8</v>
      </c>
      <c r="G20" s="27">
        <v>3.2</v>
      </c>
      <c r="H20" s="27"/>
      <c r="I20" s="7" t="s">
        <v>6</v>
      </c>
      <c r="J20" s="7"/>
      <c r="K20" s="7" t="s">
        <v>17</v>
      </c>
      <c r="L20" s="24">
        <f>+L22-G20-P20</f>
        <v>1.2999999999999998</v>
      </c>
      <c r="M20" s="24"/>
      <c r="N20" s="7" t="s">
        <v>6</v>
      </c>
      <c r="O20" s="7"/>
      <c r="P20" s="24">
        <f>+G20</f>
        <v>3.2</v>
      </c>
      <c r="Q20" s="24"/>
      <c r="R20" s="7" t="s">
        <v>6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/>
      <c r="AL20" s="6"/>
      <c r="AM20" s="7"/>
      <c r="AN20" s="7"/>
      <c r="AO20" s="7"/>
      <c r="AP20" s="7" t="s">
        <v>8</v>
      </c>
      <c r="AQ20" s="27">
        <v>3.2</v>
      </c>
      <c r="AR20" s="27"/>
      <c r="AS20" s="7" t="s">
        <v>6</v>
      </c>
      <c r="AT20" s="7"/>
      <c r="AU20" s="7" t="s">
        <v>17</v>
      </c>
      <c r="AV20" s="24">
        <f>+AV22-AQ20-AZ20</f>
        <v>1.2999999999999998</v>
      </c>
      <c r="AW20" s="24"/>
      <c r="AX20" s="7" t="s">
        <v>6</v>
      </c>
      <c r="AY20" s="7"/>
      <c r="AZ20" s="24">
        <f>+AQ20</f>
        <v>3.2</v>
      </c>
      <c r="BA20" s="24"/>
      <c r="BB20" s="7" t="s">
        <v>6</v>
      </c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8"/>
      <c r="BU20" s="6"/>
      <c r="BV20" s="7"/>
      <c r="BW20" s="7"/>
      <c r="BX20" s="7" t="s">
        <v>8</v>
      </c>
      <c r="BY20" s="29">
        <f>+CH20</f>
        <v>3.2</v>
      </c>
      <c r="BZ20" s="29"/>
      <c r="CA20" s="7" t="s">
        <v>6</v>
      </c>
      <c r="CB20" s="7"/>
      <c r="CC20" s="7" t="s">
        <v>17</v>
      </c>
      <c r="CD20" s="24">
        <f>+CD22-BY20-CH20</f>
        <v>1.2999999999999998</v>
      </c>
      <c r="CE20" s="24"/>
      <c r="CF20" s="7" t="s">
        <v>6</v>
      </c>
      <c r="CG20" s="7"/>
      <c r="CH20" s="27">
        <v>3.2</v>
      </c>
      <c r="CI20" s="27"/>
      <c r="CJ20" s="7" t="s">
        <v>6</v>
      </c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8"/>
    </row>
    <row r="21" spans="2:106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8"/>
      <c r="BU21" s="6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8"/>
    </row>
    <row r="22" spans="2:106">
      <c r="B22" s="6"/>
      <c r="C22" s="7"/>
      <c r="D22" s="7"/>
      <c r="E22" s="7"/>
      <c r="F22" s="7"/>
      <c r="G22" s="7"/>
      <c r="H22" s="7"/>
      <c r="I22" s="7"/>
      <c r="J22" s="7"/>
      <c r="K22" s="7" t="s">
        <v>1</v>
      </c>
      <c r="L22" s="27">
        <v>7.7</v>
      </c>
      <c r="M22" s="27"/>
      <c r="N22" s="7" t="s">
        <v>6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6"/>
      <c r="AM22" s="7"/>
      <c r="AN22" s="7"/>
      <c r="AO22" s="7"/>
      <c r="AP22" s="7"/>
      <c r="AQ22" s="7"/>
      <c r="AR22" s="7"/>
      <c r="AS22" s="7"/>
      <c r="AT22" s="7"/>
      <c r="AU22" s="7" t="s">
        <v>1</v>
      </c>
      <c r="AV22" s="27">
        <v>7.7</v>
      </c>
      <c r="AW22" s="27"/>
      <c r="AX22" s="7" t="s">
        <v>6</v>
      </c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8"/>
      <c r="BU22" s="6"/>
      <c r="BV22" s="7"/>
      <c r="BW22" s="7"/>
      <c r="BX22" s="7"/>
      <c r="BY22" s="7"/>
      <c r="BZ22" s="7"/>
      <c r="CA22" s="7"/>
      <c r="CB22" s="7"/>
      <c r="CC22" s="7" t="s">
        <v>1</v>
      </c>
      <c r="CD22" s="27">
        <v>7.7</v>
      </c>
      <c r="CE22" s="27"/>
      <c r="CF22" s="7" t="s">
        <v>6</v>
      </c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8"/>
    </row>
    <row r="23" spans="2:106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/>
      <c r="AL23" s="6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8"/>
      <c r="BU23" s="6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8"/>
    </row>
    <row r="24" spans="2:106">
      <c r="B24" s="6"/>
      <c r="C24" s="7"/>
      <c r="D24" s="15" t="s">
        <v>15</v>
      </c>
      <c r="E24" s="7"/>
      <c r="F24" s="7"/>
      <c r="G24" s="24">
        <f>+G20/L22</f>
        <v>0.41558441558441561</v>
      </c>
      <c r="H24" s="24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/>
      <c r="AL24" s="6"/>
      <c r="AM24" s="7"/>
      <c r="AN24" s="15" t="s">
        <v>15</v>
      </c>
      <c r="AO24" s="7"/>
      <c r="AP24" s="7"/>
      <c r="AQ24" s="24">
        <f>+AQ20/AV22</f>
        <v>0.41558441558441561</v>
      </c>
      <c r="AR24" s="24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8"/>
      <c r="BU24" s="6"/>
      <c r="BV24" s="15" t="s">
        <v>15</v>
      </c>
      <c r="BW24" s="7"/>
      <c r="BX24" s="7"/>
      <c r="BY24" s="24">
        <f>+BY20/CD22</f>
        <v>0.41558441558441561</v>
      </c>
      <c r="BZ24" s="24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8"/>
    </row>
    <row r="25" spans="2:106">
      <c r="B25" s="6"/>
      <c r="C25" s="7"/>
      <c r="D25" s="7" t="s">
        <v>112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8"/>
      <c r="AL25" s="6"/>
      <c r="AM25" s="7"/>
      <c r="AN25" s="7" t="s">
        <v>114</v>
      </c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8"/>
      <c r="BU25" s="6"/>
      <c r="BV25" s="7" t="s">
        <v>115</v>
      </c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8"/>
    </row>
    <row r="26" spans="2:106">
      <c r="B26" s="6"/>
      <c r="C26" s="7"/>
      <c r="D26" s="7" t="s">
        <v>48</v>
      </c>
      <c r="E26" s="7"/>
      <c r="F26" s="24">
        <f>L14</f>
        <v>2</v>
      </c>
      <c r="G26" s="24"/>
      <c r="H26" s="10" t="s">
        <v>2</v>
      </c>
      <c r="I26" s="24">
        <f>+L22</f>
        <v>7.7</v>
      </c>
      <c r="J26" s="24"/>
      <c r="K26" s="7" t="s">
        <v>3</v>
      </c>
      <c r="L26" s="7">
        <v>12</v>
      </c>
      <c r="M26" s="7" t="s">
        <v>18</v>
      </c>
      <c r="N26" s="7">
        <v>1</v>
      </c>
      <c r="O26" s="10" t="s">
        <v>19</v>
      </c>
      <c r="P26" s="24">
        <f>+G24</f>
        <v>0.41558441558441561</v>
      </c>
      <c r="Q26" s="24"/>
      <c r="R26" s="7" t="s">
        <v>20</v>
      </c>
      <c r="S26" s="7">
        <v>2</v>
      </c>
      <c r="T26" s="10" t="s">
        <v>19</v>
      </c>
      <c r="U26" s="24">
        <f>+P26</f>
        <v>0.41558441558441561</v>
      </c>
      <c r="V26" s="24"/>
      <c r="W26" s="7" t="s">
        <v>21</v>
      </c>
      <c r="X26" s="7"/>
      <c r="Y26" s="24">
        <f>+F26*I26^2/L26*(N26-P26^2*(S26-U26))</f>
        <v>7.177597402597403</v>
      </c>
      <c r="Z26" s="24"/>
      <c r="AA26" s="24"/>
      <c r="AB26" s="7" t="s">
        <v>7</v>
      </c>
      <c r="AC26" s="7"/>
      <c r="AD26" s="10"/>
      <c r="AE26" s="10"/>
      <c r="AF26" s="7"/>
      <c r="AG26" s="7"/>
      <c r="AH26" s="10"/>
      <c r="AI26" s="10"/>
      <c r="AJ26" s="10"/>
      <c r="AK26" s="8"/>
      <c r="AL26" s="6"/>
      <c r="AM26" s="7"/>
      <c r="AN26" s="7" t="s">
        <v>48</v>
      </c>
      <c r="AO26" s="7"/>
      <c r="AP26" s="24">
        <f>AV14</f>
        <v>2</v>
      </c>
      <c r="AQ26" s="24"/>
      <c r="AR26" s="10" t="s">
        <v>2</v>
      </c>
      <c r="AS26" s="24">
        <f>+AV22</f>
        <v>7.7</v>
      </c>
      <c r="AT26" s="24"/>
      <c r="AU26" s="7" t="s">
        <v>3</v>
      </c>
      <c r="AV26" s="7">
        <v>8</v>
      </c>
      <c r="AW26" s="7" t="s">
        <v>18</v>
      </c>
      <c r="AX26" s="7">
        <v>1</v>
      </c>
      <c r="AY26" s="10" t="s">
        <v>19</v>
      </c>
      <c r="AZ26" s="24">
        <f>+AQ24</f>
        <v>0.41558441558441561</v>
      </c>
      <c r="BA26" s="24"/>
      <c r="BB26" s="7" t="s">
        <v>20</v>
      </c>
      <c r="BC26" s="7">
        <v>2</v>
      </c>
      <c r="BD26" s="10" t="s">
        <v>19</v>
      </c>
      <c r="BE26" s="24">
        <f>+AZ26</f>
        <v>0.41558441558441561</v>
      </c>
      <c r="BF26" s="24"/>
      <c r="BG26" s="7" t="s">
        <v>21</v>
      </c>
      <c r="BH26" s="7"/>
      <c r="BI26" s="24">
        <f>+AP26*AS26^2/AV26*(AX26-AZ26^2*(BC26-BE26))</f>
        <v>10.766396103896104</v>
      </c>
      <c r="BJ26" s="24"/>
      <c r="BK26" s="24"/>
      <c r="BL26" s="7" t="s">
        <v>7</v>
      </c>
      <c r="BM26" s="7"/>
      <c r="BN26" s="7"/>
      <c r="BO26" s="7"/>
      <c r="BP26" s="7"/>
      <c r="BQ26" s="7"/>
      <c r="BR26" s="7"/>
      <c r="BS26" s="7"/>
      <c r="BT26" s="8"/>
      <c r="BU26" s="6"/>
      <c r="BV26" s="7" t="s">
        <v>51</v>
      </c>
      <c r="BW26" s="7"/>
      <c r="BX26" s="24">
        <f>-CD14</f>
        <v>-2</v>
      </c>
      <c r="BY26" s="24"/>
      <c r="BZ26" s="10" t="s">
        <v>2</v>
      </c>
      <c r="CA26" s="24">
        <f>+CD22</f>
        <v>7.7</v>
      </c>
      <c r="CB26" s="24"/>
      <c r="CC26" s="7" t="s">
        <v>3</v>
      </c>
      <c r="CD26" s="7">
        <v>8</v>
      </c>
      <c r="CE26" s="7" t="s">
        <v>18</v>
      </c>
      <c r="CF26" s="7">
        <v>1</v>
      </c>
      <c r="CG26" s="10" t="s">
        <v>19</v>
      </c>
      <c r="CH26" s="24">
        <f>+BY24</f>
        <v>0.41558441558441561</v>
      </c>
      <c r="CI26" s="24"/>
      <c r="CJ26" s="7" t="s">
        <v>20</v>
      </c>
      <c r="CK26" s="7">
        <v>2</v>
      </c>
      <c r="CL26" s="10" t="s">
        <v>19</v>
      </c>
      <c r="CM26" s="24">
        <f>+CH26</f>
        <v>0.41558441558441561</v>
      </c>
      <c r="CN26" s="24"/>
      <c r="CO26" s="7" t="s">
        <v>21</v>
      </c>
      <c r="CP26" s="7"/>
      <c r="CQ26" s="24">
        <f>+BX26*CA26^2/CD26*(CF26-CH26^2*(CK26-CM26))</f>
        <v>-10.766396103896104</v>
      </c>
      <c r="CR26" s="24"/>
      <c r="CS26" s="24"/>
      <c r="CT26" s="7" t="s">
        <v>7</v>
      </c>
      <c r="CU26" s="7"/>
      <c r="CV26" s="7"/>
      <c r="CW26" s="7"/>
      <c r="CX26" s="7"/>
      <c r="CY26" s="7"/>
      <c r="CZ26" s="7"/>
      <c r="DA26" s="7"/>
      <c r="DB26" s="8"/>
    </row>
    <row r="27" spans="2:106">
      <c r="B27" s="6"/>
      <c r="C27" s="7"/>
      <c r="D27" s="7" t="s">
        <v>113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8"/>
      <c r="AL27" s="6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8"/>
      <c r="BU27" s="6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8"/>
    </row>
    <row r="28" spans="2:106">
      <c r="B28" s="6"/>
      <c r="C28" s="7"/>
      <c r="D28" s="7" t="s">
        <v>51</v>
      </c>
      <c r="E28" s="7"/>
      <c r="F28" s="24">
        <f>-L14</f>
        <v>-2</v>
      </c>
      <c r="G28" s="24"/>
      <c r="H28" s="10" t="s">
        <v>2</v>
      </c>
      <c r="I28" s="24">
        <f>+I26</f>
        <v>7.7</v>
      </c>
      <c r="J28" s="24"/>
      <c r="K28" s="7" t="s">
        <v>3</v>
      </c>
      <c r="L28" s="7">
        <v>12</v>
      </c>
      <c r="M28" s="7" t="s">
        <v>18</v>
      </c>
      <c r="N28" s="7">
        <v>1</v>
      </c>
      <c r="O28" s="10" t="s">
        <v>19</v>
      </c>
      <c r="P28" s="24">
        <f>+P26</f>
        <v>0.41558441558441561</v>
      </c>
      <c r="Q28" s="24"/>
      <c r="R28" s="7" t="s">
        <v>20</v>
      </c>
      <c r="S28" s="7">
        <v>2</v>
      </c>
      <c r="T28" s="10" t="s">
        <v>19</v>
      </c>
      <c r="U28" s="24">
        <f>+P28</f>
        <v>0.41558441558441561</v>
      </c>
      <c r="V28" s="24"/>
      <c r="W28" s="7" t="s">
        <v>21</v>
      </c>
      <c r="X28" s="7"/>
      <c r="Y28" s="24">
        <f>+F28*I28^2/L28*(N28-P28^2*(S28-U28))</f>
        <v>-7.177597402597403</v>
      </c>
      <c r="Z28" s="24"/>
      <c r="AA28" s="24"/>
      <c r="AB28" s="7" t="s">
        <v>7</v>
      </c>
      <c r="AC28" s="10"/>
      <c r="AD28" s="10"/>
      <c r="AE28" s="10"/>
      <c r="AF28" s="7"/>
      <c r="AG28" s="7"/>
      <c r="AH28" s="10"/>
      <c r="AI28" s="10"/>
      <c r="AJ28" s="10"/>
      <c r="AK28" s="8"/>
      <c r="AL28" s="6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8"/>
      <c r="BU28" s="6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8"/>
    </row>
    <row r="29" spans="2:106" ht="12" thickBot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4"/>
      <c r="AL29" s="12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4"/>
      <c r="BU29" s="12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4"/>
    </row>
    <row r="30" spans="2:106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8"/>
      <c r="AL30" s="6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8"/>
      <c r="BU30" s="6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8"/>
    </row>
    <row r="31" spans="2:106">
      <c r="B31" s="6"/>
      <c r="C31" s="7"/>
      <c r="D31" s="7"/>
      <c r="E31" s="7"/>
      <c r="F31" s="7"/>
      <c r="G31" s="7"/>
      <c r="H31" s="7"/>
      <c r="I31" s="7"/>
      <c r="J31" s="7"/>
      <c r="K31" s="7" t="s">
        <v>0</v>
      </c>
      <c r="L31" s="27">
        <v>2</v>
      </c>
      <c r="M31" s="27"/>
      <c r="N31" s="7" t="s">
        <v>5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8"/>
      <c r="AL31" s="6"/>
      <c r="AM31" s="7"/>
      <c r="AN31" s="7"/>
      <c r="AO31" s="7"/>
      <c r="AP31" s="7"/>
      <c r="AQ31" s="7"/>
      <c r="AR31" s="7"/>
      <c r="AS31" s="7"/>
      <c r="AT31" s="7"/>
      <c r="AU31" s="7" t="s">
        <v>0</v>
      </c>
      <c r="AV31" s="27">
        <v>2</v>
      </c>
      <c r="AW31" s="27"/>
      <c r="AX31" s="7" t="s">
        <v>5</v>
      </c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8"/>
      <c r="BU31" s="6"/>
      <c r="BV31" s="7"/>
      <c r="BW31" s="7"/>
      <c r="BX31" s="7"/>
      <c r="BY31" s="7"/>
      <c r="BZ31" s="7"/>
      <c r="CA31" s="7"/>
      <c r="CB31" s="7"/>
      <c r="CC31" s="7" t="s">
        <v>0</v>
      </c>
      <c r="CD31" s="27">
        <v>2</v>
      </c>
      <c r="CE31" s="27"/>
      <c r="CF31" s="7" t="s">
        <v>5</v>
      </c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8"/>
    </row>
    <row r="32" spans="2:106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8"/>
      <c r="AL32" s="6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8"/>
      <c r="BU32" s="6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8"/>
    </row>
    <row r="33" spans="2:106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8"/>
      <c r="AL33" s="6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8"/>
      <c r="BU33" s="6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8"/>
    </row>
    <row r="34" spans="2:106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8"/>
      <c r="AL34" s="6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8"/>
      <c r="BU34" s="6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8"/>
    </row>
    <row r="35" spans="2:106">
      <c r="B35" s="6"/>
      <c r="C35" s="7" t="s">
        <v>14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 t="s">
        <v>13</v>
      </c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8"/>
      <c r="AL35" s="6"/>
      <c r="AM35" s="7" t="s">
        <v>14</v>
      </c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8"/>
      <c r="BU35" s="6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 t="s">
        <v>13</v>
      </c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8"/>
    </row>
    <row r="36" spans="2:106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8"/>
      <c r="AL36" s="6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8"/>
      <c r="BU36" s="6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8"/>
    </row>
    <row r="37" spans="2:106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8"/>
      <c r="AL37" s="6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8"/>
      <c r="BU37" s="6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8"/>
    </row>
    <row r="38" spans="2:106">
      <c r="B38" s="6"/>
      <c r="C38" s="7"/>
      <c r="D38" s="7"/>
      <c r="E38" s="7"/>
      <c r="F38" s="7"/>
      <c r="G38" s="7" t="s">
        <v>22</v>
      </c>
      <c r="H38" s="7"/>
      <c r="I38" s="25">
        <f>+L40/2</f>
        <v>1.5</v>
      </c>
      <c r="J38" s="25"/>
      <c r="K38" s="7" t="s">
        <v>6</v>
      </c>
      <c r="L38" s="7"/>
      <c r="M38" s="7" t="s">
        <v>22</v>
      </c>
      <c r="N38" s="7"/>
      <c r="O38" s="24">
        <f>+I38</f>
        <v>1.5</v>
      </c>
      <c r="P38" s="24"/>
      <c r="Q38" s="7" t="s">
        <v>6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8"/>
      <c r="AL38" s="6"/>
      <c r="AM38" s="7"/>
      <c r="AN38" s="7"/>
      <c r="AO38" s="7"/>
      <c r="AP38" s="7"/>
      <c r="AQ38" s="7" t="s">
        <v>22</v>
      </c>
      <c r="AR38" s="7"/>
      <c r="AS38" s="25">
        <f>+AV40/2</f>
        <v>1.5</v>
      </c>
      <c r="AT38" s="25"/>
      <c r="AU38" s="7" t="s">
        <v>6</v>
      </c>
      <c r="AV38" s="7"/>
      <c r="AW38" s="7" t="s">
        <v>22</v>
      </c>
      <c r="AX38" s="7"/>
      <c r="AY38" s="24">
        <f>+AS38</f>
        <v>1.5</v>
      </c>
      <c r="AZ38" s="24"/>
      <c r="BA38" s="7" t="s">
        <v>6</v>
      </c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8"/>
      <c r="BU38" s="6"/>
      <c r="BV38" s="7"/>
      <c r="BW38" s="7"/>
      <c r="BX38" s="7"/>
      <c r="BY38" s="7" t="s">
        <v>22</v>
      </c>
      <c r="BZ38" s="7"/>
      <c r="CA38" s="25">
        <f>+CD40/2</f>
        <v>1.5</v>
      </c>
      <c r="CB38" s="25"/>
      <c r="CC38" s="7" t="s">
        <v>6</v>
      </c>
      <c r="CD38" s="7"/>
      <c r="CE38" s="7" t="s">
        <v>22</v>
      </c>
      <c r="CF38" s="7"/>
      <c r="CG38" s="24">
        <f>+CA38</f>
        <v>1.5</v>
      </c>
      <c r="CH38" s="24"/>
      <c r="CI38" s="7" t="s">
        <v>6</v>
      </c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8"/>
    </row>
    <row r="39" spans="2:106"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8"/>
      <c r="AL39" s="6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8"/>
      <c r="BU39" s="6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8"/>
    </row>
    <row r="40" spans="2:106">
      <c r="B40" s="6"/>
      <c r="C40" s="7"/>
      <c r="D40" s="7"/>
      <c r="E40" s="7"/>
      <c r="F40" s="7"/>
      <c r="G40" s="7"/>
      <c r="H40" s="7"/>
      <c r="I40" s="7"/>
      <c r="J40" s="7"/>
      <c r="K40" s="7" t="s">
        <v>1</v>
      </c>
      <c r="L40" s="27">
        <v>3</v>
      </c>
      <c r="M40" s="27"/>
      <c r="N40" s="7" t="s">
        <v>6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8"/>
      <c r="AL40" s="6"/>
      <c r="AM40" s="7"/>
      <c r="AN40" s="7"/>
      <c r="AO40" s="7"/>
      <c r="AP40" s="7"/>
      <c r="AQ40" s="7"/>
      <c r="AR40" s="7"/>
      <c r="AS40" s="7"/>
      <c r="AT40" s="7"/>
      <c r="AU40" s="7" t="s">
        <v>1</v>
      </c>
      <c r="AV40" s="27">
        <v>3</v>
      </c>
      <c r="AW40" s="27"/>
      <c r="AX40" s="7" t="s">
        <v>6</v>
      </c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8"/>
      <c r="BU40" s="6"/>
      <c r="BV40" s="7"/>
      <c r="BW40" s="7"/>
      <c r="BX40" s="7"/>
      <c r="BY40" s="7"/>
      <c r="BZ40" s="7"/>
      <c r="CA40" s="7"/>
      <c r="CB40" s="7"/>
      <c r="CC40" s="7" t="s">
        <v>1</v>
      </c>
      <c r="CD40" s="27">
        <v>3</v>
      </c>
      <c r="CE40" s="27"/>
      <c r="CF40" s="7" t="s">
        <v>6</v>
      </c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8"/>
    </row>
    <row r="41" spans="2:106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8"/>
      <c r="AL41" s="6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8"/>
      <c r="BU41" s="6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8"/>
    </row>
    <row r="42" spans="2:106">
      <c r="B42" s="6"/>
      <c r="C42" s="7"/>
      <c r="D42" s="7" t="s">
        <v>25</v>
      </c>
      <c r="E42" s="7"/>
      <c r="F42" s="7"/>
      <c r="G42" s="7"/>
      <c r="H42" s="7"/>
      <c r="I42" s="7"/>
      <c r="J42" s="7"/>
      <c r="K42" s="7">
        <v>5</v>
      </c>
      <c r="L42" s="10" t="s">
        <v>2</v>
      </c>
      <c r="M42" s="24">
        <f>+L31</f>
        <v>2</v>
      </c>
      <c r="N42" s="24"/>
      <c r="O42" s="10" t="s">
        <v>2</v>
      </c>
      <c r="P42" s="24">
        <f>+L40</f>
        <v>3</v>
      </c>
      <c r="Q42" s="24"/>
      <c r="R42" s="7" t="s">
        <v>3</v>
      </c>
      <c r="S42" s="7">
        <v>96</v>
      </c>
      <c r="T42" s="10" t="s">
        <v>4</v>
      </c>
      <c r="U42" s="24">
        <f>+K42*M42*P42^2/S42</f>
        <v>0.9375</v>
      </c>
      <c r="V42" s="24"/>
      <c r="W42" s="24"/>
      <c r="X42" s="7" t="s">
        <v>7</v>
      </c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8"/>
      <c r="AL42" s="6"/>
      <c r="AM42" s="7"/>
      <c r="AN42" s="7" t="s">
        <v>78</v>
      </c>
      <c r="AO42" s="7"/>
      <c r="AP42" s="7"/>
      <c r="AQ42" s="7"/>
      <c r="AR42" s="7"/>
      <c r="AS42" s="7"/>
      <c r="AT42" s="7"/>
      <c r="AU42" s="7">
        <v>5</v>
      </c>
      <c r="AV42" s="10" t="s">
        <v>2</v>
      </c>
      <c r="AW42" s="24">
        <f>+AV31</f>
        <v>2</v>
      </c>
      <c r="AX42" s="24"/>
      <c r="AY42" s="10" t="s">
        <v>2</v>
      </c>
      <c r="AZ42" s="24">
        <f>+AV40</f>
        <v>3</v>
      </c>
      <c r="BA42" s="24"/>
      <c r="BB42" s="7" t="s">
        <v>3</v>
      </c>
      <c r="BC42" s="7">
        <v>64</v>
      </c>
      <c r="BD42" s="10" t="s">
        <v>4</v>
      </c>
      <c r="BE42" s="24">
        <f>+AU42*AW42*AZ42^2/BC42</f>
        <v>1.40625</v>
      </c>
      <c r="BF42" s="24"/>
      <c r="BG42" s="24"/>
      <c r="BH42" s="7" t="s">
        <v>7</v>
      </c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8"/>
      <c r="BU42" s="6"/>
      <c r="BV42" s="7" t="s">
        <v>79</v>
      </c>
      <c r="BW42" s="7"/>
      <c r="BX42" s="7"/>
      <c r="BY42" s="7"/>
      <c r="BZ42" s="7"/>
      <c r="CA42" s="7"/>
      <c r="CB42" s="7"/>
      <c r="CC42" s="7">
        <v>-5</v>
      </c>
      <c r="CD42" s="10" t="s">
        <v>2</v>
      </c>
      <c r="CE42" s="24">
        <f>+CD31</f>
        <v>2</v>
      </c>
      <c r="CF42" s="24"/>
      <c r="CG42" s="10" t="s">
        <v>2</v>
      </c>
      <c r="CH42" s="24">
        <f>+CD40</f>
        <v>3</v>
      </c>
      <c r="CI42" s="24"/>
      <c r="CJ42" s="7" t="s">
        <v>3</v>
      </c>
      <c r="CK42" s="7">
        <v>64</v>
      </c>
      <c r="CL42" s="10" t="s">
        <v>4</v>
      </c>
      <c r="CM42" s="24">
        <f>+CC42*CE42*CH42^2/CK42</f>
        <v>-1.40625</v>
      </c>
      <c r="CN42" s="24"/>
      <c r="CO42" s="24"/>
      <c r="CP42" s="7" t="s">
        <v>7</v>
      </c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8"/>
    </row>
    <row r="43" spans="2:106">
      <c r="B43" s="6"/>
      <c r="C43" s="7"/>
      <c r="D43" s="7" t="s">
        <v>24</v>
      </c>
      <c r="E43" s="7"/>
      <c r="F43" s="7"/>
      <c r="G43" s="7"/>
      <c r="H43" s="7"/>
      <c r="I43" s="7"/>
      <c r="J43" s="7"/>
      <c r="K43" s="7">
        <v>-5</v>
      </c>
      <c r="L43" s="10" t="s">
        <v>2</v>
      </c>
      <c r="M43" s="24">
        <f>+M42</f>
        <v>2</v>
      </c>
      <c r="N43" s="24"/>
      <c r="O43" s="10" t="s">
        <v>2</v>
      </c>
      <c r="P43" s="24">
        <f>+P42</f>
        <v>3</v>
      </c>
      <c r="Q43" s="24"/>
      <c r="R43" s="7" t="s">
        <v>3</v>
      </c>
      <c r="S43" s="7">
        <v>96</v>
      </c>
      <c r="T43" s="10" t="s">
        <v>4</v>
      </c>
      <c r="U43" s="24">
        <f>+K43*M43*P43^2/S43</f>
        <v>-0.9375</v>
      </c>
      <c r="V43" s="24"/>
      <c r="W43" s="24"/>
      <c r="X43" s="7" t="s">
        <v>7</v>
      </c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8"/>
      <c r="AL43" s="6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8"/>
      <c r="BU43" s="6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8"/>
    </row>
    <row r="44" spans="2:106" ht="12" thickBot="1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4"/>
      <c r="AL44" s="12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4"/>
      <c r="BU44" s="12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4"/>
    </row>
    <row r="45" spans="2:106"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8"/>
      <c r="AL45" s="6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8"/>
      <c r="BU45" s="6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8"/>
    </row>
    <row r="46" spans="2:106">
      <c r="B46" s="6"/>
      <c r="C46" s="7"/>
      <c r="D46" s="7"/>
      <c r="E46" s="7"/>
      <c r="F46" s="7"/>
      <c r="G46" s="7"/>
      <c r="H46" s="7"/>
      <c r="I46" s="7"/>
      <c r="J46" s="7"/>
      <c r="K46" s="7" t="s">
        <v>29</v>
      </c>
      <c r="L46" s="27">
        <v>2</v>
      </c>
      <c r="M46" s="27"/>
      <c r="N46" s="7" t="s">
        <v>26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8"/>
      <c r="AL46" s="6"/>
      <c r="AM46" s="7"/>
      <c r="AN46" s="7"/>
      <c r="AO46" s="7"/>
      <c r="AP46" s="7"/>
      <c r="AQ46" s="7"/>
      <c r="AR46" s="7"/>
      <c r="AS46" s="7"/>
      <c r="AT46" s="7"/>
      <c r="AU46" s="7" t="s">
        <v>29</v>
      </c>
      <c r="AV46" s="27">
        <v>2</v>
      </c>
      <c r="AW46" s="27"/>
      <c r="AX46" s="7" t="s">
        <v>26</v>
      </c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8"/>
      <c r="BU46" s="6"/>
      <c r="BV46" s="7"/>
      <c r="BW46" s="7"/>
      <c r="BX46" s="7"/>
      <c r="BY46" s="7"/>
      <c r="BZ46" s="7"/>
      <c r="CA46" s="7"/>
      <c r="CB46" s="7"/>
      <c r="CC46" s="7" t="s">
        <v>29</v>
      </c>
      <c r="CD46" s="27">
        <v>2</v>
      </c>
      <c r="CE46" s="27"/>
      <c r="CF46" s="7" t="s">
        <v>26</v>
      </c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8"/>
    </row>
    <row r="47" spans="2:106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8"/>
      <c r="AL47" s="6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8"/>
      <c r="BU47" s="6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8"/>
    </row>
    <row r="48" spans="2:106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8"/>
      <c r="AL48" s="6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8"/>
      <c r="BU48" s="6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8"/>
    </row>
    <row r="49" spans="2:106">
      <c r="B49" s="6"/>
      <c r="C49" s="7" t="s">
        <v>14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 t="s">
        <v>13</v>
      </c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8"/>
      <c r="AL49" s="6"/>
      <c r="AM49" s="7" t="s">
        <v>14</v>
      </c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8"/>
      <c r="BU49" s="6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 t="s">
        <v>13</v>
      </c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8"/>
    </row>
    <row r="50" spans="2:106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8"/>
      <c r="AL50" s="6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8"/>
      <c r="BU50" s="6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8"/>
    </row>
    <row r="51" spans="2:106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8"/>
      <c r="AL51" s="6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8"/>
      <c r="BU51" s="6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8"/>
    </row>
    <row r="52" spans="2:106">
      <c r="B52" s="6"/>
      <c r="C52" s="7"/>
      <c r="D52" s="7"/>
      <c r="E52" s="7"/>
      <c r="F52" s="7"/>
      <c r="G52" s="7" t="s">
        <v>22</v>
      </c>
      <c r="H52" s="7"/>
      <c r="I52" s="25">
        <f>+L54/2</f>
        <v>1.5</v>
      </c>
      <c r="J52" s="25"/>
      <c r="K52" s="7"/>
      <c r="L52" s="7"/>
      <c r="M52" s="7" t="s">
        <v>22</v>
      </c>
      <c r="N52" s="7"/>
      <c r="O52" s="24">
        <f>+I52</f>
        <v>1.5</v>
      </c>
      <c r="P52" s="24"/>
      <c r="Q52" s="7" t="s">
        <v>6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8"/>
      <c r="AL52" s="6"/>
      <c r="AM52" s="7"/>
      <c r="AN52" s="7"/>
      <c r="AO52" s="7"/>
      <c r="AP52" s="7"/>
      <c r="AQ52" s="7" t="s">
        <v>22</v>
      </c>
      <c r="AR52" s="7"/>
      <c r="AS52" s="25">
        <f>+AV54/2</f>
        <v>1.5</v>
      </c>
      <c r="AT52" s="25"/>
      <c r="AU52" s="7"/>
      <c r="AV52" s="7"/>
      <c r="AW52" s="7" t="s">
        <v>22</v>
      </c>
      <c r="AX52" s="7"/>
      <c r="AY52" s="24">
        <f>+AS52</f>
        <v>1.5</v>
      </c>
      <c r="AZ52" s="24"/>
      <c r="BA52" s="7" t="s">
        <v>6</v>
      </c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8"/>
      <c r="BU52" s="6"/>
      <c r="BV52" s="7"/>
      <c r="BW52" s="7"/>
      <c r="BX52" s="7"/>
      <c r="BY52" s="7" t="s">
        <v>22</v>
      </c>
      <c r="BZ52" s="7"/>
      <c r="CA52" s="25">
        <f>+CD54/2</f>
        <v>1.5</v>
      </c>
      <c r="CB52" s="25"/>
      <c r="CC52" s="7"/>
      <c r="CD52" s="7"/>
      <c r="CE52" s="7" t="s">
        <v>22</v>
      </c>
      <c r="CF52" s="7"/>
      <c r="CG52" s="24">
        <f>+CA52</f>
        <v>1.5</v>
      </c>
      <c r="CH52" s="24"/>
      <c r="CI52" s="7" t="s">
        <v>6</v>
      </c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8"/>
    </row>
    <row r="53" spans="2:106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8"/>
      <c r="AL53" s="6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8"/>
      <c r="BU53" s="6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8"/>
    </row>
    <row r="54" spans="2:106">
      <c r="B54" s="6"/>
      <c r="C54" s="7"/>
      <c r="D54" s="7"/>
      <c r="E54" s="7"/>
      <c r="F54" s="7"/>
      <c r="G54" s="7"/>
      <c r="H54" s="7"/>
      <c r="I54" s="7"/>
      <c r="J54" s="7"/>
      <c r="K54" s="7" t="s">
        <v>1</v>
      </c>
      <c r="L54" s="27">
        <v>3</v>
      </c>
      <c r="M54" s="27"/>
      <c r="N54" s="7" t="s">
        <v>6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8"/>
      <c r="AL54" s="6"/>
      <c r="AM54" s="7"/>
      <c r="AN54" s="7"/>
      <c r="AO54" s="7"/>
      <c r="AP54" s="7"/>
      <c r="AQ54" s="7"/>
      <c r="AR54" s="7"/>
      <c r="AS54" s="7"/>
      <c r="AT54" s="7"/>
      <c r="AU54" s="7" t="s">
        <v>1</v>
      </c>
      <c r="AV54" s="27">
        <v>3</v>
      </c>
      <c r="AW54" s="27"/>
      <c r="AX54" s="7" t="s">
        <v>6</v>
      </c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8"/>
      <c r="BU54" s="6"/>
      <c r="BV54" s="7"/>
      <c r="BW54" s="7"/>
      <c r="BX54" s="7"/>
      <c r="BY54" s="7"/>
      <c r="BZ54" s="7"/>
      <c r="CA54" s="7"/>
      <c r="CB54" s="7"/>
      <c r="CC54" s="7" t="s">
        <v>1</v>
      </c>
      <c r="CD54" s="27">
        <v>3</v>
      </c>
      <c r="CE54" s="27"/>
      <c r="CF54" s="7" t="s">
        <v>6</v>
      </c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8"/>
    </row>
    <row r="55" spans="2:106"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8"/>
      <c r="AL55" s="6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8"/>
      <c r="BU55" s="6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8"/>
    </row>
    <row r="56" spans="2:106">
      <c r="B56" s="6"/>
      <c r="C56" s="7"/>
      <c r="D56" s="7" t="s">
        <v>27</v>
      </c>
      <c r="E56" s="7"/>
      <c r="F56" s="7"/>
      <c r="G56" s="7"/>
      <c r="H56" s="7"/>
      <c r="I56" s="24">
        <f>+L46</f>
        <v>2</v>
      </c>
      <c r="J56" s="24"/>
      <c r="K56" s="10" t="s">
        <v>2</v>
      </c>
      <c r="L56" s="24">
        <f>+L54</f>
        <v>3</v>
      </c>
      <c r="M56" s="24"/>
      <c r="N56" s="7" t="s">
        <v>30</v>
      </c>
      <c r="O56" s="7">
        <v>8</v>
      </c>
      <c r="P56" s="10" t="s">
        <v>4</v>
      </c>
      <c r="Q56" s="24">
        <f>+I56*L56/O56</f>
        <v>0.75</v>
      </c>
      <c r="R56" s="24"/>
      <c r="S56" s="24"/>
      <c r="T56" s="7" t="s">
        <v>7</v>
      </c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8"/>
      <c r="AL56" s="6"/>
      <c r="AM56" s="7"/>
      <c r="AN56" s="7" t="s">
        <v>80</v>
      </c>
      <c r="AO56" s="7"/>
      <c r="AP56" s="7"/>
      <c r="AQ56" s="7"/>
      <c r="AR56" s="7"/>
      <c r="AS56" s="7"/>
      <c r="AT56" s="7"/>
      <c r="AU56" s="7">
        <v>3</v>
      </c>
      <c r="AV56" s="10" t="s">
        <v>2</v>
      </c>
      <c r="AW56" s="24">
        <f>+AV46</f>
        <v>2</v>
      </c>
      <c r="AX56" s="24"/>
      <c r="AY56" s="10" t="s">
        <v>2</v>
      </c>
      <c r="AZ56" s="24">
        <f>+AV54</f>
        <v>3</v>
      </c>
      <c r="BA56" s="24"/>
      <c r="BB56" s="7" t="s">
        <v>30</v>
      </c>
      <c r="BC56" s="7">
        <v>16</v>
      </c>
      <c r="BD56" s="10" t="s">
        <v>4</v>
      </c>
      <c r="BE56" s="24">
        <f>AU56*AW56*AZ56/BC56</f>
        <v>1.125</v>
      </c>
      <c r="BF56" s="24"/>
      <c r="BG56" s="24"/>
      <c r="BH56" s="7" t="s">
        <v>7</v>
      </c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8"/>
      <c r="BU56" s="6"/>
      <c r="BV56" s="7" t="s">
        <v>81</v>
      </c>
      <c r="BW56" s="7"/>
      <c r="BX56" s="7"/>
      <c r="BY56" s="7"/>
      <c r="BZ56" s="7"/>
      <c r="CA56" s="7"/>
      <c r="CB56" s="7"/>
      <c r="CC56" s="7">
        <v>-3</v>
      </c>
      <c r="CD56" s="10" t="s">
        <v>2</v>
      </c>
      <c r="CE56" s="24">
        <f>+CD46</f>
        <v>2</v>
      </c>
      <c r="CF56" s="24"/>
      <c r="CG56" s="10" t="s">
        <v>2</v>
      </c>
      <c r="CH56" s="24">
        <f>+CD54</f>
        <v>3</v>
      </c>
      <c r="CI56" s="24"/>
      <c r="CJ56" s="7" t="s">
        <v>30</v>
      </c>
      <c r="CK56" s="7">
        <v>16</v>
      </c>
      <c r="CL56" s="10" t="s">
        <v>4</v>
      </c>
      <c r="CM56" s="24">
        <f>CC56*CE56*CH56/CK56</f>
        <v>-1.125</v>
      </c>
      <c r="CN56" s="24"/>
      <c r="CO56" s="24"/>
      <c r="CP56" s="7" t="s">
        <v>7</v>
      </c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8"/>
    </row>
    <row r="57" spans="2:106">
      <c r="B57" s="6"/>
      <c r="C57" s="7"/>
      <c r="D57" s="7" t="s">
        <v>28</v>
      </c>
      <c r="E57" s="7"/>
      <c r="F57" s="7"/>
      <c r="G57" s="7"/>
      <c r="H57" s="7"/>
      <c r="I57" s="7"/>
      <c r="J57" s="24">
        <f>-I56</f>
        <v>-2</v>
      </c>
      <c r="K57" s="24"/>
      <c r="L57" s="10" t="s">
        <v>2</v>
      </c>
      <c r="M57" s="24">
        <f>+L56</f>
        <v>3</v>
      </c>
      <c r="N57" s="24"/>
      <c r="O57" s="7" t="s">
        <v>30</v>
      </c>
      <c r="P57" s="7">
        <v>8</v>
      </c>
      <c r="Q57" s="10" t="s">
        <v>4</v>
      </c>
      <c r="R57" s="24">
        <f>+J57*M57/P57</f>
        <v>-0.75</v>
      </c>
      <c r="S57" s="24"/>
      <c r="T57" s="24"/>
      <c r="U57" s="7" t="s">
        <v>7</v>
      </c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8"/>
      <c r="AL57" s="6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8"/>
      <c r="BU57" s="6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8"/>
    </row>
    <row r="58" spans="2:106" ht="12" thickBot="1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4"/>
      <c r="AL58" s="12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4"/>
      <c r="BU58" s="12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4"/>
    </row>
    <row r="59" spans="2:106"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8"/>
      <c r="AL59" s="6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8"/>
      <c r="BU59" s="6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8"/>
    </row>
    <row r="60" spans="2:106">
      <c r="B60" s="6"/>
      <c r="C60" s="7"/>
      <c r="D60" s="7" t="s">
        <v>31</v>
      </c>
      <c r="E60" s="7"/>
      <c r="F60" s="27">
        <v>3</v>
      </c>
      <c r="G60" s="27"/>
      <c r="H60" s="7" t="s">
        <v>5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8"/>
      <c r="AL60" s="6"/>
      <c r="AM60" s="7"/>
      <c r="AN60" s="7" t="s">
        <v>31</v>
      </c>
      <c r="AO60" s="7"/>
      <c r="AP60" s="27">
        <v>3</v>
      </c>
      <c r="AQ60" s="27"/>
      <c r="AR60" s="7" t="s">
        <v>5</v>
      </c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8"/>
      <c r="BU60" s="6"/>
      <c r="BV60" s="7" t="s">
        <v>31</v>
      </c>
      <c r="BW60" s="7"/>
      <c r="BX60" s="27">
        <v>3</v>
      </c>
      <c r="BY60" s="27"/>
      <c r="BZ60" s="7" t="s">
        <v>5</v>
      </c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8"/>
    </row>
    <row r="61" spans="2:106"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8"/>
      <c r="AL61" s="6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8"/>
      <c r="BU61" s="6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8"/>
    </row>
    <row r="62" spans="2:106"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 t="s">
        <v>31</v>
      </c>
      <c r="Q62" s="7"/>
      <c r="R62" s="27">
        <v>1</v>
      </c>
      <c r="S62" s="27"/>
      <c r="T62" s="7" t="s">
        <v>5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8"/>
      <c r="AL62" s="6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 t="s">
        <v>31</v>
      </c>
      <c r="BA62" s="7"/>
      <c r="BB62" s="27">
        <v>1</v>
      </c>
      <c r="BC62" s="27"/>
      <c r="BD62" s="7" t="s">
        <v>5</v>
      </c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8"/>
      <c r="BU62" s="6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 t="s">
        <v>31</v>
      </c>
      <c r="CI62" s="7"/>
      <c r="CJ62" s="27">
        <v>1</v>
      </c>
      <c r="CK62" s="27"/>
      <c r="CL62" s="7" t="s">
        <v>5</v>
      </c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8"/>
    </row>
    <row r="63" spans="2:106"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8"/>
      <c r="AL63" s="6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8"/>
      <c r="BU63" s="6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8"/>
    </row>
    <row r="64" spans="2:106">
      <c r="B64" s="6"/>
      <c r="C64" s="7" t="s">
        <v>14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 t="s">
        <v>13</v>
      </c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8"/>
      <c r="AL64" s="6"/>
      <c r="AM64" s="7" t="s">
        <v>14</v>
      </c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8"/>
      <c r="BU64" s="6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 t="s">
        <v>13</v>
      </c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8"/>
    </row>
    <row r="65" spans="2:106"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8"/>
      <c r="AL65" s="6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8"/>
      <c r="BU65" s="6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8"/>
    </row>
    <row r="66" spans="2:106">
      <c r="B66" s="6"/>
      <c r="C66" s="7"/>
      <c r="D66" s="7"/>
      <c r="E66" s="7"/>
      <c r="F66" s="7"/>
      <c r="G66" s="16"/>
      <c r="H66" s="16"/>
      <c r="I66" s="7"/>
      <c r="J66" s="7"/>
      <c r="K66" s="7" t="s">
        <v>1</v>
      </c>
      <c r="L66" s="27">
        <v>3</v>
      </c>
      <c r="M66" s="27"/>
      <c r="N66" s="7" t="s">
        <v>6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8"/>
      <c r="AL66" s="6"/>
      <c r="AM66" s="7"/>
      <c r="AN66" s="7"/>
      <c r="AO66" s="7"/>
      <c r="AP66" s="7"/>
      <c r="AQ66" s="16"/>
      <c r="AR66" s="16"/>
      <c r="AS66" s="7"/>
      <c r="AT66" s="7"/>
      <c r="AU66" s="7" t="s">
        <v>1</v>
      </c>
      <c r="AV66" s="27">
        <v>3</v>
      </c>
      <c r="AW66" s="27"/>
      <c r="AX66" s="7" t="s">
        <v>6</v>
      </c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8"/>
      <c r="BU66" s="6"/>
      <c r="BV66" s="7"/>
      <c r="BW66" s="7"/>
      <c r="BX66" s="7"/>
      <c r="BY66" s="16"/>
      <c r="BZ66" s="16"/>
      <c r="CA66" s="7"/>
      <c r="CB66" s="7"/>
      <c r="CC66" s="7" t="s">
        <v>1</v>
      </c>
      <c r="CD66" s="27">
        <v>3</v>
      </c>
      <c r="CE66" s="27"/>
      <c r="CF66" s="7" t="s">
        <v>6</v>
      </c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8"/>
    </row>
    <row r="67" spans="2:106"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8"/>
      <c r="AL67" s="6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8"/>
      <c r="BU67" s="6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8"/>
    </row>
    <row r="68" spans="2:106">
      <c r="B68" s="6"/>
      <c r="C68" s="7"/>
      <c r="D68" s="7" t="s">
        <v>75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8"/>
      <c r="AL68" s="6"/>
      <c r="AM68" s="7"/>
      <c r="AN68" s="7" t="s">
        <v>82</v>
      </c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8"/>
      <c r="BU68" s="6"/>
      <c r="BV68" s="7" t="s">
        <v>83</v>
      </c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8"/>
    </row>
    <row r="69" spans="2:106">
      <c r="B69" s="6"/>
      <c r="C69" s="7"/>
      <c r="D69" s="7" t="s">
        <v>48</v>
      </c>
      <c r="E69" s="7"/>
      <c r="F69" s="24">
        <f>+L66</f>
        <v>3</v>
      </c>
      <c r="G69" s="24"/>
      <c r="H69" s="7" t="s">
        <v>32</v>
      </c>
      <c r="I69" s="7">
        <v>60</v>
      </c>
      <c r="J69" s="7" t="s">
        <v>18</v>
      </c>
      <c r="K69" s="7">
        <v>3</v>
      </c>
      <c r="L69" s="10" t="s">
        <v>2</v>
      </c>
      <c r="M69" s="24">
        <f>+F60</f>
        <v>3</v>
      </c>
      <c r="N69" s="24"/>
      <c r="O69" s="10" t="s">
        <v>23</v>
      </c>
      <c r="P69" s="7">
        <v>2</v>
      </c>
      <c r="Q69" s="10" t="s">
        <v>2</v>
      </c>
      <c r="R69" s="24">
        <f>+R62</f>
        <v>1</v>
      </c>
      <c r="S69" s="24"/>
      <c r="T69" s="7" t="s">
        <v>33</v>
      </c>
      <c r="U69" s="24">
        <f>F69^2/I69*(K69*M69+P69*R69)</f>
        <v>1.65</v>
      </c>
      <c r="V69" s="24"/>
      <c r="W69" s="24"/>
      <c r="X69" s="7" t="s">
        <v>7</v>
      </c>
      <c r="Y69" s="10"/>
      <c r="Z69" s="10"/>
      <c r="AA69" s="10"/>
      <c r="AB69" s="7"/>
      <c r="AC69" s="10"/>
      <c r="AD69" s="10"/>
      <c r="AE69" s="10"/>
      <c r="AF69" s="7"/>
      <c r="AG69" s="7"/>
      <c r="AH69" s="7"/>
      <c r="AI69" s="7"/>
      <c r="AJ69" s="7"/>
      <c r="AK69" s="8"/>
      <c r="AL69" s="6"/>
      <c r="AM69" s="7"/>
      <c r="AN69" s="7" t="s">
        <v>48</v>
      </c>
      <c r="AO69" s="7"/>
      <c r="AP69" s="24">
        <f>+AV66</f>
        <v>3</v>
      </c>
      <c r="AQ69" s="24"/>
      <c r="AR69" s="7" t="s">
        <v>32</v>
      </c>
      <c r="AS69" s="24">
        <v>120</v>
      </c>
      <c r="AT69" s="24"/>
      <c r="AU69" s="7" t="s">
        <v>18</v>
      </c>
      <c r="AV69" s="7">
        <v>8</v>
      </c>
      <c r="AW69" s="10" t="s">
        <v>2</v>
      </c>
      <c r="AX69" s="24">
        <f>+AP60</f>
        <v>3</v>
      </c>
      <c r="AY69" s="24"/>
      <c r="AZ69" s="10" t="s">
        <v>23</v>
      </c>
      <c r="BA69" s="7">
        <v>7</v>
      </c>
      <c r="BB69" s="10" t="s">
        <v>2</v>
      </c>
      <c r="BC69" s="24">
        <f>+BB62</f>
        <v>1</v>
      </c>
      <c r="BD69" s="24"/>
      <c r="BE69" s="7" t="s">
        <v>33</v>
      </c>
      <c r="BF69" s="24">
        <f>AP69^2/AS69*(AV69*AX69+BA69*BC69)</f>
        <v>2.3249999999999997</v>
      </c>
      <c r="BG69" s="24"/>
      <c r="BH69" s="24"/>
      <c r="BI69" s="7" t="s">
        <v>7</v>
      </c>
      <c r="BJ69" s="10"/>
      <c r="BK69" s="10"/>
      <c r="BL69" s="7"/>
      <c r="BM69" s="7"/>
      <c r="BN69" s="7"/>
      <c r="BO69" s="7"/>
      <c r="BP69" s="7"/>
      <c r="BQ69" s="7"/>
      <c r="BR69" s="7"/>
      <c r="BS69" s="7"/>
      <c r="BT69" s="8"/>
      <c r="BU69" s="6"/>
      <c r="BV69" s="7" t="s">
        <v>84</v>
      </c>
      <c r="BW69" s="7"/>
      <c r="BX69" s="7"/>
      <c r="BY69" s="24">
        <f>+CD66</f>
        <v>3</v>
      </c>
      <c r="BZ69" s="24"/>
      <c r="CA69" s="7" t="s">
        <v>32</v>
      </c>
      <c r="CB69" s="24">
        <v>120</v>
      </c>
      <c r="CC69" s="24"/>
      <c r="CD69" s="7" t="s">
        <v>18</v>
      </c>
      <c r="CE69" s="7">
        <v>7</v>
      </c>
      <c r="CF69" s="10" t="s">
        <v>2</v>
      </c>
      <c r="CG69" s="24">
        <f>+BX60</f>
        <v>3</v>
      </c>
      <c r="CH69" s="24"/>
      <c r="CI69" s="10" t="s">
        <v>23</v>
      </c>
      <c r="CJ69" s="7">
        <v>8</v>
      </c>
      <c r="CK69" s="10" t="s">
        <v>2</v>
      </c>
      <c r="CL69" s="24">
        <f>+CJ62</f>
        <v>1</v>
      </c>
      <c r="CM69" s="24"/>
      <c r="CN69" s="7" t="s">
        <v>21</v>
      </c>
      <c r="CO69" s="7"/>
      <c r="CP69" s="24">
        <f>-(BY69^2/CB69*(CE69*CG69+CJ69*CL69))</f>
        <v>-2.1749999999999998</v>
      </c>
      <c r="CQ69" s="24"/>
      <c r="CR69" s="24"/>
      <c r="CS69" s="7" t="s">
        <v>7</v>
      </c>
      <c r="CT69" s="7"/>
      <c r="CU69" s="7"/>
      <c r="CV69" s="7"/>
      <c r="CW69" s="7"/>
      <c r="CX69" s="7"/>
      <c r="CY69" s="7"/>
      <c r="CZ69" s="7"/>
      <c r="DA69" s="7"/>
      <c r="DB69" s="8"/>
    </row>
    <row r="70" spans="2:106">
      <c r="B70" s="6"/>
      <c r="C70" s="7"/>
      <c r="D70" s="7" t="s">
        <v>74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8"/>
      <c r="AL70" s="6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8"/>
      <c r="BU70" s="6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10"/>
      <c r="CT70" s="10"/>
      <c r="CU70" s="7"/>
      <c r="CV70" s="7"/>
      <c r="CW70" s="7"/>
      <c r="CX70" s="7"/>
      <c r="CY70" s="7"/>
      <c r="CZ70" s="7"/>
      <c r="DA70" s="7"/>
      <c r="DB70" s="8"/>
    </row>
    <row r="71" spans="2:106">
      <c r="B71" s="6"/>
      <c r="C71" s="7"/>
      <c r="D71" s="7" t="s">
        <v>51</v>
      </c>
      <c r="E71" s="7"/>
      <c r="F71" s="7" t="s">
        <v>34</v>
      </c>
      <c r="G71" s="24">
        <f>+F69</f>
        <v>3</v>
      </c>
      <c r="H71" s="24"/>
      <c r="I71" s="7" t="s">
        <v>32</v>
      </c>
      <c r="J71" s="7">
        <v>60</v>
      </c>
      <c r="K71" s="7" t="s">
        <v>18</v>
      </c>
      <c r="L71" s="7">
        <v>2</v>
      </c>
      <c r="M71" s="10" t="s">
        <v>2</v>
      </c>
      <c r="N71" s="24">
        <f>+M69</f>
        <v>3</v>
      </c>
      <c r="O71" s="24"/>
      <c r="P71" s="10" t="s">
        <v>23</v>
      </c>
      <c r="Q71" s="7">
        <v>3</v>
      </c>
      <c r="R71" s="10" t="s">
        <v>2</v>
      </c>
      <c r="S71" s="24">
        <f>+R69</f>
        <v>1</v>
      </c>
      <c r="T71" s="24"/>
      <c r="U71" s="7" t="s">
        <v>21</v>
      </c>
      <c r="V71" s="7"/>
      <c r="W71" s="24">
        <f>-(G71^2/J71*(L71*N71+Q71*S71))</f>
        <v>-1.3499999999999999</v>
      </c>
      <c r="X71" s="24"/>
      <c r="Y71" s="24"/>
      <c r="Z71" s="7" t="s">
        <v>7</v>
      </c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8"/>
      <c r="AL71" s="6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8"/>
      <c r="BU71" s="6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8"/>
    </row>
    <row r="72" spans="2:106" ht="12" thickBot="1">
      <c r="B72" s="12"/>
      <c r="C72" s="13"/>
      <c r="D72" s="13"/>
      <c r="E72" s="13"/>
      <c r="F72" s="13"/>
      <c r="G72" s="17"/>
      <c r="H72" s="17"/>
      <c r="I72" s="13"/>
      <c r="J72" s="13"/>
      <c r="K72" s="13"/>
      <c r="L72" s="13"/>
      <c r="M72" s="17"/>
      <c r="N72" s="17"/>
      <c r="O72" s="17"/>
      <c r="P72" s="17"/>
      <c r="Q72" s="13"/>
      <c r="R72" s="17"/>
      <c r="S72" s="17"/>
      <c r="T72" s="17"/>
      <c r="U72" s="13"/>
      <c r="V72" s="13"/>
      <c r="W72" s="17"/>
      <c r="X72" s="17"/>
      <c r="Y72" s="17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4"/>
      <c r="AL72" s="12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4"/>
      <c r="BU72" s="12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4"/>
    </row>
    <row r="73" spans="2:106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8"/>
      <c r="AL73" s="6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8"/>
      <c r="BU73" s="6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8"/>
    </row>
    <row r="74" spans="2:106">
      <c r="B74" s="6"/>
      <c r="C74" s="7"/>
      <c r="D74" s="7"/>
      <c r="E74" s="7" t="s">
        <v>0</v>
      </c>
      <c r="F74" s="27">
        <v>3</v>
      </c>
      <c r="G74" s="27"/>
      <c r="H74" s="7" t="s">
        <v>5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8"/>
      <c r="AL74" s="6"/>
      <c r="AM74" s="7"/>
      <c r="AN74" s="7"/>
      <c r="AO74" s="7" t="s">
        <v>0</v>
      </c>
      <c r="AP74" s="27">
        <v>3</v>
      </c>
      <c r="AQ74" s="27"/>
      <c r="AR74" s="7" t="s">
        <v>5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8"/>
      <c r="BU74" s="6"/>
      <c r="BV74" s="7"/>
      <c r="BW74" s="7" t="s">
        <v>0</v>
      </c>
      <c r="BX74" s="27">
        <v>3</v>
      </c>
      <c r="BY74" s="27"/>
      <c r="BZ74" s="7" t="s">
        <v>5</v>
      </c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8"/>
    </row>
    <row r="75" spans="2:106"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8"/>
      <c r="AL75" s="6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8"/>
      <c r="BU75" s="6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8"/>
    </row>
    <row r="76" spans="2:106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8"/>
      <c r="AL76" s="6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8"/>
      <c r="BU76" s="6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8"/>
    </row>
    <row r="77" spans="2:106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8"/>
      <c r="AL77" s="6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8"/>
      <c r="BU77" s="6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8"/>
    </row>
    <row r="78" spans="2:106">
      <c r="B78" s="6"/>
      <c r="C78" s="7" t="s">
        <v>14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 t="s">
        <v>13</v>
      </c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8"/>
      <c r="AL78" s="6"/>
      <c r="AM78" s="7" t="s">
        <v>14</v>
      </c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8"/>
      <c r="BU78" s="6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 t="s">
        <v>13</v>
      </c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8"/>
    </row>
    <row r="79" spans="2:106"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8"/>
      <c r="AL79" s="6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8"/>
      <c r="BU79" s="6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8"/>
    </row>
    <row r="80" spans="2:106">
      <c r="B80" s="6"/>
      <c r="C80" s="7"/>
      <c r="D80" s="7"/>
      <c r="E80" s="7"/>
      <c r="F80" s="7"/>
      <c r="G80" s="16"/>
      <c r="H80" s="16"/>
      <c r="I80" s="7"/>
      <c r="J80" s="7"/>
      <c r="K80" s="7" t="s">
        <v>1</v>
      </c>
      <c r="L80" s="27">
        <v>4</v>
      </c>
      <c r="M80" s="27"/>
      <c r="N80" s="7" t="s">
        <v>6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8"/>
      <c r="AL80" s="6"/>
      <c r="AM80" s="7"/>
      <c r="AN80" s="7"/>
      <c r="AO80" s="7"/>
      <c r="AP80" s="7"/>
      <c r="AQ80" s="16"/>
      <c r="AR80" s="16"/>
      <c r="AS80" s="7"/>
      <c r="AT80" s="7"/>
      <c r="AU80" s="7" t="s">
        <v>1</v>
      </c>
      <c r="AV80" s="27">
        <v>4</v>
      </c>
      <c r="AW80" s="27"/>
      <c r="AX80" s="7" t="s">
        <v>6</v>
      </c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8"/>
      <c r="BU80" s="6"/>
      <c r="BV80" s="7"/>
      <c r="BW80" s="7"/>
      <c r="BX80" s="7"/>
      <c r="BY80" s="16"/>
      <c r="BZ80" s="16"/>
      <c r="CA80" s="7"/>
      <c r="CB80" s="7"/>
      <c r="CC80" s="7" t="s">
        <v>1</v>
      </c>
      <c r="CD80" s="27">
        <v>4</v>
      </c>
      <c r="CE80" s="27"/>
      <c r="CF80" s="7" t="s">
        <v>6</v>
      </c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8"/>
    </row>
    <row r="81" spans="2:106">
      <c r="B81" s="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8"/>
      <c r="AL81" s="6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8"/>
      <c r="BU81" s="6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8"/>
    </row>
    <row r="82" spans="2:106"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8"/>
      <c r="AL82" s="6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8"/>
      <c r="BU82" s="6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8"/>
    </row>
    <row r="83" spans="2:106">
      <c r="B83" s="6"/>
      <c r="C83" s="7"/>
      <c r="D83" s="7" t="s">
        <v>35</v>
      </c>
      <c r="E83" s="7"/>
      <c r="F83" s="7"/>
      <c r="G83" s="7"/>
      <c r="H83" s="7"/>
      <c r="I83" s="7"/>
      <c r="J83" s="7"/>
      <c r="K83" s="7">
        <v>1</v>
      </c>
      <c r="L83" s="7" t="s">
        <v>30</v>
      </c>
      <c r="M83" s="7">
        <v>20</v>
      </c>
      <c r="N83" s="10" t="s">
        <v>2</v>
      </c>
      <c r="O83" s="24">
        <f>+F74</f>
        <v>3</v>
      </c>
      <c r="P83" s="24"/>
      <c r="Q83" s="10" t="s">
        <v>2</v>
      </c>
      <c r="R83" s="24">
        <f>+L80</f>
        <v>4</v>
      </c>
      <c r="S83" s="24"/>
      <c r="T83" s="10" t="s">
        <v>37</v>
      </c>
      <c r="U83" s="24">
        <f>+K83/M83*O83*R83^2</f>
        <v>2.4000000000000004</v>
      </c>
      <c r="V83" s="24"/>
      <c r="W83" s="24"/>
      <c r="X83" s="7" t="s">
        <v>7</v>
      </c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8"/>
      <c r="AL83" s="6"/>
      <c r="AM83" s="7"/>
      <c r="AN83" s="7" t="s">
        <v>40</v>
      </c>
      <c r="AO83" s="7"/>
      <c r="AP83" s="7"/>
      <c r="AQ83" s="7"/>
      <c r="AR83" s="7"/>
      <c r="AS83" s="7"/>
      <c r="AT83" s="7"/>
      <c r="AU83" s="7">
        <v>1</v>
      </c>
      <c r="AV83" s="7" t="s">
        <v>30</v>
      </c>
      <c r="AW83" s="7">
        <v>15</v>
      </c>
      <c r="AX83" s="10" t="s">
        <v>2</v>
      </c>
      <c r="AY83" s="24">
        <f>+AP74</f>
        <v>3</v>
      </c>
      <c r="AZ83" s="24"/>
      <c r="BA83" s="10" t="s">
        <v>2</v>
      </c>
      <c r="BB83" s="24">
        <f>+AV80</f>
        <v>4</v>
      </c>
      <c r="BC83" s="24"/>
      <c r="BD83" s="10" t="s">
        <v>37</v>
      </c>
      <c r="BE83" s="24">
        <f>+AU83/AW83*AY83*BB83^2</f>
        <v>3.2</v>
      </c>
      <c r="BF83" s="24"/>
      <c r="BG83" s="24"/>
      <c r="BH83" s="7" t="s">
        <v>7</v>
      </c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8"/>
      <c r="BU83" s="6"/>
      <c r="BV83" s="7" t="s">
        <v>85</v>
      </c>
      <c r="BW83" s="7"/>
      <c r="BX83" s="7"/>
      <c r="BY83" s="7"/>
      <c r="BZ83" s="7"/>
      <c r="CA83" s="7"/>
      <c r="CB83" s="7"/>
      <c r="CC83" s="7">
        <v>-7</v>
      </c>
      <c r="CD83" s="7" t="s">
        <v>30</v>
      </c>
      <c r="CE83" s="24">
        <v>120</v>
      </c>
      <c r="CF83" s="24"/>
      <c r="CG83" s="10" t="s">
        <v>2</v>
      </c>
      <c r="CH83" s="24">
        <f>+BX74</f>
        <v>3</v>
      </c>
      <c r="CI83" s="24"/>
      <c r="CJ83" s="10" t="s">
        <v>2</v>
      </c>
      <c r="CK83" s="24">
        <f>+CD80</f>
        <v>4</v>
      </c>
      <c r="CL83" s="24"/>
      <c r="CM83" s="10" t="s">
        <v>37</v>
      </c>
      <c r="CN83" s="24">
        <f>+CC83/CE83*CH83*CK83^2</f>
        <v>-2.8</v>
      </c>
      <c r="CO83" s="24"/>
      <c r="CP83" s="24"/>
      <c r="CQ83" s="7" t="s">
        <v>7</v>
      </c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8"/>
    </row>
    <row r="84" spans="2:106">
      <c r="B84" s="6"/>
      <c r="C84" s="7"/>
      <c r="D84" s="7" t="s">
        <v>36</v>
      </c>
      <c r="E84" s="7"/>
      <c r="F84" s="7"/>
      <c r="G84" s="7"/>
      <c r="H84" s="7"/>
      <c r="I84" s="7"/>
      <c r="J84" s="7"/>
      <c r="K84" s="7">
        <v>-1</v>
      </c>
      <c r="L84" s="7" t="s">
        <v>30</v>
      </c>
      <c r="M84" s="7">
        <v>30</v>
      </c>
      <c r="N84" s="10" t="s">
        <v>2</v>
      </c>
      <c r="O84" s="24">
        <f>+O83</f>
        <v>3</v>
      </c>
      <c r="P84" s="24"/>
      <c r="Q84" s="10" t="s">
        <v>2</v>
      </c>
      <c r="R84" s="24">
        <f>+R83</f>
        <v>4</v>
      </c>
      <c r="S84" s="24"/>
      <c r="T84" s="10" t="s">
        <v>37</v>
      </c>
      <c r="U84" s="24">
        <f>+K84/M84*O84*R84^2</f>
        <v>-1.6</v>
      </c>
      <c r="V84" s="24"/>
      <c r="W84" s="24"/>
      <c r="X84" s="7" t="s">
        <v>7</v>
      </c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8"/>
      <c r="AL84" s="6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10"/>
      <c r="AY84" s="7"/>
      <c r="AZ84" s="7"/>
      <c r="BA84" s="10"/>
      <c r="BB84" s="7"/>
      <c r="BC84" s="7"/>
      <c r="BD84" s="10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8"/>
      <c r="BU84" s="6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8"/>
    </row>
    <row r="85" spans="2:106" ht="12" thickBot="1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4"/>
      <c r="AL85" s="12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4"/>
      <c r="BU85" s="12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4"/>
    </row>
    <row r="86" spans="2:106"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8"/>
      <c r="AL86" s="6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8"/>
      <c r="BU86" s="6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8"/>
    </row>
    <row r="87" spans="2:106"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 t="s">
        <v>0</v>
      </c>
      <c r="R87" s="27">
        <v>3</v>
      </c>
      <c r="S87" s="27"/>
      <c r="T87" s="7" t="s">
        <v>5</v>
      </c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8"/>
      <c r="AL87" s="6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 t="s">
        <v>0</v>
      </c>
      <c r="BB87" s="27">
        <v>3</v>
      </c>
      <c r="BC87" s="27"/>
      <c r="BD87" s="7" t="s">
        <v>5</v>
      </c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8"/>
      <c r="BU87" s="6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 t="s">
        <v>0</v>
      </c>
      <c r="CJ87" s="27">
        <v>3</v>
      </c>
      <c r="CK87" s="27"/>
      <c r="CL87" s="7" t="s">
        <v>5</v>
      </c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8"/>
    </row>
    <row r="88" spans="2:106"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8"/>
      <c r="AL88" s="6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8"/>
      <c r="BU88" s="6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8"/>
    </row>
    <row r="89" spans="2:106"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8"/>
      <c r="AL89" s="6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8"/>
      <c r="BU89" s="6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8"/>
    </row>
    <row r="90" spans="2:106">
      <c r="B90" s="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8"/>
      <c r="AL90" s="6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8"/>
      <c r="BU90" s="6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8"/>
    </row>
    <row r="91" spans="2:106">
      <c r="B91" s="6"/>
      <c r="C91" s="7" t="s">
        <v>14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 t="s">
        <v>13</v>
      </c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8"/>
      <c r="AL91" s="6"/>
      <c r="AM91" s="7" t="s">
        <v>14</v>
      </c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8"/>
      <c r="BU91" s="6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 t="s">
        <v>13</v>
      </c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8"/>
    </row>
    <row r="92" spans="2:106">
      <c r="B92" s="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8"/>
      <c r="AL92" s="6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8"/>
      <c r="BU92" s="6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8"/>
    </row>
    <row r="93" spans="2:106">
      <c r="B93" s="6"/>
      <c r="C93" s="7"/>
      <c r="D93" s="7"/>
      <c r="E93" s="7"/>
      <c r="F93" s="7"/>
      <c r="G93" s="16"/>
      <c r="H93" s="16"/>
      <c r="I93" s="7"/>
      <c r="J93" s="7"/>
      <c r="K93" s="7" t="s">
        <v>1</v>
      </c>
      <c r="L93" s="27">
        <v>4</v>
      </c>
      <c r="M93" s="27"/>
      <c r="N93" s="7" t="s">
        <v>6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8"/>
      <c r="AL93" s="6"/>
      <c r="AM93" s="7"/>
      <c r="AN93" s="7"/>
      <c r="AO93" s="7"/>
      <c r="AP93" s="7"/>
      <c r="AQ93" s="16"/>
      <c r="AR93" s="16"/>
      <c r="AS93" s="7"/>
      <c r="AT93" s="7"/>
      <c r="AU93" s="7" t="s">
        <v>1</v>
      </c>
      <c r="AV93" s="27">
        <v>4</v>
      </c>
      <c r="AW93" s="27"/>
      <c r="AX93" s="7" t="s">
        <v>6</v>
      </c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8"/>
      <c r="BU93" s="6"/>
      <c r="BV93" s="7"/>
      <c r="BW93" s="7"/>
      <c r="BX93" s="7"/>
      <c r="BY93" s="16"/>
      <c r="BZ93" s="16"/>
      <c r="CA93" s="7"/>
      <c r="CB93" s="7"/>
      <c r="CC93" s="7" t="s">
        <v>1</v>
      </c>
      <c r="CD93" s="27">
        <v>4</v>
      </c>
      <c r="CE93" s="27"/>
      <c r="CF93" s="7" t="s">
        <v>6</v>
      </c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8"/>
    </row>
    <row r="94" spans="2:106">
      <c r="B94" s="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8"/>
      <c r="AL94" s="6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8"/>
      <c r="BU94" s="6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8"/>
    </row>
    <row r="95" spans="2:106">
      <c r="B95" s="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8"/>
      <c r="AL95" s="6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8"/>
      <c r="BU95" s="6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8"/>
    </row>
    <row r="96" spans="2:106">
      <c r="B96" s="6"/>
      <c r="C96" s="7"/>
      <c r="D96" s="7" t="s">
        <v>38</v>
      </c>
      <c r="E96" s="7"/>
      <c r="F96" s="7"/>
      <c r="G96" s="7"/>
      <c r="H96" s="7"/>
      <c r="I96" s="7"/>
      <c r="J96" s="7"/>
      <c r="K96" s="7">
        <v>1</v>
      </c>
      <c r="L96" s="7" t="s">
        <v>30</v>
      </c>
      <c r="M96" s="7">
        <v>30</v>
      </c>
      <c r="N96" s="10" t="s">
        <v>2</v>
      </c>
      <c r="O96" s="24">
        <f>+R87</f>
        <v>3</v>
      </c>
      <c r="P96" s="24"/>
      <c r="Q96" s="10" t="s">
        <v>2</v>
      </c>
      <c r="R96" s="24">
        <f>+L93</f>
        <v>4</v>
      </c>
      <c r="S96" s="24"/>
      <c r="T96" s="10" t="s">
        <v>37</v>
      </c>
      <c r="U96" s="24">
        <f>+K96/M96*O96*R96^2</f>
        <v>1.6</v>
      </c>
      <c r="V96" s="24"/>
      <c r="W96" s="24"/>
      <c r="X96" s="7" t="s">
        <v>7</v>
      </c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8"/>
      <c r="AL96" s="6"/>
      <c r="AM96" s="7"/>
      <c r="AN96" s="7" t="s">
        <v>86</v>
      </c>
      <c r="AO96" s="7"/>
      <c r="AP96" s="7"/>
      <c r="AQ96" s="7"/>
      <c r="AR96" s="7"/>
      <c r="AS96" s="7"/>
      <c r="AT96" s="7"/>
      <c r="AU96" s="7">
        <v>7</v>
      </c>
      <c r="AV96" s="7" t="s">
        <v>30</v>
      </c>
      <c r="AW96" s="24">
        <v>120</v>
      </c>
      <c r="AX96" s="24"/>
      <c r="AY96" s="10" t="s">
        <v>2</v>
      </c>
      <c r="AZ96" s="24">
        <f>+BB87</f>
        <v>3</v>
      </c>
      <c r="BA96" s="24"/>
      <c r="BB96" s="10" t="s">
        <v>2</v>
      </c>
      <c r="BC96" s="24">
        <f>+AV93</f>
        <v>4</v>
      </c>
      <c r="BD96" s="24"/>
      <c r="BE96" s="10" t="s">
        <v>37</v>
      </c>
      <c r="BF96" s="24">
        <f>+AU96/AW96*AZ96*BC96^2</f>
        <v>2.8</v>
      </c>
      <c r="BG96" s="24"/>
      <c r="BH96" s="24"/>
      <c r="BI96" s="7" t="s">
        <v>7</v>
      </c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8"/>
      <c r="BU96" s="6"/>
      <c r="BV96" s="7" t="s">
        <v>41</v>
      </c>
      <c r="BW96" s="7"/>
      <c r="BX96" s="7"/>
      <c r="BY96" s="7"/>
      <c r="BZ96" s="7"/>
      <c r="CA96" s="7"/>
      <c r="CB96" s="7"/>
      <c r="CC96" s="7">
        <v>-1</v>
      </c>
      <c r="CD96" s="7" t="s">
        <v>30</v>
      </c>
      <c r="CE96" s="7">
        <v>15</v>
      </c>
      <c r="CF96" s="10" t="s">
        <v>2</v>
      </c>
      <c r="CG96" s="24">
        <f>+CJ87</f>
        <v>3</v>
      </c>
      <c r="CH96" s="24"/>
      <c r="CI96" s="10" t="s">
        <v>2</v>
      </c>
      <c r="CJ96" s="24">
        <f>+CD93</f>
        <v>4</v>
      </c>
      <c r="CK96" s="24"/>
      <c r="CL96" s="10" t="s">
        <v>37</v>
      </c>
      <c r="CM96" s="24">
        <f>+CC96/CE96*CG96*CJ96^2</f>
        <v>-3.2</v>
      </c>
      <c r="CN96" s="24"/>
      <c r="CO96" s="24"/>
      <c r="CP96" s="7" t="s">
        <v>7</v>
      </c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8"/>
    </row>
    <row r="97" spans="2:106">
      <c r="B97" s="6"/>
      <c r="C97" s="7"/>
      <c r="D97" s="7" t="s">
        <v>39</v>
      </c>
      <c r="E97" s="7"/>
      <c r="F97" s="7"/>
      <c r="G97" s="7"/>
      <c r="H97" s="7"/>
      <c r="I97" s="7"/>
      <c r="J97" s="7"/>
      <c r="K97" s="7">
        <v>-1</v>
      </c>
      <c r="L97" s="7" t="s">
        <v>30</v>
      </c>
      <c r="M97" s="7">
        <v>20</v>
      </c>
      <c r="N97" s="10" t="s">
        <v>2</v>
      </c>
      <c r="O97" s="24">
        <f>+O96</f>
        <v>3</v>
      </c>
      <c r="P97" s="24"/>
      <c r="Q97" s="10" t="s">
        <v>2</v>
      </c>
      <c r="R97" s="24">
        <f>+R96</f>
        <v>4</v>
      </c>
      <c r="S97" s="24"/>
      <c r="T97" s="10" t="s">
        <v>37</v>
      </c>
      <c r="U97" s="24">
        <f>+K97/M97*O97*R97^2</f>
        <v>-2.4000000000000004</v>
      </c>
      <c r="V97" s="24"/>
      <c r="W97" s="24"/>
      <c r="X97" s="7" t="s">
        <v>7</v>
      </c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8"/>
      <c r="AL97" s="6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8"/>
      <c r="BU97" s="6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8"/>
    </row>
    <row r="98" spans="2:106" ht="12" thickBot="1">
      <c r="B98" s="12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4"/>
      <c r="AL98" s="12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4"/>
      <c r="BU98" s="12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4"/>
    </row>
    <row r="99" spans="2:106">
      <c r="B99" s="6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8"/>
      <c r="AL99" s="6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8"/>
      <c r="BU99" s="6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8"/>
    </row>
    <row r="100" spans="2:106">
      <c r="B100" s="6"/>
      <c r="C100" s="7"/>
      <c r="D100" s="7"/>
      <c r="E100" s="7"/>
      <c r="F100" s="7"/>
      <c r="G100" s="7"/>
      <c r="H100" s="7"/>
      <c r="I100" s="7"/>
      <c r="J100" s="7"/>
      <c r="K100" s="7" t="s">
        <v>0</v>
      </c>
      <c r="L100" s="27">
        <v>3</v>
      </c>
      <c r="M100" s="27"/>
      <c r="N100" s="7" t="s">
        <v>5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8"/>
      <c r="AL100" s="6"/>
      <c r="AM100" s="7"/>
      <c r="AN100" s="7"/>
      <c r="AO100" s="7"/>
      <c r="AP100" s="7"/>
      <c r="AQ100" s="7"/>
      <c r="AR100" s="7"/>
      <c r="AS100" s="7"/>
      <c r="AT100" s="7"/>
      <c r="AU100" s="7" t="s">
        <v>0</v>
      </c>
      <c r="AV100" s="27">
        <v>3</v>
      </c>
      <c r="AW100" s="27"/>
      <c r="AX100" s="7" t="s">
        <v>5</v>
      </c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8"/>
      <c r="BU100" s="6"/>
      <c r="BV100" s="7"/>
      <c r="BW100" s="7"/>
      <c r="BX100" s="7"/>
      <c r="BY100" s="7"/>
      <c r="BZ100" s="7"/>
      <c r="CA100" s="7"/>
      <c r="CB100" s="7"/>
      <c r="CC100" s="7" t="s">
        <v>0</v>
      </c>
      <c r="CD100" s="27">
        <v>3</v>
      </c>
      <c r="CE100" s="27"/>
      <c r="CF100" s="7" t="s">
        <v>5</v>
      </c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8"/>
    </row>
    <row r="101" spans="2:106">
      <c r="B101" s="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8"/>
      <c r="AL101" s="6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8"/>
      <c r="BU101" s="6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8"/>
    </row>
    <row r="102" spans="2:106"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8"/>
      <c r="AL102" s="6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8"/>
      <c r="BU102" s="6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8"/>
    </row>
    <row r="103" spans="2:106">
      <c r="B103" s="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8"/>
      <c r="AL103" s="6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8"/>
      <c r="BU103" s="6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8"/>
    </row>
    <row r="104" spans="2:106">
      <c r="B104" s="6"/>
      <c r="C104" s="7" t="s">
        <v>14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 t="s">
        <v>13</v>
      </c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8"/>
      <c r="AL104" s="6"/>
      <c r="AM104" s="7" t="s">
        <v>14</v>
      </c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8"/>
      <c r="BU104" s="6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 t="s">
        <v>13</v>
      </c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8"/>
    </row>
    <row r="105" spans="2:106"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8"/>
      <c r="AL105" s="6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8"/>
      <c r="BU105" s="6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8"/>
    </row>
    <row r="106" spans="2:106">
      <c r="B106" s="6"/>
      <c r="C106" s="7"/>
      <c r="D106" s="7"/>
      <c r="E106" s="7"/>
      <c r="F106" s="7"/>
      <c r="G106" s="16"/>
      <c r="H106" s="16"/>
      <c r="I106" s="7"/>
      <c r="J106" s="7"/>
      <c r="K106" s="7" t="s">
        <v>1</v>
      </c>
      <c r="L106" s="27">
        <v>4</v>
      </c>
      <c r="M106" s="27"/>
      <c r="N106" s="7" t="s">
        <v>6</v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8"/>
      <c r="AL106" s="6"/>
      <c r="AM106" s="7"/>
      <c r="AN106" s="7"/>
      <c r="AO106" s="7"/>
      <c r="AP106" s="7"/>
      <c r="AQ106" s="16"/>
      <c r="AR106" s="16"/>
      <c r="AS106" s="7"/>
      <c r="AT106" s="7"/>
      <c r="AU106" s="7" t="s">
        <v>1</v>
      </c>
      <c r="AV106" s="27">
        <v>4</v>
      </c>
      <c r="AW106" s="27"/>
      <c r="AX106" s="7" t="s">
        <v>6</v>
      </c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8"/>
      <c r="BU106" s="6"/>
      <c r="BV106" s="7"/>
      <c r="BW106" s="7"/>
      <c r="BX106" s="7"/>
      <c r="BY106" s="16"/>
      <c r="BZ106" s="16"/>
      <c r="CA106" s="7"/>
      <c r="CB106" s="7"/>
      <c r="CC106" s="7" t="s">
        <v>1</v>
      </c>
      <c r="CD106" s="27">
        <v>4</v>
      </c>
      <c r="CE106" s="27"/>
      <c r="CF106" s="7" t="s">
        <v>6</v>
      </c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8"/>
    </row>
    <row r="107" spans="2:106">
      <c r="B107" s="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8"/>
      <c r="AL107" s="6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8"/>
      <c r="BU107" s="6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8"/>
    </row>
    <row r="108" spans="2:106">
      <c r="B108" s="6"/>
      <c r="C108" s="7"/>
      <c r="D108" s="7" t="s">
        <v>40</v>
      </c>
      <c r="E108" s="7"/>
      <c r="F108" s="7"/>
      <c r="G108" s="7"/>
      <c r="H108" s="7"/>
      <c r="I108" s="7"/>
      <c r="J108" s="7"/>
      <c r="K108" s="7">
        <v>1</v>
      </c>
      <c r="L108" s="7" t="s">
        <v>30</v>
      </c>
      <c r="M108" s="7">
        <v>15</v>
      </c>
      <c r="N108" s="10" t="s">
        <v>2</v>
      </c>
      <c r="O108" s="24">
        <f>+L100</f>
        <v>3</v>
      </c>
      <c r="P108" s="24"/>
      <c r="Q108" s="10" t="s">
        <v>2</v>
      </c>
      <c r="R108" s="24">
        <f>+L106</f>
        <v>4</v>
      </c>
      <c r="S108" s="24"/>
      <c r="T108" s="10" t="s">
        <v>37</v>
      </c>
      <c r="U108" s="24">
        <f>+K108/M108*O108*R108^2</f>
        <v>3.2</v>
      </c>
      <c r="V108" s="24"/>
      <c r="W108" s="24"/>
      <c r="X108" s="7" t="s">
        <v>7</v>
      </c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8"/>
      <c r="AL108" s="6"/>
      <c r="AM108" s="7"/>
      <c r="AN108" s="7" t="s">
        <v>87</v>
      </c>
      <c r="AO108" s="7"/>
      <c r="AP108" s="7"/>
      <c r="AQ108" s="7"/>
      <c r="AR108" s="7"/>
      <c r="AS108" s="7"/>
      <c r="AT108" s="7"/>
      <c r="AU108" s="7">
        <v>1</v>
      </c>
      <c r="AV108" s="7" t="s">
        <v>30</v>
      </c>
      <c r="AW108" s="7">
        <v>10</v>
      </c>
      <c r="AX108" s="10" t="s">
        <v>2</v>
      </c>
      <c r="AY108" s="24">
        <f>+AV100</f>
        <v>3</v>
      </c>
      <c r="AZ108" s="24"/>
      <c r="BA108" s="10" t="s">
        <v>2</v>
      </c>
      <c r="BB108" s="24">
        <f>+AV106</f>
        <v>4</v>
      </c>
      <c r="BC108" s="24"/>
      <c r="BD108" s="10" t="s">
        <v>37</v>
      </c>
      <c r="BE108" s="24">
        <f>+AU108/AW108*AY108*BB108^2</f>
        <v>4.8000000000000007</v>
      </c>
      <c r="BF108" s="24"/>
      <c r="BG108" s="24"/>
      <c r="BH108" s="7" t="s">
        <v>7</v>
      </c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8"/>
      <c r="BU108" s="6"/>
      <c r="BV108" s="7" t="s">
        <v>88</v>
      </c>
      <c r="BW108" s="7"/>
      <c r="BX108" s="7"/>
      <c r="BY108" s="7"/>
      <c r="BZ108" s="7"/>
      <c r="CA108" s="7"/>
      <c r="CB108" s="7"/>
      <c r="CC108" s="7">
        <v>-1</v>
      </c>
      <c r="CD108" s="7" t="s">
        <v>30</v>
      </c>
      <c r="CE108" s="7">
        <v>10</v>
      </c>
      <c r="CF108" s="10" t="s">
        <v>2</v>
      </c>
      <c r="CG108" s="24">
        <f>+CD100</f>
        <v>3</v>
      </c>
      <c r="CH108" s="24"/>
      <c r="CI108" s="10" t="s">
        <v>2</v>
      </c>
      <c r="CJ108" s="24">
        <f>+CD106</f>
        <v>4</v>
      </c>
      <c r="CK108" s="24"/>
      <c r="CL108" s="10" t="s">
        <v>37</v>
      </c>
      <c r="CM108" s="24">
        <f>+CC108/CE108*CG108*CJ108^2</f>
        <v>-4.8000000000000007</v>
      </c>
      <c r="CN108" s="24"/>
      <c r="CO108" s="24"/>
      <c r="CP108" s="7" t="s">
        <v>7</v>
      </c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8"/>
    </row>
    <row r="109" spans="2:106">
      <c r="B109" s="6"/>
      <c r="C109" s="7"/>
      <c r="D109" s="7" t="s">
        <v>41</v>
      </c>
      <c r="E109" s="7"/>
      <c r="F109" s="7"/>
      <c r="G109" s="7"/>
      <c r="H109" s="7"/>
      <c r="I109" s="7"/>
      <c r="J109" s="7"/>
      <c r="K109" s="7">
        <v>-1</v>
      </c>
      <c r="L109" s="7" t="s">
        <v>30</v>
      </c>
      <c r="M109" s="7">
        <v>15</v>
      </c>
      <c r="N109" s="10" t="s">
        <v>2</v>
      </c>
      <c r="O109" s="24">
        <f>+O108</f>
        <v>3</v>
      </c>
      <c r="P109" s="24"/>
      <c r="Q109" s="10" t="s">
        <v>2</v>
      </c>
      <c r="R109" s="24">
        <f>+R108</f>
        <v>4</v>
      </c>
      <c r="S109" s="24"/>
      <c r="T109" s="10" t="s">
        <v>37</v>
      </c>
      <c r="U109" s="24">
        <f>+K109/M109*O109*R109^2</f>
        <v>-3.2</v>
      </c>
      <c r="V109" s="24"/>
      <c r="W109" s="24"/>
      <c r="X109" s="7" t="s">
        <v>7</v>
      </c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8"/>
      <c r="AL109" s="6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10"/>
      <c r="AY109" s="7"/>
      <c r="AZ109" s="7"/>
      <c r="BA109" s="10"/>
      <c r="BB109" s="7"/>
      <c r="BC109" s="7"/>
      <c r="BD109" s="10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8"/>
      <c r="BU109" s="6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8"/>
    </row>
    <row r="110" spans="2:106" ht="12" thickBot="1">
      <c r="B110" s="12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4"/>
      <c r="AL110" s="12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4"/>
      <c r="BU110" s="12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4"/>
    </row>
    <row r="111" spans="2:106"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8"/>
      <c r="AL111" s="6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8"/>
      <c r="BU111" s="6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8"/>
    </row>
    <row r="112" spans="2:106">
      <c r="B112" s="6"/>
      <c r="C112" s="7"/>
      <c r="D112" s="7"/>
      <c r="E112" s="7"/>
      <c r="F112" s="7"/>
      <c r="G112" s="7" t="s">
        <v>0</v>
      </c>
      <c r="H112" s="27">
        <v>2.56</v>
      </c>
      <c r="I112" s="27"/>
      <c r="J112" s="7" t="s">
        <v>5</v>
      </c>
      <c r="K112" s="7"/>
      <c r="L112" s="7"/>
      <c r="M112" s="7"/>
      <c r="N112" s="7"/>
      <c r="O112" s="7" t="s">
        <v>0</v>
      </c>
      <c r="P112" s="25">
        <f>+H112</f>
        <v>2.56</v>
      </c>
      <c r="Q112" s="25"/>
      <c r="R112" s="7" t="s">
        <v>5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8"/>
      <c r="AL112" s="6"/>
      <c r="AM112" s="7"/>
      <c r="AN112" s="7"/>
      <c r="AO112" s="7"/>
      <c r="AP112" s="7"/>
      <c r="AQ112" s="7" t="s">
        <v>0</v>
      </c>
      <c r="AR112" s="27">
        <v>2.56</v>
      </c>
      <c r="AS112" s="27"/>
      <c r="AT112" s="7" t="s">
        <v>5</v>
      </c>
      <c r="AU112" s="7"/>
      <c r="AV112" s="7"/>
      <c r="AW112" s="7"/>
      <c r="AX112" s="7"/>
      <c r="AY112" s="7" t="s">
        <v>0</v>
      </c>
      <c r="AZ112" s="25">
        <f>+AR112</f>
        <v>2.56</v>
      </c>
      <c r="BA112" s="25"/>
      <c r="BB112" s="7" t="s">
        <v>5</v>
      </c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8"/>
      <c r="BU112" s="6"/>
      <c r="BV112" s="7"/>
      <c r="BW112" s="7"/>
      <c r="BX112" s="7"/>
      <c r="BY112" s="7" t="s">
        <v>0</v>
      </c>
      <c r="BZ112" s="27">
        <v>2.56</v>
      </c>
      <c r="CA112" s="27"/>
      <c r="CB112" s="7" t="s">
        <v>5</v>
      </c>
      <c r="CC112" s="7"/>
      <c r="CD112" s="7"/>
      <c r="CE112" s="7"/>
      <c r="CF112" s="7"/>
      <c r="CG112" s="7" t="s">
        <v>0</v>
      </c>
      <c r="CH112" s="25">
        <f>+BZ112</f>
        <v>2.56</v>
      </c>
      <c r="CI112" s="25"/>
      <c r="CJ112" s="7" t="s">
        <v>5</v>
      </c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8"/>
    </row>
    <row r="113" spans="2:106">
      <c r="B113" s="6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8"/>
      <c r="AL113" s="6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8"/>
      <c r="BU113" s="6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8"/>
    </row>
    <row r="114" spans="2:106">
      <c r="B114" s="6"/>
      <c r="C114" s="7" t="s">
        <v>14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 t="s">
        <v>13</v>
      </c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8"/>
      <c r="AL114" s="6"/>
      <c r="AM114" s="7" t="s">
        <v>14</v>
      </c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8"/>
      <c r="BU114" s="6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 t="s">
        <v>13</v>
      </c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8"/>
    </row>
    <row r="115" spans="2:106">
      <c r="B115" s="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8"/>
      <c r="AL115" s="6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8"/>
      <c r="BU115" s="6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8"/>
    </row>
    <row r="116" spans="2:106">
      <c r="B116" s="6"/>
      <c r="C116" s="7"/>
      <c r="D116" s="7"/>
      <c r="E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8"/>
      <c r="AL116" s="6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8"/>
      <c r="BU116" s="6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8"/>
    </row>
    <row r="117" spans="2:106">
      <c r="B117" s="6"/>
      <c r="C117" s="7"/>
      <c r="D117" s="7"/>
      <c r="E117" s="7"/>
      <c r="F117" s="7" t="s">
        <v>42</v>
      </c>
      <c r="G117" s="27">
        <v>3.85</v>
      </c>
      <c r="H117" s="27"/>
      <c r="I117" s="7" t="s">
        <v>6</v>
      </c>
      <c r="J117" s="7"/>
      <c r="K117" s="7"/>
      <c r="L117" s="24">
        <f>+L119-G117-P117</f>
        <v>0.30000000000000027</v>
      </c>
      <c r="M117" s="24"/>
      <c r="N117" s="7" t="s">
        <v>6</v>
      </c>
      <c r="O117" s="7" t="s">
        <v>42</v>
      </c>
      <c r="P117" s="24">
        <f>+G117</f>
        <v>3.85</v>
      </c>
      <c r="Q117" s="24"/>
      <c r="R117" s="7" t="s">
        <v>6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8"/>
      <c r="AL117" s="6"/>
      <c r="AM117" s="7"/>
      <c r="AN117" s="7"/>
      <c r="AO117" s="7"/>
      <c r="AP117" s="7" t="s">
        <v>42</v>
      </c>
      <c r="AQ117" s="27">
        <v>3.85</v>
      </c>
      <c r="AR117" s="27"/>
      <c r="AS117" s="7" t="s">
        <v>6</v>
      </c>
      <c r="AT117" s="7"/>
      <c r="AU117" s="7"/>
      <c r="AV117" s="24">
        <f>+AV119-AQ117-AZ117</f>
        <v>0.30000000000000027</v>
      </c>
      <c r="AW117" s="24"/>
      <c r="AX117" s="7" t="s">
        <v>6</v>
      </c>
      <c r="AY117" s="7" t="s">
        <v>42</v>
      </c>
      <c r="AZ117" s="24">
        <f>+AQ117</f>
        <v>3.85</v>
      </c>
      <c r="BA117" s="24"/>
      <c r="BB117" s="7" t="s">
        <v>6</v>
      </c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8"/>
      <c r="BU117" s="6"/>
      <c r="BV117" s="7"/>
      <c r="BW117" s="7"/>
      <c r="BX117" s="7" t="s">
        <v>42</v>
      </c>
      <c r="BY117" s="27">
        <v>3.85</v>
      </c>
      <c r="BZ117" s="27"/>
      <c r="CA117" s="7" t="s">
        <v>6</v>
      </c>
      <c r="CB117" s="7"/>
      <c r="CC117" s="7"/>
      <c r="CD117" s="24">
        <f>+CD119-BY117-CH117</f>
        <v>0.30000000000000027</v>
      </c>
      <c r="CE117" s="24"/>
      <c r="CF117" s="7" t="s">
        <v>6</v>
      </c>
      <c r="CG117" s="7" t="s">
        <v>42</v>
      </c>
      <c r="CH117" s="24">
        <f>+BY117</f>
        <v>3.85</v>
      </c>
      <c r="CI117" s="24"/>
      <c r="CJ117" s="7" t="s">
        <v>6</v>
      </c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8"/>
    </row>
    <row r="118" spans="2:106">
      <c r="B118" s="6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8"/>
      <c r="AL118" s="6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8"/>
      <c r="BU118" s="6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8"/>
    </row>
    <row r="119" spans="2:106">
      <c r="B119" s="6"/>
      <c r="C119" s="7"/>
      <c r="D119" s="7"/>
      <c r="E119" s="7"/>
      <c r="F119" s="7"/>
      <c r="G119" s="7"/>
      <c r="H119" s="7"/>
      <c r="I119" s="7"/>
      <c r="J119" s="7"/>
      <c r="K119" s="7" t="s">
        <v>1</v>
      </c>
      <c r="L119" s="27">
        <v>8</v>
      </c>
      <c r="M119" s="27"/>
      <c r="N119" s="7" t="s">
        <v>6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8"/>
      <c r="AL119" s="6"/>
      <c r="AM119" s="7"/>
      <c r="AN119" s="7"/>
      <c r="AO119" s="7"/>
      <c r="AP119" s="7"/>
      <c r="AQ119" s="7"/>
      <c r="AR119" s="7"/>
      <c r="AS119" s="7"/>
      <c r="AT119" s="7"/>
      <c r="AU119" s="7" t="s">
        <v>1</v>
      </c>
      <c r="AV119" s="27">
        <v>8</v>
      </c>
      <c r="AW119" s="27"/>
      <c r="AX119" s="7" t="s">
        <v>6</v>
      </c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8"/>
      <c r="BU119" s="6"/>
      <c r="BV119" s="7"/>
      <c r="BW119" s="7"/>
      <c r="BX119" s="7"/>
      <c r="BY119" s="7"/>
      <c r="BZ119" s="7"/>
      <c r="CA119" s="7"/>
      <c r="CB119" s="7"/>
      <c r="CC119" s="7" t="s">
        <v>1</v>
      </c>
      <c r="CD119" s="27">
        <v>8</v>
      </c>
      <c r="CE119" s="27"/>
      <c r="CF119" s="7" t="s">
        <v>6</v>
      </c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8"/>
    </row>
    <row r="120" spans="2:106"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8"/>
      <c r="AL120" s="6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8"/>
      <c r="BU120" s="6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8"/>
    </row>
    <row r="121" spans="2:106">
      <c r="B121" s="6"/>
      <c r="C121" s="7"/>
      <c r="D121" s="7"/>
      <c r="E121" s="15" t="s">
        <v>43</v>
      </c>
      <c r="F121" s="7"/>
      <c r="G121" s="7"/>
      <c r="H121" s="24">
        <f>+G117/L119</f>
        <v>0.48125000000000001</v>
      </c>
      <c r="I121" s="24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8"/>
      <c r="AL121" s="6"/>
      <c r="AM121" s="7"/>
      <c r="AN121" s="7"/>
      <c r="AO121" s="15" t="s">
        <v>43</v>
      </c>
      <c r="AP121" s="7"/>
      <c r="AQ121" s="7"/>
      <c r="AR121" s="24">
        <f>+AQ117/AV119</f>
        <v>0.48125000000000001</v>
      </c>
      <c r="AS121" s="24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8"/>
      <c r="BU121" s="6"/>
      <c r="BV121" s="7"/>
      <c r="BW121" s="15" t="s">
        <v>43</v>
      </c>
      <c r="BX121" s="7"/>
      <c r="BY121" s="7"/>
      <c r="BZ121" s="24">
        <f>+BY117/CD119</f>
        <v>0.48125000000000001</v>
      </c>
      <c r="CA121" s="24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8"/>
    </row>
    <row r="122" spans="2:106">
      <c r="B122" s="6"/>
      <c r="C122" s="7"/>
      <c r="D122" s="7" t="s">
        <v>76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8"/>
      <c r="AL122" s="6"/>
      <c r="AM122" s="7"/>
      <c r="AN122" s="7" t="s">
        <v>89</v>
      </c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8"/>
      <c r="BU122" s="6"/>
      <c r="BV122" s="7" t="s">
        <v>90</v>
      </c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8"/>
    </row>
    <row r="123" spans="2:106">
      <c r="B123" s="6"/>
      <c r="C123" s="7"/>
      <c r="D123" s="7" t="s">
        <v>48</v>
      </c>
      <c r="E123" s="7"/>
      <c r="F123" s="24">
        <f>+H112</f>
        <v>2.56</v>
      </c>
      <c r="G123" s="24"/>
      <c r="H123" s="10" t="s">
        <v>2</v>
      </c>
      <c r="I123" s="24">
        <f>+G117</f>
        <v>3.85</v>
      </c>
      <c r="J123" s="24"/>
      <c r="K123" s="7" t="s">
        <v>32</v>
      </c>
      <c r="L123" s="7">
        <v>6</v>
      </c>
      <c r="M123" s="7" t="s">
        <v>18</v>
      </c>
      <c r="N123" s="7">
        <v>3</v>
      </c>
      <c r="O123" s="10" t="s">
        <v>19</v>
      </c>
      <c r="P123" s="7">
        <v>2</v>
      </c>
      <c r="Q123" s="10" t="s">
        <v>2</v>
      </c>
      <c r="R123" s="24">
        <f>+H121</f>
        <v>0.48125000000000001</v>
      </c>
      <c r="S123" s="24"/>
      <c r="T123" s="7" t="s">
        <v>33</v>
      </c>
      <c r="U123" s="24">
        <f>+F123*I123^2/L123*(N123-P123*R123)</f>
        <v>12.885693333333336</v>
      </c>
      <c r="V123" s="24"/>
      <c r="W123" s="24"/>
      <c r="X123" s="7" t="s">
        <v>7</v>
      </c>
      <c r="Y123" s="7"/>
      <c r="Z123" s="10"/>
      <c r="AA123" s="7"/>
      <c r="AB123" s="10"/>
      <c r="AC123" s="10"/>
      <c r="AD123" s="10"/>
      <c r="AE123" s="7"/>
      <c r="AF123" s="7"/>
      <c r="AG123" s="7"/>
      <c r="AH123" s="7"/>
      <c r="AI123" s="7"/>
      <c r="AJ123" s="7"/>
      <c r="AK123" s="8"/>
      <c r="AL123" s="6"/>
      <c r="AM123" s="7"/>
      <c r="AN123" s="7" t="s">
        <v>48</v>
      </c>
      <c r="AO123" s="7"/>
      <c r="AP123" s="24">
        <f>+AR112</f>
        <v>2.56</v>
      </c>
      <c r="AQ123" s="24"/>
      <c r="AR123" s="10" t="s">
        <v>2</v>
      </c>
      <c r="AS123" s="24">
        <f>+AQ117</f>
        <v>3.85</v>
      </c>
      <c r="AT123" s="24"/>
      <c r="AU123" s="7" t="s">
        <v>32</v>
      </c>
      <c r="AV123" s="7">
        <v>4</v>
      </c>
      <c r="AW123" s="7" t="s">
        <v>18</v>
      </c>
      <c r="AX123" s="7">
        <v>3</v>
      </c>
      <c r="AY123" s="10" t="s">
        <v>19</v>
      </c>
      <c r="AZ123" s="7">
        <v>2</v>
      </c>
      <c r="BA123" s="10" t="s">
        <v>2</v>
      </c>
      <c r="BB123" s="24">
        <f>+AR121</f>
        <v>0.48125000000000001</v>
      </c>
      <c r="BC123" s="24"/>
      <c r="BD123" s="7" t="s">
        <v>33</v>
      </c>
      <c r="BE123" s="24">
        <f>+AP123*AS123^2/AV123*(AX123-AZ123*BB123)</f>
        <v>19.328540000000004</v>
      </c>
      <c r="BF123" s="24"/>
      <c r="BG123" s="24"/>
      <c r="BH123" s="7" t="s">
        <v>7</v>
      </c>
      <c r="BI123" s="7"/>
      <c r="BJ123" s="10"/>
      <c r="BK123" s="7"/>
      <c r="BL123" s="7"/>
      <c r="BM123" s="7"/>
      <c r="BN123" s="7"/>
      <c r="BO123" s="7"/>
      <c r="BP123" s="7"/>
      <c r="BQ123" s="7"/>
      <c r="BR123" s="7"/>
      <c r="BS123" s="7"/>
      <c r="BT123" s="8"/>
      <c r="BU123" s="6"/>
      <c r="BV123" s="7" t="s">
        <v>51</v>
      </c>
      <c r="BW123" s="7"/>
      <c r="BX123" s="24">
        <f>-BZ112</f>
        <v>-2.56</v>
      </c>
      <c r="BY123" s="24"/>
      <c r="BZ123" s="10" t="s">
        <v>2</v>
      </c>
      <c r="CA123" s="24">
        <f>+BY117</f>
        <v>3.85</v>
      </c>
      <c r="CB123" s="24"/>
      <c r="CC123" s="7" t="s">
        <v>32</v>
      </c>
      <c r="CD123" s="7">
        <v>4</v>
      </c>
      <c r="CE123" s="7" t="s">
        <v>18</v>
      </c>
      <c r="CF123" s="7">
        <v>3</v>
      </c>
      <c r="CG123" s="10" t="s">
        <v>19</v>
      </c>
      <c r="CH123" s="7">
        <v>2</v>
      </c>
      <c r="CI123" s="10" t="s">
        <v>2</v>
      </c>
      <c r="CJ123" s="24">
        <f>+BZ121</f>
        <v>0.48125000000000001</v>
      </c>
      <c r="CK123" s="24"/>
      <c r="CL123" s="7" t="s">
        <v>33</v>
      </c>
      <c r="CM123" s="24">
        <f>+BX123*CA123^2/CD123*(CF123-CH123*CJ123)</f>
        <v>-19.328540000000004</v>
      </c>
      <c r="CN123" s="24"/>
      <c r="CO123" s="24"/>
      <c r="CP123" s="7" t="s">
        <v>7</v>
      </c>
      <c r="CQ123" s="7"/>
      <c r="CR123" s="10"/>
      <c r="CS123" s="7"/>
      <c r="CT123" s="7"/>
      <c r="CU123" s="7"/>
      <c r="CV123" s="7"/>
      <c r="CW123" s="7"/>
      <c r="CX123" s="7"/>
      <c r="CY123" s="7"/>
      <c r="CZ123" s="7"/>
      <c r="DA123" s="7"/>
      <c r="DB123" s="8"/>
    </row>
    <row r="124" spans="2:106">
      <c r="B124" s="6"/>
      <c r="C124" s="7"/>
      <c r="D124" s="7" t="s">
        <v>77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8"/>
      <c r="AL124" s="6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8"/>
      <c r="BU124" s="6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8"/>
    </row>
    <row r="125" spans="2:106">
      <c r="B125" s="6"/>
      <c r="C125" s="7"/>
      <c r="D125" s="7" t="s">
        <v>51</v>
      </c>
      <c r="E125" s="7"/>
      <c r="F125" s="24">
        <f>-F123</f>
        <v>-2.56</v>
      </c>
      <c r="G125" s="24"/>
      <c r="H125" s="10" t="s">
        <v>2</v>
      </c>
      <c r="I125" s="24">
        <f>+I123</f>
        <v>3.85</v>
      </c>
      <c r="J125" s="24"/>
      <c r="K125" s="7" t="s">
        <v>32</v>
      </c>
      <c r="L125" s="7">
        <v>6</v>
      </c>
      <c r="M125" s="7" t="s">
        <v>18</v>
      </c>
      <c r="N125" s="7">
        <v>3</v>
      </c>
      <c r="O125" s="10" t="s">
        <v>19</v>
      </c>
      <c r="P125" s="7">
        <v>2</v>
      </c>
      <c r="Q125" s="10" t="s">
        <v>2</v>
      </c>
      <c r="R125" s="24">
        <f>+R123</f>
        <v>0.48125000000000001</v>
      </c>
      <c r="S125" s="24"/>
      <c r="T125" s="7" t="s">
        <v>33</v>
      </c>
      <c r="U125" s="24">
        <f>+F125*I125^2/L125*(N125-P125*R125)</f>
        <v>-12.885693333333336</v>
      </c>
      <c r="V125" s="24"/>
      <c r="W125" s="24"/>
      <c r="X125" s="7" t="s">
        <v>7</v>
      </c>
      <c r="Y125" s="7"/>
      <c r="Z125" s="10"/>
      <c r="AA125" s="7"/>
      <c r="AB125" s="10"/>
      <c r="AC125" s="10"/>
      <c r="AD125" s="10"/>
      <c r="AE125" s="7"/>
      <c r="AF125" s="7"/>
      <c r="AG125" s="7"/>
      <c r="AH125" s="7"/>
      <c r="AI125" s="7"/>
      <c r="AJ125" s="7"/>
      <c r="AK125" s="8"/>
      <c r="AL125" s="6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10"/>
      <c r="BK125" s="7"/>
      <c r="BL125" s="7"/>
      <c r="BM125" s="7"/>
      <c r="BN125" s="7"/>
      <c r="BO125" s="7"/>
      <c r="BP125" s="7"/>
      <c r="BQ125" s="7"/>
      <c r="BR125" s="7"/>
      <c r="BS125" s="7"/>
      <c r="BT125" s="8"/>
      <c r="BU125" s="6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10"/>
      <c r="CS125" s="7"/>
      <c r="CT125" s="7"/>
      <c r="CU125" s="7"/>
      <c r="CV125" s="7"/>
      <c r="CW125" s="7"/>
      <c r="CX125" s="7"/>
      <c r="CY125" s="7"/>
      <c r="CZ125" s="7"/>
      <c r="DA125" s="7"/>
      <c r="DB125" s="8"/>
    </row>
    <row r="126" spans="2:106" ht="12" thickBot="1"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4"/>
      <c r="AL126" s="12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4"/>
      <c r="BU126" s="12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4"/>
    </row>
    <row r="127" spans="2:106">
      <c r="B127" s="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8"/>
      <c r="AL127" s="6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8"/>
      <c r="BU127" s="6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8"/>
    </row>
    <row r="128" spans="2:106">
      <c r="B128" s="6"/>
      <c r="C128" s="7"/>
      <c r="D128" s="7"/>
      <c r="E128" s="7"/>
      <c r="F128" s="7"/>
      <c r="G128" s="7" t="s">
        <v>0</v>
      </c>
      <c r="H128" s="27">
        <v>3.85</v>
      </c>
      <c r="I128" s="27"/>
      <c r="J128" s="7" t="s">
        <v>5</v>
      </c>
      <c r="K128" s="7"/>
      <c r="L128" s="7"/>
      <c r="M128" s="7"/>
      <c r="N128" s="7"/>
      <c r="O128" s="7"/>
      <c r="P128" s="16"/>
      <c r="Q128" s="16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8"/>
      <c r="AL128" s="6"/>
      <c r="AM128" s="7"/>
      <c r="AN128" s="7"/>
      <c r="AO128" s="7"/>
      <c r="AP128" s="7"/>
      <c r="AQ128" s="7" t="s">
        <v>0</v>
      </c>
      <c r="AR128" s="27">
        <v>3.85</v>
      </c>
      <c r="AS128" s="27"/>
      <c r="AT128" s="7" t="s">
        <v>5</v>
      </c>
      <c r="AU128" s="7"/>
      <c r="AV128" s="7"/>
      <c r="AW128" s="7"/>
      <c r="AX128" s="7"/>
      <c r="AY128" s="7"/>
      <c r="AZ128" s="16"/>
      <c r="BA128" s="16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8"/>
      <c r="BU128" s="6"/>
      <c r="BV128" s="7"/>
      <c r="BW128" s="7"/>
      <c r="BX128" s="7"/>
      <c r="BY128" s="7" t="s">
        <v>0</v>
      </c>
      <c r="BZ128" s="27">
        <v>3.85</v>
      </c>
      <c r="CA128" s="27"/>
      <c r="CB128" s="7" t="s">
        <v>5</v>
      </c>
      <c r="CC128" s="7"/>
      <c r="CD128" s="7"/>
      <c r="CE128" s="7"/>
      <c r="CF128" s="7"/>
      <c r="CG128" s="7"/>
      <c r="CH128" s="16"/>
      <c r="CI128" s="16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8"/>
    </row>
    <row r="129" spans="2:106">
      <c r="B129" s="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8"/>
      <c r="AL129" s="6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8"/>
      <c r="BU129" s="6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8"/>
    </row>
    <row r="130" spans="2:106">
      <c r="B130" s="6"/>
      <c r="C130" s="7" t="s">
        <v>14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 t="s">
        <v>13</v>
      </c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8"/>
      <c r="AL130" s="6"/>
      <c r="AM130" s="7" t="s">
        <v>14</v>
      </c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8"/>
      <c r="BU130" s="6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 t="s">
        <v>13</v>
      </c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8"/>
    </row>
    <row r="131" spans="2:106">
      <c r="B131" s="6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8"/>
      <c r="AL131" s="6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8"/>
      <c r="BU131" s="6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8"/>
    </row>
    <row r="132" spans="2:106">
      <c r="B132" s="6"/>
      <c r="C132" s="7"/>
      <c r="D132" s="7"/>
      <c r="E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8"/>
      <c r="AL132" s="6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8"/>
      <c r="BU132" s="6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8"/>
    </row>
    <row r="133" spans="2:106">
      <c r="B133" s="6"/>
      <c r="C133" s="7"/>
      <c r="D133" s="7"/>
      <c r="E133" s="7"/>
      <c r="F133" s="7" t="s">
        <v>42</v>
      </c>
      <c r="G133" s="27">
        <v>3.85</v>
      </c>
      <c r="H133" s="27"/>
      <c r="I133" s="7" t="s">
        <v>6</v>
      </c>
      <c r="J133" s="7"/>
      <c r="K133" s="7"/>
      <c r="L133" s="24">
        <f>+L135-G133</f>
        <v>1.56</v>
      </c>
      <c r="M133" s="24"/>
      <c r="N133" s="7" t="s">
        <v>6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8"/>
      <c r="AL133" s="6"/>
      <c r="AM133" s="7"/>
      <c r="AN133" s="7"/>
      <c r="AO133" s="7"/>
      <c r="AP133" s="7" t="s">
        <v>42</v>
      </c>
      <c r="AQ133" s="27">
        <v>3.85</v>
      </c>
      <c r="AR133" s="27"/>
      <c r="AS133" s="7" t="s">
        <v>6</v>
      </c>
      <c r="AT133" s="7"/>
      <c r="AU133" s="7"/>
      <c r="AV133" s="24">
        <f>+AV135-AQ133</f>
        <v>1.56</v>
      </c>
      <c r="AW133" s="24"/>
      <c r="AX133" s="7" t="s">
        <v>6</v>
      </c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8"/>
      <c r="BU133" s="6"/>
      <c r="BV133" s="7"/>
      <c r="BW133" s="7"/>
      <c r="BX133" s="7" t="s">
        <v>42</v>
      </c>
      <c r="BY133" s="27">
        <v>3.85</v>
      </c>
      <c r="BZ133" s="27"/>
      <c r="CA133" s="7" t="s">
        <v>6</v>
      </c>
      <c r="CB133" s="7"/>
      <c r="CC133" s="7"/>
      <c r="CD133" s="24">
        <f>+CD135-BY133</f>
        <v>1.56</v>
      </c>
      <c r="CE133" s="24"/>
      <c r="CF133" s="7" t="s">
        <v>6</v>
      </c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8"/>
    </row>
    <row r="134" spans="2:106">
      <c r="B134" s="6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8"/>
      <c r="AL134" s="6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8"/>
      <c r="BU134" s="6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8"/>
    </row>
    <row r="135" spans="2:106">
      <c r="B135" s="6"/>
      <c r="C135" s="7"/>
      <c r="D135" s="7"/>
      <c r="E135" s="7"/>
      <c r="F135" s="7"/>
      <c r="G135" s="7"/>
      <c r="H135" s="7"/>
      <c r="I135" s="7"/>
      <c r="J135" s="7"/>
      <c r="K135" s="7" t="s">
        <v>1</v>
      </c>
      <c r="L135" s="27">
        <v>5.41</v>
      </c>
      <c r="M135" s="27"/>
      <c r="N135" s="7" t="s">
        <v>6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8"/>
      <c r="AL135" s="6"/>
      <c r="AM135" s="7"/>
      <c r="AN135" s="7"/>
      <c r="AO135" s="7"/>
      <c r="AP135" s="7"/>
      <c r="AQ135" s="7"/>
      <c r="AR135" s="7"/>
      <c r="AS135" s="7"/>
      <c r="AT135" s="7"/>
      <c r="AU135" s="7" t="s">
        <v>1</v>
      </c>
      <c r="AV135" s="27">
        <v>5.41</v>
      </c>
      <c r="AW135" s="27"/>
      <c r="AX135" s="7" t="s">
        <v>6</v>
      </c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8"/>
      <c r="BU135" s="6"/>
      <c r="BV135" s="7"/>
      <c r="BW135" s="7"/>
      <c r="BX135" s="7"/>
      <c r="BY135" s="7"/>
      <c r="BZ135" s="7"/>
      <c r="CA135" s="7"/>
      <c r="CB135" s="7"/>
      <c r="CC135" s="7" t="s">
        <v>1</v>
      </c>
      <c r="CD135" s="27">
        <v>5.41</v>
      </c>
      <c r="CE135" s="27"/>
      <c r="CF135" s="7" t="s">
        <v>6</v>
      </c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8"/>
    </row>
    <row r="136" spans="2:106">
      <c r="B136" s="6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8"/>
      <c r="AL136" s="6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8"/>
      <c r="BU136" s="6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8"/>
    </row>
    <row r="137" spans="2:106">
      <c r="B137" s="6"/>
      <c r="C137" s="7"/>
      <c r="D137" s="7"/>
      <c r="E137" s="7"/>
      <c r="F137" s="7"/>
      <c r="G137" s="7"/>
      <c r="H137" s="7"/>
      <c r="I137" s="7"/>
      <c r="J137" s="15" t="s">
        <v>43</v>
      </c>
      <c r="K137" s="7"/>
      <c r="L137" s="7"/>
      <c r="M137" s="24">
        <f>+G133/L135</f>
        <v>0.71164510166358597</v>
      </c>
      <c r="N137" s="24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8"/>
      <c r="AL137" s="6"/>
      <c r="AM137" s="7"/>
      <c r="AN137" s="7"/>
      <c r="AO137" s="7"/>
      <c r="AP137" s="7"/>
      <c r="AQ137" s="7"/>
      <c r="AR137" s="7"/>
      <c r="AS137" s="7"/>
      <c r="AT137" s="15" t="s">
        <v>43</v>
      </c>
      <c r="AU137" s="7"/>
      <c r="AV137" s="7"/>
      <c r="AW137" s="24">
        <f>+AQ133/AV135</f>
        <v>0.71164510166358597</v>
      </c>
      <c r="AX137" s="24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8"/>
      <c r="BU137" s="6"/>
      <c r="BV137" s="7"/>
      <c r="BW137" s="7"/>
      <c r="BX137" s="7"/>
      <c r="BY137" s="7"/>
      <c r="BZ137" s="7"/>
      <c r="CA137" s="7"/>
      <c r="CB137" s="15" t="s">
        <v>43</v>
      </c>
      <c r="CC137" s="7"/>
      <c r="CD137" s="7"/>
      <c r="CE137" s="24">
        <f>+BY133/CD135</f>
        <v>0.71164510166358597</v>
      </c>
      <c r="CF137" s="24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8"/>
    </row>
    <row r="138" spans="2:106">
      <c r="B138" s="6"/>
      <c r="C138" s="7"/>
      <c r="D138" s="7" t="s">
        <v>73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8"/>
      <c r="AL138" s="6"/>
      <c r="AM138" s="7"/>
      <c r="AN138" s="7" t="s">
        <v>91</v>
      </c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8"/>
      <c r="BU138" s="6"/>
      <c r="BV138" s="7" t="s">
        <v>93</v>
      </c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8"/>
    </row>
    <row r="139" spans="2:106">
      <c r="B139" s="6"/>
      <c r="C139" s="7"/>
      <c r="D139" s="7" t="s">
        <v>48</v>
      </c>
      <c r="E139" s="7"/>
      <c r="F139" s="24">
        <f>+H128</f>
        <v>3.85</v>
      </c>
      <c r="G139" s="24"/>
      <c r="H139" s="10" t="s">
        <v>2</v>
      </c>
      <c r="I139" s="24">
        <f>+G133</f>
        <v>3.85</v>
      </c>
      <c r="J139" s="24"/>
      <c r="K139" s="7" t="s">
        <v>32</v>
      </c>
      <c r="L139" s="7">
        <v>3</v>
      </c>
      <c r="M139" s="7" t="s">
        <v>18</v>
      </c>
      <c r="N139" s="24">
        <v>1.5</v>
      </c>
      <c r="O139" s="24"/>
      <c r="P139" s="10" t="s">
        <v>19</v>
      </c>
      <c r="Q139" s="7">
        <v>2</v>
      </c>
      <c r="R139" s="10" t="s">
        <v>2</v>
      </c>
      <c r="S139" s="24">
        <f>+M137</f>
        <v>0.71164510166358597</v>
      </c>
      <c r="T139" s="24"/>
      <c r="U139" s="10" t="s">
        <v>23</v>
      </c>
      <c r="V139" s="24">
        <v>0.75</v>
      </c>
      <c r="W139" s="24"/>
      <c r="X139" s="10" t="s">
        <v>2</v>
      </c>
      <c r="Y139" s="24">
        <f>+M137</f>
        <v>0.71164510166358597</v>
      </c>
      <c r="Z139" s="24"/>
      <c r="AA139" s="7" t="s">
        <v>44</v>
      </c>
      <c r="AB139" s="7"/>
      <c r="AC139" s="24">
        <f>+F139*I139^2/L139*(N139-Q139*S139+V139*Y139^2)</f>
        <v>8.6843773017451884</v>
      </c>
      <c r="AD139" s="24"/>
      <c r="AE139" s="24"/>
      <c r="AF139" s="7" t="s">
        <v>7</v>
      </c>
      <c r="AG139" s="10"/>
      <c r="AH139" s="10"/>
      <c r="AI139" s="10"/>
      <c r="AJ139" s="10"/>
      <c r="AK139" s="8"/>
      <c r="AL139" s="6"/>
      <c r="AM139" s="7"/>
      <c r="AN139" s="7" t="s">
        <v>48</v>
      </c>
      <c r="AO139" s="7"/>
      <c r="AP139" s="24">
        <f>+AR128</f>
        <v>3.85</v>
      </c>
      <c r="AQ139" s="24"/>
      <c r="AR139" s="10" t="s">
        <v>2</v>
      </c>
      <c r="AS139" s="24">
        <f>+AQ133</f>
        <v>3.85</v>
      </c>
      <c r="AT139" s="24"/>
      <c r="AU139" s="7" t="s">
        <v>32</v>
      </c>
      <c r="AV139" s="7">
        <v>8</v>
      </c>
      <c r="AW139" s="7" t="s">
        <v>18</v>
      </c>
      <c r="AX139" s="7">
        <v>2</v>
      </c>
      <c r="AY139" s="10" t="s">
        <v>19</v>
      </c>
      <c r="AZ139" s="24">
        <f>+AW137</f>
        <v>0.71164510166358597</v>
      </c>
      <c r="BA139" s="24"/>
      <c r="BB139" s="7" t="s">
        <v>92</v>
      </c>
      <c r="BC139" s="7"/>
      <c r="BD139" s="24">
        <f>+AP139*AS139^2/AV139*(AX139-AZ139)^2</f>
        <v>11.84031420925214</v>
      </c>
      <c r="BE139" s="24"/>
      <c r="BF139" s="24"/>
      <c r="BG139" s="7" t="s">
        <v>7</v>
      </c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8"/>
      <c r="BU139" s="6"/>
      <c r="BV139" s="7" t="s">
        <v>51</v>
      </c>
      <c r="BW139" s="7"/>
      <c r="BX139" s="24">
        <f>-BZ128</f>
        <v>-3.85</v>
      </c>
      <c r="BY139" s="24"/>
      <c r="BZ139" s="10" t="s">
        <v>2</v>
      </c>
      <c r="CA139" s="24">
        <f>+BY133</f>
        <v>3.85</v>
      </c>
      <c r="CB139" s="24"/>
      <c r="CC139" s="7" t="s">
        <v>32</v>
      </c>
      <c r="CD139" s="7">
        <v>8</v>
      </c>
      <c r="CE139" s="7" t="s">
        <v>18</v>
      </c>
      <c r="CF139" s="7">
        <v>2</v>
      </c>
      <c r="CG139" s="10" t="s">
        <v>19</v>
      </c>
      <c r="CH139" s="24">
        <f>+CE137</f>
        <v>0.71164510166358597</v>
      </c>
      <c r="CI139" s="24"/>
      <c r="CJ139" s="7" t="s">
        <v>44</v>
      </c>
      <c r="CK139" s="7"/>
      <c r="CL139" s="24">
        <f>+BX139*CA139^2/CD139*(CF139-CH139^2)</f>
        <v>-10.654062465886495</v>
      </c>
      <c r="CM139" s="24"/>
      <c r="CN139" s="24"/>
      <c r="CO139" s="7" t="s">
        <v>7</v>
      </c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8"/>
    </row>
    <row r="140" spans="2:106">
      <c r="B140" s="6"/>
      <c r="C140" s="7"/>
      <c r="D140" s="7" t="s">
        <v>116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8"/>
      <c r="AL140" s="6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8"/>
      <c r="BU140" s="6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8"/>
    </row>
    <row r="141" spans="2:106">
      <c r="B141" s="6"/>
      <c r="C141" s="7"/>
      <c r="D141" s="7" t="s">
        <v>51</v>
      </c>
      <c r="E141" s="7"/>
      <c r="F141" s="24">
        <f>-F139</f>
        <v>-3.85</v>
      </c>
      <c r="G141" s="24"/>
      <c r="H141" s="10" t="s">
        <v>2</v>
      </c>
      <c r="I141" s="24">
        <f>+I139</f>
        <v>3.85</v>
      </c>
      <c r="J141" s="24"/>
      <c r="K141" s="7" t="s">
        <v>32</v>
      </c>
      <c r="L141" s="7">
        <v>3</v>
      </c>
      <c r="M141" s="10" t="s">
        <v>2</v>
      </c>
      <c r="N141" s="24">
        <f>+M137</f>
        <v>0.71164510166358597</v>
      </c>
      <c r="O141" s="24"/>
      <c r="P141" s="7" t="s">
        <v>18</v>
      </c>
      <c r="Q141" s="7">
        <v>1</v>
      </c>
      <c r="R141" s="10" t="s">
        <v>19</v>
      </c>
      <c r="S141" s="26">
        <v>0.75</v>
      </c>
      <c r="T141" s="26"/>
      <c r="U141" s="18" t="s">
        <v>2</v>
      </c>
      <c r="V141" s="24">
        <f>+S139</f>
        <v>0.71164510166358597</v>
      </c>
      <c r="W141" s="24"/>
      <c r="X141" s="7" t="s">
        <v>33</v>
      </c>
      <c r="Y141" s="24">
        <f>+F141*I141^2/L141*N141*(Q141-S141*V141)</f>
        <v>-6.3118738150139011</v>
      </c>
      <c r="Z141" s="24"/>
      <c r="AA141" s="24"/>
      <c r="AB141" s="7" t="s">
        <v>7</v>
      </c>
      <c r="AC141" s="7"/>
      <c r="AD141" s="7"/>
      <c r="AE141" s="7"/>
      <c r="AF141" s="7"/>
      <c r="AG141" s="7"/>
      <c r="AH141" s="7"/>
      <c r="AI141" s="7"/>
      <c r="AJ141" s="7"/>
      <c r="AK141" s="8"/>
      <c r="AL141" s="6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8"/>
      <c r="BU141" s="6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10"/>
      <c r="CT141" s="7"/>
      <c r="CU141" s="7"/>
      <c r="CV141" s="7"/>
      <c r="CW141" s="7"/>
      <c r="CX141" s="7"/>
      <c r="CY141" s="7"/>
      <c r="CZ141" s="7"/>
      <c r="DA141" s="7"/>
      <c r="DB141" s="8"/>
    </row>
    <row r="142" spans="2:106" ht="12" thickBot="1">
      <c r="B142" s="12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4"/>
      <c r="AL142" s="12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4"/>
      <c r="BU142" s="12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4"/>
    </row>
    <row r="143" spans="2:106"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8"/>
      <c r="AL143" s="6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8"/>
      <c r="BU143" s="6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8"/>
    </row>
    <row r="144" spans="2:106">
      <c r="B144" s="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 t="s">
        <v>0</v>
      </c>
      <c r="Q144" s="27">
        <v>2</v>
      </c>
      <c r="R144" s="27"/>
      <c r="S144" s="7" t="s">
        <v>5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8"/>
      <c r="AL144" s="6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 t="s">
        <v>0</v>
      </c>
      <c r="AZ144" s="27">
        <v>2</v>
      </c>
      <c r="BA144" s="27"/>
      <c r="BB144" s="7" t="s">
        <v>5</v>
      </c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8"/>
      <c r="BU144" s="6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 t="s">
        <v>0</v>
      </c>
      <c r="CH144" s="27">
        <v>2</v>
      </c>
      <c r="CI144" s="27"/>
      <c r="CJ144" s="7" t="s">
        <v>5</v>
      </c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8"/>
    </row>
    <row r="145" spans="2:106">
      <c r="B145" s="6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8"/>
      <c r="AL145" s="6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8"/>
      <c r="BU145" s="6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8"/>
    </row>
    <row r="146" spans="2:106">
      <c r="B146" s="6"/>
      <c r="C146" s="7"/>
      <c r="D146" s="7" t="s">
        <v>14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 t="s">
        <v>13</v>
      </c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8"/>
      <c r="AL146" s="6"/>
      <c r="AM146" s="7" t="s">
        <v>14</v>
      </c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8"/>
      <c r="BU146" s="6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 t="s">
        <v>13</v>
      </c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8"/>
    </row>
    <row r="147" spans="2:106">
      <c r="B147" s="6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8"/>
      <c r="AL147" s="6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8"/>
      <c r="BU147" s="6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8"/>
    </row>
    <row r="148" spans="2:106">
      <c r="B148" s="6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8"/>
      <c r="AL148" s="6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8"/>
      <c r="BU148" s="6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8"/>
    </row>
    <row r="149" spans="2:106">
      <c r="B149" s="6"/>
      <c r="C149" s="7"/>
      <c r="D149" s="7"/>
      <c r="E149" s="7"/>
      <c r="F149" s="7"/>
      <c r="G149" s="7"/>
      <c r="H149" s="16"/>
      <c r="I149" s="16"/>
      <c r="J149" s="16"/>
      <c r="K149" s="24">
        <f>+M151-Q149</f>
        <v>3</v>
      </c>
      <c r="L149" s="24"/>
      <c r="M149" s="7" t="s">
        <v>6</v>
      </c>
      <c r="N149" s="7"/>
      <c r="O149" s="7"/>
      <c r="P149" s="7" t="s">
        <v>42</v>
      </c>
      <c r="Q149" s="27">
        <v>1</v>
      </c>
      <c r="R149" s="27"/>
      <c r="S149" s="7" t="s">
        <v>6</v>
      </c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8"/>
      <c r="AL149" s="6"/>
      <c r="AM149" s="7"/>
      <c r="AN149" s="7"/>
      <c r="AO149" s="7"/>
      <c r="AP149" s="7"/>
      <c r="AQ149" s="16"/>
      <c r="AR149" s="16"/>
      <c r="AS149" s="16"/>
      <c r="AT149" s="24">
        <f>+AV151-AZ149</f>
        <v>3</v>
      </c>
      <c r="AU149" s="24"/>
      <c r="AV149" s="7" t="s">
        <v>6</v>
      </c>
      <c r="AW149" s="7"/>
      <c r="AX149" s="7"/>
      <c r="AY149" s="7" t="s">
        <v>42</v>
      </c>
      <c r="AZ149" s="27">
        <v>1</v>
      </c>
      <c r="BA149" s="27"/>
      <c r="BB149" s="7" t="s">
        <v>6</v>
      </c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8"/>
      <c r="BU149" s="6"/>
      <c r="BV149" s="7"/>
      <c r="BW149" s="7"/>
      <c r="BX149" s="7"/>
      <c r="BY149" s="16"/>
      <c r="BZ149" s="16"/>
      <c r="CA149" s="16"/>
      <c r="CB149" s="24">
        <f>+CD151-CH149</f>
        <v>3</v>
      </c>
      <c r="CC149" s="24"/>
      <c r="CD149" s="7" t="s">
        <v>6</v>
      </c>
      <c r="CE149" s="7"/>
      <c r="CF149" s="7"/>
      <c r="CG149" s="7" t="s">
        <v>42</v>
      </c>
      <c r="CH149" s="27">
        <v>1</v>
      </c>
      <c r="CI149" s="27"/>
      <c r="CJ149" s="7" t="s">
        <v>6</v>
      </c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8"/>
    </row>
    <row r="150" spans="2:106">
      <c r="B150" s="6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8"/>
      <c r="AL150" s="6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8"/>
      <c r="BU150" s="6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8"/>
    </row>
    <row r="151" spans="2:106">
      <c r="B151" s="6"/>
      <c r="C151" s="7"/>
      <c r="D151" s="7"/>
      <c r="E151" s="7"/>
      <c r="F151" s="7"/>
      <c r="G151" s="7"/>
      <c r="H151" s="7"/>
      <c r="I151" s="7"/>
      <c r="J151" s="7"/>
      <c r="K151" s="7"/>
      <c r="L151" s="7" t="s">
        <v>1</v>
      </c>
      <c r="M151" s="27">
        <v>4</v>
      </c>
      <c r="N151" s="27"/>
      <c r="O151" s="7" t="s">
        <v>6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8"/>
      <c r="AL151" s="6"/>
      <c r="AM151" s="7"/>
      <c r="AN151" s="7"/>
      <c r="AO151" s="7"/>
      <c r="AP151" s="7"/>
      <c r="AQ151" s="7"/>
      <c r="AR151" s="7"/>
      <c r="AS151" s="7"/>
      <c r="AT151" s="7"/>
      <c r="AU151" s="7" t="s">
        <v>1</v>
      </c>
      <c r="AV151" s="27">
        <v>4</v>
      </c>
      <c r="AW151" s="27"/>
      <c r="AX151" s="7" t="s">
        <v>6</v>
      </c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8"/>
      <c r="BU151" s="6"/>
      <c r="BV151" s="7"/>
      <c r="BW151" s="7"/>
      <c r="BX151" s="7"/>
      <c r="BY151" s="7"/>
      <c r="BZ151" s="7"/>
      <c r="CA151" s="7"/>
      <c r="CB151" s="7"/>
      <c r="CC151" s="7" t="s">
        <v>1</v>
      </c>
      <c r="CD151" s="27">
        <v>4</v>
      </c>
      <c r="CE151" s="27"/>
      <c r="CF151" s="7" t="s">
        <v>6</v>
      </c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8"/>
    </row>
    <row r="152" spans="2:106">
      <c r="B152" s="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8"/>
      <c r="AL152" s="6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8"/>
      <c r="BU152" s="6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8"/>
    </row>
    <row r="153" spans="2:106">
      <c r="B153" s="6"/>
      <c r="C153" s="7"/>
      <c r="D153" s="7"/>
      <c r="E153" s="7"/>
      <c r="F153" s="7"/>
      <c r="G153" s="7"/>
      <c r="H153" s="7"/>
      <c r="I153" s="7"/>
      <c r="J153" s="15" t="s">
        <v>43</v>
      </c>
      <c r="K153" s="7"/>
      <c r="L153" s="7"/>
      <c r="M153" s="24">
        <f>+Q149/M151</f>
        <v>0.25</v>
      </c>
      <c r="N153" s="24"/>
      <c r="O153" s="7"/>
      <c r="P153" s="7"/>
      <c r="Q153" s="7"/>
      <c r="R153" s="7"/>
      <c r="S153" s="7"/>
      <c r="AC153" s="7"/>
      <c r="AD153" s="7"/>
      <c r="AE153" s="7"/>
      <c r="AF153" s="7"/>
      <c r="AG153" s="7"/>
      <c r="AH153" s="7"/>
      <c r="AI153" s="7"/>
      <c r="AJ153" s="7"/>
      <c r="AK153" s="8"/>
      <c r="AL153" s="6"/>
      <c r="AM153" s="7"/>
      <c r="AN153" s="7"/>
      <c r="AO153" s="7"/>
      <c r="AP153" s="7"/>
      <c r="AQ153" s="7"/>
      <c r="AR153" s="7"/>
      <c r="AS153" s="15" t="s">
        <v>43</v>
      </c>
      <c r="AT153" s="7"/>
      <c r="AU153" s="7"/>
      <c r="AV153" s="24">
        <f>+AZ149/AV151</f>
        <v>0.25</v>
      </c>
      <c r="AW153" s="24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8"/>
      <c r="BU153" s="6"/>
      <c r="BV153" s="7"/>
      <c r="BW153" s="7"/>
      <c r="BX153" s="7"/>
      <c r="BY153" s="7"/>
      <c r="BZ153" s="7"/>
      <c r="CA153" s="15" t="s">
        <v>43</v>
      </c>
      <c r="CB153" s="7"/>
      <c r="CC153" s="7"/>
      <c r="CD153" s="24">
        <f>+CH149/CD151</f>
        <v>0.25</v>
      </c>
      <c r="CE153" s="24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8"/>
    </row>
    <row r="154" spans="2:106">
      <c r="B154" s="6"/>
      <c r="C154" s="7"/>
      <c r="D154" s="7" t="s">
        <v>117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8"/>
      <c r="AL154" s="6"/>
      <c r="AM154" s="7" t="s">
        <v>94</v>
      </c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8"/>
      <c r="BU154" s="6"/>
      <c r="BV154" s="7" t="s">
        <v>159</v>
      </c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8"/>
    </row>
    <row r="155" spans="2:106">
      <c r="B155" s="6"/>
      <c r="C155" s="7"/>
      <c r="D155" s="7" t="s">
        <v>48</v>
      </c>
      <c r="E155" s="7"/>
      <c r="F155" s="24">
        <f>+Q144</f>
        <v>2</v>
      </c>
      <c r="G155" s="24"/>
      <c r="H155" s="10" t="s">
        <v>2</v>
      </c>
      <c r="I155" s="24">
        <f>+Q149</f>
        <v>1</v>
      </c>
      <c r="J155" s="24"/>
      <c r="K155" s="7" t="s">
        <v>32</v>
      </c>
      <c r="L155" s="7">
        <v>3</v>
      </c>
      <c r="M155" s="10" t="s">
        <v>2</v>
      </c>
      <c r="N155" s="24">
        <f>+M153</f>
        <v>0.25</v>
      </c>
      <c r="O155" s="24"/>
      <c r="P155" s="7" t="s">
        <v>18</v>
      </c>
      <c r="Q155" s="7">
        <v>1</v>
      </c>
      <c r="R155" s="10" t="s">
        <v>19</v>
      </c>
      <c r="S155" s="26">
        <v>0.75</v>
      </c>
      <c r="T155" s="26"/>
      <c r="U155" s="18" t="s">
        <v>2</v>
      </c>
      <c r="V155" s="24">
        <f>+N155</f>
        <v>0.25</v>
      </c>
      <c r="W155" s="24"/>
      <c r="X155" s="7" t="s">
        <v>33</v>
      </c>
      <c r="Y155" s="24">
        <f>+F155*I155^2/L155*N155*(Q155-S155*V155)</f>
        <v>0.13541666666666666</v>
      </c>
      <c r="Z155" s="24"/>
      <c r="AA155" s="24"/>
      <c r="AB155" s="7" t="s">
        <v>7</v>
      </c>
      <c r="AC155" s="7"/>
      <c r="AD155" s="7"/>
      <c r="AE155" s="10"/>
      <c r="AF155" s="10"/>
      <c r="AG155" s="7"/>
      <c r="AH155" s="7"/>
      <c r="AI155" s="7"/>
      <c r="AJ155" s="7"/>
      <c r="AK155" s="8"/>
      <c r="AL155" s="6"/>
      <c r="AM155" s="7" t="s">
        <v>48</v>
      </c>
      <c r="AN155" s="7"/>
      <c r="AO155" s="24">
        <f>+AZ144</f>
        <v>2</v>
      </c>
      <c r="AP155" s="24"/>
      <c r="AQ155" s="10" t="s">
        <v>2</v>
      </c>
      <c r="AR155" s="24">
        <f>+AZ149</f>
        <v>1</v>
      </c>
      <c r="AS155" s="24"/>
      <c r="AT155" s="7" t="s">
        <v>32</v>
      </c>
      <c r="AU155" s="7">
        <v>8</v>
      </c>
      <c r="AV155" s="7" t="s">
        <v>18</v>
      </c>
      <c r="AW155" s="7">
        <v>2</v>
      </c>
      <c r="AX155" s="10" t="s">
        <v>19</v>
      </c>
      <c r="AY155" s="24">
        <f>+AV153</f>
        <v>0.25</v>
      </c>
      <c r="AZ155" s="24"/>
      <c r="BA155" s="7" t="s">
        <v>44</v>
      </c>
      <c r="BB155" s="7"/>
      <c r="BC155" s="24">
        <f>+AO155*AR155^2/AU155*(AW155-AY155^2)</f>
        <v>0.484375</v>
      </c>
      <c r="BD155" s="24"/>
      <c r="BE155" s="24"/>
      <c r="BF155" s="7" t="s">
        <v>7</v>
      </c>
      <c r="BG155" s="7"/>
      <c r="BH155" s="7"/>
      <c r="BI155" s="7"/>
      <c r="BJ155" s="10"/>
      <c r="BK155" s="10"/>
      <c r="BL155" s="7"/>
      <c r="BM155" s="10"/>
      <c r="BN155" s="7"/>
      <c r="BO155" s="7"/>
      <c r="BP155" s="7"/>
      <c r="BQ155" s="7"/>
      <c r="BR155" s="7"/>
      <c r="BS155" s="7"/>
      <c r="BT155" s="8"/>
      <c r="BU155" s="6"/>
      <c r="BV155" s="7" t="s">
        <v>51</v>
      </c>
      <c r="BW155" s="7"/>
      <c r="BX155" s="24">
        <f>-CH144</f>
        <v>-2</v>
      </c>
      <c r="BY155" s="24"/>
      <c r="BZ155" s="10" t="s">
        <v>2</v>
      </c>
      <c r="CA155" s="24">
        <f>+CH149</f>
        <v>1</v>
      </c>
      <c r="CB155" s="24"/>
      <c r="CC155" s="7" t="s">
        <v>32</v>
      </c>
      <c r="CD155" s="7">
        <v>8</v>
      </c>
      <c r="CE155" s="7" t="s">
        <v>18</v>
      </c>
      <c r="CF155" s="7">
        <v>2</v>
      </c>
      <c r="CG155" s="10" t="s">
        <v>19</v>
      </c>
      <c r="CH155" s="24">
        <f>+CD153</f>
        <v>0.25</v>
      </c>
      <c r="CI155" s="24"/>
      <c r="CJ155" s="7" t="s">
        <v>92</v>
      </c>
      <c r="CK155" s="7"/>
      <c r="CL155" s="24">
        <f>+BX155*CA155^2/CD155*(CF155-CH155)^2</f>
        <v>-0.765625</v>
      </c>
      <c r="CM155" s="24"/>
      <c r="CN155" s="24"/>
      <c r="CO155" s="7" t="s">
        <v>7</v>
      </c>
      <c r="CP155" s="7"/>
      <c r="CQ155" s="7"/>
      <c r="CR155" s="7"/>
      <c r="CS155" s="10"/>
      <c r="CT155" s="7"/>
      <c r="CU155" s="10"/>
      <c r="CV155" s="7"/>
      <c r="CW155" s="7"/>
      <c r="CX155" s="7"/>
      <c r="CY155" s="7"/>
      <c r="CZ155" s="7"/>
      <c r="DA155" s="7"/>
      <c r="DB155" s="8"/>
    </row>
    <row r="156" spans="2:106">
      <c r="B156" s="6"/>
      <c r="C156" s="7"/>
      <c r="D156" s="7" t="s">
        <v>72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8"/>
      <c r="AL156" s="6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8"/>
      <c r="BU156" s="6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8"/>
    </row>
    <row r="157" spans="2:106">
      <c r="B157" s="6"/>
      <c r="C157" s="7"/>
      <c r="D157" s="7" t="s">
        <v>51</v>
      </c>
      <c r="E157" s="7"/>
      <c r="F157" s="24">
        <f>-Q144</f>
        <v>-2</v>
      </c>
      <c r="G157" s="24"/>
      <c r="H157" s="10" t="s">
        <v>2</v>
      </c>
      <c r="I157" s="24">
        <f>+Q149</f>
        <v>1</v>
      </c>
      <c r="J157" s="24"/>
      <c r="K157" s="7" t="s">
        <v>32</v>
      </c>
      <c r="L157" s="7">
        <v>3</v>
      </c>
      <c r="M157" s="7" t="s">
        <v>18</v>
      </c>
      <c r="N157" s="24">
        <v>1.5</v>
      </c>
      <c r="O157" s="24"/>
      <c r="P157" s="10" t="s">
        <v>19</v>
      </c>
      <c r="Q157" s="7">
        <v>2</v>
      </c>
      <c r="R157" s="10" t="s">
        <v>2</v>
      </c>
      <c r="S157" s="24">
        <f>+M153</f>
        <v>0.25</v>
      </c>
      <c r="T157" s="24"/>
      <c r="U157" s="10" t="s">
        <v>23</v>
      </c>
      <c r="V157" s="24">
        <v>0.75</v>
      </c>
      <c r="W157" s="24"/>
      <c r="X157" s="10" t="s">
        <v>2</v>
      </c>
      <c r="Y157" s="24">
        <f>+M153</f>
        <v>0.25</v>
      </c>
      <c r="Z157" s="24"/>
      <c r="AA157" s="7" t="s">
        <v>44</v>
      </c>
      <c r="AB157" s="7"/>
      <c r="AC157" s="24">
        <f>+F157*I157^2/L157*(N157-Q157*S157+V157*Y157^2)</f>
        <v>-0.69791666666666663</v>
      </c>
      <c r="AD157" s="24"/>
      <c r="AE157" s="24"/>
      <c r="AF157" s="7" t="s">
        <v>7</v>
      </c>
      <c r="AG157" s="7"/>
      <c r="AH157" s="7"/>
      <c r="AI157" s="7"/>
      <c r="AJ157" s="7"/>
      <c r="AK157" s="8"/>
      <c r="AL157" s="6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8"/>
      <c r="BU157" s="6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8"/>
    </row>
    <row r="158" spans="2:106" ht="12" thickBot="1">
      <c r="B158" s="12"/>
      <c r="C158" s="13"/>
      <c r="D158" s="13"/>
      <c r="E158" s="13"/>
      <c r="F158" s="17"/>
      <c r="G158" s="17"/>
      <c r="H158" s="17"/>
      <c r="I158" s="17"/>
      <c r="J158" s="17"/>
      <c r="K158" s="13"/>
      <c r="L158" s="13"/>
      <c r="M158" s="13"/>
      <c r="N158" s="17"/>
      <c r="O158" s="17"/>
      <c r="P158" s="17"/>
      <c r="Q158" s="13"/>
      <c r="R158" s="17"/>
      <c r="S158" s="17"/>
      <c r="T158" s="17"/>
      <c r="U158" s="17"/>
      <c r="V158" s="17"/>
      <c r="W158" s="17"/>
      <c r="X158" s="17"/>
      <c r="Y158" s="17"/>
      <c r="Z158" s="17"/>
      <c r="AA158" s="13"/>
      <c r="AB158" s="13"/>
      <c r="AC158" s="17"/>
      <c r="AD158" s="17"/>
      <c r="AE158" s="17"/>
      <c r="AF158" s="13"/>
      <c r="AG158" s="13"/>
      <c r="AH158" s="13"/>
      <c r="AI158" s="13"/>
      <c r="AJ158" s="13"/>
      <c r="AK158" s="14"/>
      <c r="AL158" s="12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4"/>
      <c r="BU158" s="12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4"/>
    </row>
    <row r="159" spans="2:106">
      <c r="B159" s="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8"/>
      <c r="AL159" s="6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8"/>
      <c r="BU159" s="6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8"/>
    </row>
    <row r="160" spans="2:106">
      <c r="B160" s="6"/>
      <c r="C160" s="7"/>
      <c r="D160" s="7"/>
      <c r="E160" s="7"/>
      <c r="F160" s="7"/>
      <c r="G160" s="7"/>
      <c r="H160" s="7" t="s">
        <v>45</v>
      </c>
      <c r="I160" s="7"/>
      <c r="J160" s="27">
        <f>1.56/2</f>
        <v>0.78</v>
      </c>
      <c r="K160" s="27"/>
      <c r="L160" s="7" t="s">
        <v>6</v>
      </c>
      <c r="M160" s="7" t="s">
        <v>45</v>
      </c>
      <c r="N160" s="7"/>
      <c r="O160" s="24">
        <f>+J160</f>
        <v>0.78</v>
      </c>
      <c r="P160" s="24"/>
      <c r="Q160" s="7" t="s">
        <v>6</v>
      </c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8"/>
      <c r="AL160" s="6"/>
      <c r="AM160" s="7"/>
      <c r="AN160" s="7"/>
      <c r="AO160" s="7"/>
      <c r="AP160" s="7"/>
      <c r="AQ160" s="7"/>
      <c r="AR160" s="7" t="s">
        <v>45</v>
      </c>
      <c r="AS160" s="7"/>
      <c r="AT160" s="27">
        <f>1.56/2</f>
        <v>0.78</v>
      </c>
      <c r="AU160" s="27"/>
      <c r="AV160" s="7" t="s">
        <v>6</v>
      </c>
      <c r="AW160" s="7" t="s">
        <v>45</v>
      </c>
      <c r="AX160" s="7"/>
      <c r="AY160" s="24">
        <f>+AT160</f>
        <v>0.78</v>
      </c>
      <c r="AZ160" s="24"/>
      <c r="BA160" s="7" t="s">
        <v>6</v>
      </c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8"/>
      <c r="BU160" s="6"/>
      <c r="BV160" s="7"/>
      <c r="BW160" s="7"/>
      <c r="BX160" s="7"/>
      <c r="BY160" s="7"/>
      <c r="BZ160" s="7" t="s">
        <v>45</v>
      </c>
      <c r="CA160" s="7"/>
      <c r="CB160" s="27">
        <f>1.56/2</f>
        <v>0.78</v>
      </c>
      <c r="CC160" s="27"/>
      <c r="CD160" s="7" t="s">
        <v>6</v>
      </c>
      <c r="CE160" s="7" t="s">
        <v>45</v>
      </c>
      <c r="CF160" s="7"/>
      <c r="CG160" s="24">
        <f>+CB160</f>
        <v>0.78</v>
      </c>
      <c r="CH160" s="24"/>
      <c r="CI160" s="7" t="s">
        <v>6</v>
      </c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8"/>
    </row>
    <row r="161" spans="2:106"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8"/>
      <c r="AL161" s="6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8"/>
      <c r="BU161" s="6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8"/>
    </row>
    <row r="162" spans="2:106">
      <c r="B162" s="6"/>
      <c r="C162" s="7"/>
      <c r="D162" s="7"/>
      <c r="E162" s="7"/>
      <c r="F162" s="7"/>
      <c r="G162" s="7"/>
      <c r="H162" s="7"/>
      <c r="I162" s="7"/>
      <c r="J162" s="7"/>
      <c r="K162" s="7" t="s">
        <v>0</v>
      </c>
      <c r="L162" s="27">
        <v>3.85</v>
      </c>
      <c r="M162" s="27"/>
      <c r="N162" s="7" t="s">
        <v>5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8"/>
      <c r="AL162" s="6"/>
      <c r="AM162" s="7"/>
      <c r="AN162" s="7"/>
      <c r="AO162" s="7"/>
      <c r="AP162" s="7"/>
      <c r="AQ162" s="7"/>
      <c r="AR162" s="7"/>
      <c r="AS162" s="7"/>
      <c r="AT162" s="7"/>
      <c r="AU162" s="7" t="s">
        <v>0</v>
      </c>
      <c r="AV162" s="27">
        <v>3.85</v>
      </c>
      <c r="AW162" s="27"/>
      <c r="AX162" s="7" t="s">
        <v>5</v>
      </c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8"/>
      <c r="BU162" s="6"/>
      <c r="BV162" s="7"/>
      <c r="BW162" s="7"/>
      <c r="BX162" s="7"/>
      <c r="BY162" s="7"/>
      <c r="BZ162" s="7"/>
      <c r="CA162" s="7"/>
      <c r="CB162" s="7"/>
      <c r="CC162" s="7" t="s">
        <v>0</v>
      </c>
      <c r="CD162" s="27">
        <v>3.85</v>
      </c>
      <c r="CE162" s="27"/>
      <c r="CF162" s="7" t="s">
        <v>5</v>
      </c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8"/>
    </row>
    <row r="163" spans="2:106">
      <c r="B163" s="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8"/>
      <c r="AL163" s="6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8"/>
      <c r="BU163" s="6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8"/>
    </row>
    <row r="164" spans="2:106">
      <c r="B164" s="6"/>
      <c r="C164" s="7" t="s">
        <v>14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 t="s">
        <v>13</v>
      </c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8"/>
      <c r="AL164" s="6"/>
      <c r="AM164" s="7" t="s">
        <v>14</v>
      </c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8"/>
      <c r="BU164" s="6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 t="s">
        <v>13</v>
      </c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8"/>
    </row>
    <row r="165" spans="2:106">
      <c r="B165" s="6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8"/>
      <c r="AL165" s="6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8"/>
      <c r="BU165" s="6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8"/>
    </row>
    <row r="166" spans="2:106">
      <c r="B166" s="6"/>
      <c r="C166" s="7"/>
      <c r="D166" s="7"/>
      <c r="E166" s="7"/>
      <c r="F166" s="7"/>
      <c r="G166" s="7"/>
      <c r="H166" s="7" t="s">
        <v>8</v>
      </c>
      <c r="I166" s="27">
        <v>3.85</v>
      </c>
      <c r="J166" s="27"/>
      <c r="K166" s="7" t="s">
        <v>6</v>
      </c>
      <c r="L166" s="7"/>
      <c r="M166" s="7"/>
      <c r="N166" s="7" t="s">
        <v>17</v>
      </c>
      <c r="O166" s="24">
        <f>+L168-I166</f>
        <v>3.85</v>
      </c>
      <c r="P166" s="24"/>
      <c r="Q166" s="7" t="s">
        <v>6</v>
      </c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8"/>
      <c r="AL166" s="6"/>
      <c r="AM166" s="7"/>
      <c r="AN166" s="7"/>
      <c r="AO166" s="7"/>
      <c r="AP166" s="7"/>
      <c r="AQ166" s="7"/>
      <c r="AR166" s="7" t="s">
        <v>8</v>
      </c>
      <c r="AS166" s="27">
        <v>3.85</v>
      </c>
      <c r="AT166" s="27"/>
      <c r="AU166" s="7" t="s">
        <v>6</v>
      </c>
      <c r="AV166" s="7"/>
      <c r="AW166" s="7"/>
      <c r="AX166" s="7" t="s">
        <v>17</v>
      </c>
      <c r="AY166" s="24">
        <f>+AV168-AS166</f>
        <v>3.85</v>
      </c>
      <c r="AZ166" s="24"/>
      <c r="BA166" s="7" t="s">
        <v>6</v>
      </c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8"/>
      <c r="BU166" s="6"/>
      <c r="BV166" s="7"/>
      <c r="BW166" s="7"/>
      <c r="BX166" s="7"/>
      <c r="BY166" s="7"/>
      <c r="BZ166" s="7" t="s">
        <v>8</v>
      </c>
      <c r="CA166" s="27">
        <v>3.85</v>
      </c>
      <c r="CB166" s="27"/>
      <c r="CC166" s="7" t="s">
        <v>6</v>
      </c>
      <c r="CD166" s="7"/>
      <c r="CE166" s="7"/>
      <c r="CF166" s="7" t="s">
        <v>17</v>
      </c>
      <c r="CG166" s="24">
        <f>+CD168-CA166</f>
        <v>3.85</v>
      </c>
      <c r="CH166" s="24"/>
      <c r="CI166" s="7" t="s">
        <v>6</v>
      </c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8"/>
    </row>
    <row r="167" spans="2:106">
      <c r="B167" s="6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8"/>
      <c r="AL167" s="6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8"/>
      <c r="BU167" s="6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8"/>
    </row>
    <row r="168" spans="2:106">
      <c r="B168" s="6"/>
      <c r="C168" s="7"/>
      <c r="D168" s="7"/>
      <c r="E168" s="7"/>
      <c r="F168" s="7"/>
      <c r="G168" s="7"/>
      <c r="H168" s="7"/>
      <c r="I168" s="7"/>
      <c r="J168" s="7"/>
      <c r="K168" s="7" t="s">
        <v>1</v>
      </c>
      <c r="L168" s="27">
        <v>7.7</v>
      </c>
      <c r="M168" s="27"/>
      <c r="N168" s="7" t="s">
        <v>6</v>
      </c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8"/>
      <c r="AL168" s="6"/>
      <c r="AM168" s="7"/>
      <c r="AN168" s="7"/>
      <c r="AO168" s="7"/>
      <c r="AP168" s="7"/>
      <c r="AQ168" s="7"/>
      <c r="AR168" s="7"/>
      <c r="AS168" s="7"/>
      <c r="AT168" s="7"/>
      <c r="AU168" s="7" t="s">
        <v>1</v>
      </c>
      <c r="AV168" s="27">
        <v>7.7</v>
      </c>
      <c r="AW168" s="27"/>
      <c r="AX168" s="7" t="s">
        <v>6</v>
      </c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8"/>
      <c r="BU168" s="6"/>
      <c r="BV168" s="7"/>
      <c r="BW168" s="7"/>
      <c r="BX168" s="7"/>
      <c r="BY168" s="7"/>
      <c r="BZ168" s="7"/>
      <c r="CA168" s="7"/>
      <c r="CB168" s="7"/>
      <c r="CC168" s="7" t="s">
        <v>1</v>
      </c>
      <c r="CD168" s="27">
        <v>7.7</v>
      </c>
      <c r="CE168" s="27"/>
      <c r="CF168" s="7" t="s">
        <v>6</v>
      </c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8"/>
    </row>
    <row r="169" spans="2:106">
      <c r="B169" s="6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8"/>
      <c r="AL169" s="6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8"/>
      <c r="BU169" s="6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8"/>
    </row>
    <row r="170" spans="2:106">
      <c r="B170" s="6"/>
      <c r="C170" s="7"/>
      <c r="D170" s="7"/>
      <c r="E170" s="15" t="s">
        <v>15</v>
      </c>
      <c r="F170" s="7"/>
      <c r="G170" s="7"/>
      <c r="H170" s="24">
        <f>+I166/L168</f>
        <v>0.5</v>
      </c>
      <c r="I170" s="24"/>
      <c r="J170" s="7"/>
      <c r="K170" s="7"/>
      <c r="L170" s="15" t="s">
        <v>16</v>
      </c>
      <c r="M170" s="7"/>
      <c r="N170" s="7"/>
      <c r="O170" s="24">
        <f>+O166/L168</f>
        <v>0.5</v>
      </c>
      <c r="P170" s="24"/>
      <c r="Q170" s="7"/>
      <c r="R170" s="7"/>
      <c r="S170" s="15" t="s">
        <v>43</v>
      </c>
      <c r="T170" s="7"/>
      <c r="U170" s="7"/>
      <c r="V170" s="24">
        <f>(J160+O160)/L168</f>
        <v>0.20259740259740261</v>
      </c>
      <c r="W170" s="24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8"/>
      <c r="AL170" s="6"/>
      <c r="AM170" s="7"/>
      <c r="AN170" s="7"/>
      <c r="AO170" s="15" t="s">
        <v>15</v>
      </c>
      <c r="AP170" s="7"/>
      <c r="AQ170" s="7"/>
      <c r="AR170" s="24">
        <f>+AS166/AV168</f>
        <v>0.5</v>
      </c>
      <c r="AS170" s="24"/>
      <c r="AT170" s="7"/>
      <c r="AU170" s="7"/>
      <c r="AV170" s="15" t="s">
        <v>16</v>
      </c>
      <c r="AW170" s="7"/>
      <c r="AX170" s="7"/>
      <c r="AY170" s="24">
        <f>+AY166/AV168</f>
        <v>0.5</v>
      </c>
      <c r="AZ170" s="24"/>
      <c r="BA170" s="7"/>
      <c r="BB170" s="7"/>
      <c r="BC170" s="15" t="s">
        <v>43</v>
      </c>
      <c r="BD170" s="7"/>
      <c r="BE170" s="7"/>
      <c r="BF170" s="24">
        <f>(AT160+AY160)/AV168</f>
        <v>0.20259740259740261</v>
      </c>
      <c r="BG170" s="24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8"/>
      <c r="BU170" s="6"/>
      <c r="BV170" s="7"/>
      <c r="BW170" s="15" t="s">
        <v>15</v>
      </c>
      <c r="BX170" s="7"/>
      <c r="BY170" s="7"/>
      <c r="BZ170" s="24">
        <f>+CA166/CD168</f>
        <v>0.5</v>
      </c>
      <c r="CA170" s="24"/>
      <c r="CB170" s="7"/>
      <c r="CC170" s="7"/>
      <c r="CD170" s="15" t="s">
        <v>16</v>
      </c>
      <c r="CE170" s="7"/>
      <c r="CF170" s="7"/>
      <c r="CG170" s="24">
        <f>+CG166/CD168</f>
        <v>0.5</v>
      </c>
      <c r="CH170" s="24"/>
      <c r="CI170" s="7"/>
      <c r="CJ170" s="7"/>
      <c r="CK170" s="15" t="s">
        <v>43</v>
      </c>
      <c r="CL170" s="7"/>
      <c r="CM170" s="7"/>
      <c r="CN170" s="24">
        <f>(CB160+CG160)/CD168</f>
        <v>0.20259740259740261</v>
      </c>
      <c r="CO170" s="24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8"/>
    </row>
    <row r="171" spans="2:106">
      <c r="B171" s="6"/>
      <c r="C171" s="7"/>
      <c r="D171" s="7" t="s">
        <v>119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8"/>
      <c r="AL171" s="6"/>
      <c r="AM171" s="7"/>
      <c r="AN171" s="7" t="s">
        <v>95</v>
      </c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8"/>
      <c r="BU171" s="6"/>
      <c r="BV171" s="7" t="s">
        <v>98</v>
      </c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8"/>
    </row>
    <row r="172" spans="2:106">
      <c r="B172" s="6"/>
      <c r="C172" s="7"/>
      <c r="D172" s="7" t="s">
        <v>48</v>
      </c>
      <c r="E172" s="7"/>
      <c r="F172" s="24">
        <f>+L162</f>
        <v>3.85</v>
      </c>
      <c r="G172" s="24"/>
      <c r="H172" s="10" t="s">
        <v>2</v>
      </c>
      <c r="I172" s="24">
        <f>+J160+O160</f>
        <v>1.56</v>
      </c>
      <c r="J172" s="24"/>
      <c r="K172" s="7" t="s">
        <v>18</v>
      </c>
      <c r="L172" s="24">
        <f>+I166</f>
        <v>3.85</v>
      </c>
      <c r="M172" s="24"/>
      <c r="N172" s="10" t="s">
        <v>2</v>
      </c>
      <c r="O172" s="24">
        <f>+O170</f>
        <v>0.5</v>
      </c>
      <c r="P172" s="24"/>
      <c r="Q172" s="7" t="s">
        <v>46</v>
      </c>
      <c r="R172" s="24">
        <f>+V170</f>
        <v>0.20259740259740261</v>
      </c>
      <c r="S172" s="24"/>
      <c r="T172" s="7" t="s">
        <v>32</v>
      </c>
      <c r="U172" s="7">
        <v>12</v>
      </c>
      <c r="V172" s="7" t="s">
        <v>18</v>
      </c>
      <c r="W172" s="24">
        <f>+L168</f>
        <v>7.7</v>
      </c>
      <c r="X172" s="24"/>
      <c r="Y172" s="10" t="s">
        <v>19</v>
      </c>
      <c r="Z172" s="7">
        <v>3</v>
      </c>
      <c r="AA172" s="10" t="s">
        <v>2</v>
      </c>
      <c r="AB172" s="24">
        <f>+O166</f>
        <v>3.85</v>
      </c>
      <c r="AC172" s="24"/>
      <c r="AD172" s="7" t="s">
        <v>21</v>
      </c>
      <c r="AE172" s="7"/>
      <c r="AF172" s="24">
        <f>+F172*I172*(L172*O172^2+R172^2/U172*(W172-Z172*AB172))</f>
        <v>5.7016830000000001</v>
      </c>
      <c r="AG172" s="24"/>
      <c r="AH172" s="24"/>
      <c r="AI172" s="7" t="s">
        <v>7</v>
      </c>
      <c r="AJ172" s="7"/>
      <c r="AK172" s="8"/>
      <c r="AL172" s="11"/>
      <c r="AM172" s="7"/>
      <c r="AN172" s="7" t="s">
        <v>48</v>
      </c>
      <c r="AO172" s="7"/>
      <c r="AP172" s="24">
        <f>+AV162</f>
        <v>3.85</v>
      </c>
      <c r="AQ172" s="24"/>
      <c r="AR172" s="10" t="s">
        <v>2</v>
      </c>
      <c r="AS172" s="24">
        <f>+AY166</f>
        <v>3.85</v>
      </c>
      <c r="AT172" s="24"/>
      <c r="AU172" s="10" t="s">
        <v>2</v>
      </c>
      <c r="AV172" s="24">
        <f>+AT160+AY160</f>
        <v>1.56</v>
      </c>
      <c r="AW172" s="24"/>
      <c r="AX172" s="7" t="s">
        <v>30</v>
      </c>
      <c r="AY172" s="7">
        <v>2</v>
      </c>
      <c r="AZ172" s="7" t="s">
        <v>18</v>
      </c>
      <c r="BA172" s="7">
        <v>1</v>
      </c>
      <c r="BB172" s="10" t="s">
        <v>19</v>
      </c>
      <c r="BC172" s="24">
        <f>+AY170</f>
        <v>0.5</v>
      </c>
      <c r="BD172" s="24"/>
      <c r="BE172" s="7" t="s">
        <v>96</v>
      </c>
      <c r="BF172" s="24">
        <v>0.25</v>
      </c>
      <c r="BG172" s="24"/>
      <c r="BH172" s="10" t="s">
        <v>2</v>
      </c>
      <c r="BI172" s="24">
        <f>+BF170</f>
        <v>0.20259740259740261</v>
      </c>
      <c r="BJ172" s="24"/>
      <c r="BK172" s="7" t="s">
        <v>44</v>
      </c>
      <c r="BL172" s="7"/>
      <c r="BM172" s="24">
        <f>+AP172*AS172*AV172/AY172*(BA172-BC172^2-BF172*BI172^2)</f>
        <v>8.5525245000000023</v>
      </c>
      <c r="BN172" s="24"/>
      <c r="BO172" s="24"/>
      <c r="BP172" s="7" t="s">
        <v>7</v>
      </c>
      <c r="BQ172" s="7"/>
      <c r="BR172" s="7"/>
      <c r="BS172" s="7"/>
      <c r="BT172" s="8"/>
      <c r="BU172" s="6"/>
      <c r="BV172" s="7" t="s">
        <v>51</v>
      </c>
      <c r="BW172" s="7"/>
      <c r="BX172" s="24">
        <f>-CD162</f>
        <v>-3.85</v>
      </c>
      <c r="BY172" s="24"/>
      <c r="BZ172" s="10" t="s">
        <v>2</v>
      </c>
      <c r="CA172" s="24">
        <f>+CA166</f>
        <v>3.85</v>
      </c>
      <c r="CB172" s="24"/>
      <c r="CC172" s="10" t="s">
        <v>2</v>
      </c>
      <c r="CD172" s="24">
        <f>+CB160+CG160</f>
        <v>1.56</v>
      </c>
      <c r="CE172" s="24"/>
      <c r="CF172" s="7" t="s">
        <v>30</v>
      </c>
      <c r="CG172" s="7">
        <v>2</v>
      </c>
      <c r="CH172" s="7" t="s">
        <v>18</v>
      </c>
      <c r="CI172" s="7">
        <v>1</v>
      </c>
      <c r="CJ172" s="10" t="s">
        <v>19</v>
      </c>
      <c r="CK172" s="24">
        <f>+BZ170</f>
        <v>0.5</v>
      </c>
      <c r="CL172" s="24"/>
      <c r="CM172" s="7" t="s">
        <v>96</v>
      </c>
      <c r="CN172" s="24">
        <v>0.25</v>
      </c>
      <c r="CO172" s="24"/>
      <c r="CP172" s="10" t="s">
        <v>2</v>
      </c>
      <c r="CQ172" s="24">
        <f>+CN170</f>
        <v>0.20259740259740261</v>
      </c>
      <c r="CR172" s="24"/>
      <c r="CS172" s="7" t="s">
        <v>44</v>
      </c>
      <c r="CT172" s="7"/>
      <c r="CU172" s="24">
        <f>+BX172*CA172*CD172/CG172*(CI172-CK172^2-CN172*CQ172^2)</f>
        <v>-8.5525245000000023</v>
      </c>
      <c r="CV172" s="24"/>
      <c r="CW172" s="24"/>
      <c r="CX172" s="7" t="s">
        <v>7</v>
      </c>
      <c r="CY172" s="7"/>
      <c r="CZ172" s="7"/>
      <c r="DA172" s="7"/>
      <c r="DB172" s="8"/>
    </row>
    <row r="173" spans="2:106">
      <c r="B173" s="6"/>
      <c r="C173" s="7"/>
      <c r="D173" s="7" t="s">
        <v>118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0"/>
      <c r="AB173" s="7"/>
      <c r="AC173" s="7"/>
      <c r="AD173" s="7"/>
      <c r="AE173" s="7"/>
      <c r="AF173" s="7"/>
      <c r="AG173" s="7"/>
      <c r="AH173" s="7"/>
      <c r="AI173" s="7"/>
      <c r="AJ173" s="7"/>
      <c r="AK173" s="8"/>
      <c r="AL173" s="6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10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10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8"/>
      <c r="BU173" s="6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8"/>
    </row>
    <row r="174" spans="2:106">
      <c r="B174" s="6"/>
      <c r="C174" s="7"/>
      <c r="D174" s="7" t="s">
        <v>51</v>
      </c>
      <c r="E174" s="7"/>
      <c r="F174" s="24">
        <f>-L162</f>
        <v>-3.85</v>
      </c>
      <c r="G174" s="24"/>
      <c r="H174" s="10" t="s">
        <v>2</v>
      </c>
      <c r="I174" s="24">
        <f>+J160+O160</f>
        <v>1.56</v>
      </c>
      <c r="J174" s="24"/>
      <c r="K174" s="7" t="s">
        <v>18</v>
      </c>
      <c r="L174" s="24">
        <f>+O166</f>
        <v>3.85</v>
      </c>
      <c r="M174" s="24"/>
      <c r="N174" s="10" t="s">
        <v>2</v>
      </c>
      <c r="O174" s="24">
        <f>+H170</f>
        <v>0.5</v>
      </c>
      <c r="P174" s="24"/>
      <c r="Q174" s="7" t="s">
        <v>46</v>
      </c>
      <c r="R174" s="24">
        <f>+V170</f>
        <v>0.20259740259740261</v>
      </c>
      <c r="S174" s="24"/>
      <c r="T174" s="7" t="s">
        <v>32</v>
      </c>
      <c r="U174" s="7">
        <v>12</v>
      </c>
      <c r="V174" s="7" t="s">
        <v>18</v>
      </c>
      <c r="W174" s="24">
        <f>+L168</f>
        <v>7.7</v>
      </c>
      <c r="X174" s="24"/>
      <c r="Y174" s="10" t="s">
        <v>19</v>
      </c>
      <c r="Z174" s="7">
        <v>3</v>
      </c>
      <c r="AA174" s="10" t="s">
        <v>2</v>
      </c>
      <c r="AB174" s="24">
        <f>+I166</f>
        <v>3.85</v>
      </c>
      <c r="AC174" s="24"/>
      <c r="AD174" s="7" t="s">
        <v>21</v>
      </c>
      <c r="AE174" s="7"/>
      <c r="AF174" s="24">
        <f>+F174*I174*(L174*O174^2+R174^2/U174*(W174-Z174*AB174))</f>
        <v>-5.7016830000000001</v>
      </c>
      <c r="AG174" s="24"/>
      <c r="AH174" s="24"/>
      <c r="AI174" s="7" t="s">
        <v>7</v>
      </c>
      <c r="AJ174" s="10"/>
      <c r="AK174" s="8"/>
      <c r="AL174" s="6"/>
      <c r="AM174" s="10"/>
      <c r="AN174" s="10"/>
      <c r="AO174" s="7"/>
      <c r="AP174" s="7"/>
      <c r="AQ174" s="10"/>
      <c r="AR174" s="10"/>
      <c r="AS174" s="10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8"/>
      <c r="BU174" s="6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8"/>
    </row>
    <row r="175" spans="2:106" ht="12" thickBot="1">
      <c r="B175" s="12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7"/>
      <c r="R175" s="17"/>
      <c r="S175" s="17"/>
      <c r="T175" s="17"/>
      <c r="U175" s="17"/>
      <c r="V175" s="13"/>
      <c r="W175" s="17"/>
      <c r="X175" s="17"/>
      <c r="Y175" s="17"/>
      <c r="Z175" s="17"/>
      <c r="AA175" s="17"/>
      <c r="AB175" s="13"/>
      <c r="AC175" s="17"/>
      <c r="AD175" s="17"/>
      <c r="AE175" s="13"/>
      <c r="AF175" s="13"/>
      <c r="AG175" s="13"/>
      <c r="AH175" s="17"/>
      <c r="AI175" s="17"/>
      <c r="AJ175" s="17"/>
      <c r="AK175" s="14"/>
      <c r="AL175" s="12"/>
      <c r="AM175" s="17"/>
      <c r="AN175" s="17"/>
      <c r="AO175" s="13"/>
      <c r="AP175" s="13"/>
      <c r="AQ175" s="17"/>
      <c r="AR175" s="17"/>
      <c r="AS175" s="17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4"/>
      <c r="BU175" s="12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4"/>
    </row>
    <row r="176" spans="2:106">
      <c r="B176" s="6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10"/>
      <c r="R176" s="10"/>
      <c r="S176" s="10"/>
      <c r="T176" s="10"/>
      <c r="U176" s="10"/>
      <c r="V176" s="7"/>
      <c r="W176" s="10"/>
      <c r="X176" s="10"/>
      <c r="Y176" s="10"/>
      <c r="Z176" s="10"/>
      <c r="AA176" s="10"/>
      <c r="AB176" s="7"/>
      <c r="AC176" s="10"/>
      <c r="AD176" s="10"/>
      <c r="AE176" s="7"/>
      <c r="AF176" s="7"/>
      <c r="AG176" s="7"/>
      <c r="AH176" s="10"/>
      <c r="AI176" s="10"/>
      <c r="AJ176" s="10"/>
      <c r="AK176" s="8"/>
      <c r="AL176" s="6"/>
      <c r="AM176" s="10"/>
      <c r="AN176" s="10"/>
      <c r="AO176" s="7"/>
      <c r="AP176" s="7"/>
      <c r="AQ176" s="10"/>
      <c r="AR176" s="10"/>
      <c r="AS176" s="10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8"/>
      <c r="BU176" s="6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8"/>
    </row>
    <row r="177" spans="2:106">
      <c r="B177" s="6"/>
      <c r="C177" s="7"/>
      <c r="D177" s="7"/>
      <c r="E177" s="7"/>
      <c r="F177" s="7"/>
      <c r="G177" s="7"/>
      <c r="H177" s="7" t="s">
        <v>42</v>
      </c>
      <c r="I177" s="27">
        <v>1.25</v>
      </c>
      <c r="J177" s="27"/>
      <c r="K177" s="7" t="s">
        <v>6</v>
      </c>
      <c r="L177" s="7"/>
      <c r="M177" s="7"/>
      <c r="N177" s="7" t="s">
        <v>42</v>
      </c>
      <c r="O177" s="24">
        <f>+I177</f>
        <v>1.25</v>
      </c>
      <c r="P177" s="24"/>
      <c r="Q177" s="7" t="s">
        <v>6</v>
      </c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8"/>
      <c r="AL177" s="6"/>
      <c r="AM177" s="7"/>
      <c r="AN177" s="7"/>
      <c r="AO177" s="7"/>
      <c r="AP177" s="7"/>
      <c r="AQ177" s="7"/>
      <c r="AR177" s="7" t="s">
        <v>42</v>
      </c>
      <c r="AS177" s="27">
        <v>1.25</v>
      </c>
      <c r="AT177" s="27"/>
      <c r="AU177" s="7" t="s">
        <v>6</v>
      </c>
      <c r="AV177" s="7"/>
      <c r="AW177" s="7"/>
      <c r="AX177" s="7" t="s">
        <v>42</v>
      </c>
      <c r="AY177" s="24">
        <f>+AS177</f>
        <v>1.25</v>
      </c>
      <c r="AZ177" s="24"/>
      <c r="BA177" s="7" t="s">
        <v>6</v>
      </c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8"/>
      <c r="BU177" s="6"/>
      <c r="BV177" s="7"/>
      <c r="BW177" s="7"/>
      <c r="BX177" s="7"/>
      <c r="BY177" s="7"/>
      <c r="BZ177" s="7" t="s">
        <v>42</v>
      </c>
      <c r="CA177" s="27">
        <v>1.25</v>
      </c>
      <c r="CB177" s="27"/>
      <c r="CC177" s="7" t="s">
        <v>6</v>
      </c>
      <c r="CD177" s="7"/>
      <c r="CE177" s="7"/>
      <c r="CF177" s="7" t="s">
        <v>42</v>
      </c>
      <c r="CG177" s="24">
        <f>+CA177</f>
        <v>1.25</v>
      </c>
      <c r="CH177" s="24"/>
      <c r="CI177" s="7" t="s">
        <v>6</v>
      </c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8"/>
    </row>
    <row r="178" spans="2:106">
      <c r="B178" s="6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8"/>
      <c r="AL178" s="6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8"/>
      <c r="BU178" s="6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8"/>
    </row>
    <row r="179" spans="2:106">
      <c r="B179" s="6"/>
      <c r="C179" s="7"/>
      <c r="D179" s="7"/>
      <c r="E179" s="7"/>
      <c r="F179" s="7"/>
      <c r="G179" s="7"/>
      <c r="H179" s="7" t="s">
        <v>0</v>
      </c>
      <c r="I179" s="27">
        <v>2</v>
      </c>
      <c r="J179" s="27"/>
      <c r="K179" s="7" t="s">
        <v>5</v>
      </c>
      <c r="L179" s="7"/>
      <c r="M179" s="7"/>
      <c r="N179" s="7" t="s">
        <v>0</v>
      </c>
      <c r="O179" s="25">
        <f>+I179</f>
        <v>2</v>
      </c>
      <c r="P179" s="25"/>
      <c r="Q179" s="7" t="s">
        <v>5</v>
      </c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8"/>
      <c r="AL179" s="6"/>
      <c r="AM179" s="7"/>
      <c r="AN179" s="7"/>
      <c r="AO179" s="7"/>
      <c r="AP179" s="7"/>
      <c r="AQ179" s="7"/>
      <c r="AR179" s="7" t="s">
        <v>0</v>
      </c>
      <c r="AS179" s="27">
        <v>2</v>
      </c>
      <c r="AT179" s="27"/>
      <c r="AU179" s="7" t="s">
        <v>5</v>
      </c>
      <c r="AV179" s="7"/>
      <c r="AW179" s="7"/>
      <c r="AX179" s="7" t="s">
        <v>0</v>
      </c>
      <c r="AY179" s="25">
        <f>+AS179</f>
        <v>2</v>
      </c>
      <c r="AZ179" s="25"/>
      <c r="BA179" s="7" t="s">
        <v>5</v>
      </c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8"/>
      <c r="BU179" s="6"/>
      <c r="BV179" s="7"/>
      <c r="BW179" s="7"/>
      <c r="BX179" s="7"/>
      <c r="BY179" s="7"/>
      <c r="BZ179" s="7" t="s">
        <v>0</v>
      </c>
      <c r="CA179" s="27">
        <v>2</v>
      </c>
      <c r="CB179" s="27"/>
      <c r="CC179" s="7" t="s">
        <v>5</v>
      </c>
      <c r="CD179" s="7"/>
      <c r="CE179" s="7"/>
      <c r="CF179" s="7" t="s">
        <v>0</v>
      </c>
      <c r="CG179" s="25">
        <f>+CA179</f>
        <v>2</v>
      </c>
      <c r="CH179" s="25"/>
      <c r="CI179" s="7" t="s">
        <v>5</v>
      </c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8"/>
    </row>
    <row r="180" spans="2:106">
      <c r="B180" s="6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8"/>
      <c r="AL180" s="6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8"/>
      <c r="BU180" s="6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8"/>
    </row>
    <row r="181" spans="2:106">
      <c r="B181" s="6"/>
      <c r="C181" s="7" t="s">
        <v>14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 t="s">
        <v>13</v>
      </c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8"/>
      <c r="AL181" s="6"/>
      <c r="AM181" s="7" t="s">
        <v>14</v>
      </c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8"/>
      <c r="BU181" s="6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 t="s">
        <v>13</v>
      </c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8"/>
    </row>
    <row r="182" spans="2:106">
      <c r="B182" s="6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8"/>
      <c r="AL182" s="6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8"/>
      <c r="BU182" s="6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8"/>
    </row>
    <row r="183" spans="2:106">
      <c r="B183" s="6"/>
      <c r="C183" s="7"/>
      <c r="D183" s="7"/>
      <c r="E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8"/>
      <c r="AL183" s="6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8"/>
      <c r="BU183" s="6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8"/>
    </row>
    <row r="184" spans="2:106">
      <c r="B184" s="6"/>
      <c r="C184" s="7"/>
      <c r="D184" s="7"/>
      <c r="E184" s="7"/>
      <c r="F184" s="7"/>
      <c r="G184" s="7" t="s">
        <v>8</v>
      </c>
      <c r="H184" s="27">
        <v>1.3</v>
      </c>
      <c r="I184" s="27"/>
      <c r="J184" s="7" t="s">
        <v>6</v>
      </c>
      <c r="K184" s="7"/>
      <c r="L184" s="24">
        <f>+L186-H184-Q184</f>
        <v>2.4000000000000004</v>
      </c>
      <c r="M184" s="24"/>
      <c r="N184" s="7" t="s">
        <v>6</v>
      </c>
      <c r="O184" s="7"/>
      <c r="P184" s="7" t="s">
        <v>8</v>
      </c>
      <c r="Q184" s="24">
        <f>+H184</f>
        <v>1.3</v>
      </c>
      <c r="R184" s="24"/>
      <c r="S184" s="7" t="s">
        <v>6</v>
      </c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8"/>
      <c r="AL184" s="6"/>
      <c r="AM184" s="7"/>
      <c r="AN184" s="7"/>
      <c r="AO184" s="7"/>
      <c r="AP184" s="7"/>
      <c r="AQ184" s="7" t="s">
        <v>8</v>
      </c>
      <c r="AR184" s="27">
        <v>1.3</v>
      </c>
      <c r="AS184" s="27"/>
      <c r="AT184" s="7" t="s">
        <v>6</v>
      </c>
      <c r="AU184" s="7"/>
      <c r="AV184" s="24">
        <f>+AV186-AR184-BA184</f>
        <v>2.4000000000000004</v>
      </c>
      <c r="AW184" s="24"/>
      <c r="AX184" s="7" t="s">
        <v>6</v>
      </c>
      <c r="AY184" s="7"/>
      <c r="AZ184" s="7" t="s">
        <v>8</v>
      </c>
      <c r="BA184" s="24">
        <f>+AR184</f>
        <v>1.3</v>
      </c>
      <c r="BB184" s="24"/>
      <c r="BC184" s="7" t="s">
        <v>6</v>
      </c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8"/>
      <c r="BU184" s="6"/>
      <c r="BV184" s="7"/>
      <c r="BW184" s="7"/>
      <c r="BX184" s="7"/>
      <c r="BY184" s="7" t="s">
        <v>8</v>
      </c>
      <c r="BZ184" s="27">
        <v>1.3</v>
      </c>
      <c r="CA184" s="27"/>
      <c r="CB184" s="7" t="s">
        <v>6</v>
      </c>
      <c r="CC184" s="7"/>
      <c r="CD184" s="24">
        <f>+CD186-BZ184-CI184</f>
        <v>2.4000000000000004</v>
      </c>
      <c r="CE184" s="24"/>
      <c r="CF184" s="7" t="s">
        <v>6</v>
      </c>
      <c r="CG184" s="7"/>
      <c r="CH184" s="7" t="s">
        <v>8</v>
      </c>
      <c r="CI184" s="24">
        <f>+BZ184</f>
        <v>1.3</v>
      </c>
      <c r="CJ184" s="24"/>
      <c r="CK184" s="7" t="s">
        <v>6</v>
      </c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8"/>
    </row>
    <row r="185" spans="2:106">
      <c r="B185" s="6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8"/>
      <c r="AL185" s="6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8"/>
      <c r="BU185" s="6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8"/>
    </row>
    <row r="186" spans="2:106">
      <c r="B186" s="6"/>
      <c r="C186" s="7"/>
      <c r="D186" s="7"/>
      <c r="E186" s="7"/>
      <c r="F186" s="7"/>
      <c r="G186" s="7"/>
      <c r="H186" s="7"/>
      <c r="I186" s="7"/>
      <c r="J186" s="7"/>
      <c r="K186" s="7" t="s">
        <v>1</v>
      </c>
      <c r="L186" s="27">
        <v>5</v>
      </c>
      <c r="M186" s="27"/>
      <c r="N186" s="7" t="s">
        <v>6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8"/>
      <c r="AL186" s="6"/>
      <c r="AM186" s="7"/>
      <c r="AN186" s="7"/>
      <c r="AO186" s="7"/>
      <c r="AP186" s="7"/>
      <c r="AQ186" s="7"/>
      <c r="AR186" s="7"/>
      <c r="AS186" s="7"/>
      <c r="AT186" s="7"/>
      <c r="AU186" s="7" t="s">
        <v>1</v>
      </c>
      <c r="AV186" s="27">
        <v>5</v>
      </c>
      <c r="AW186" s="27"/>
      <c r="AX186" s="7" t="s">
        <v>6</v>
      </c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8"/>
      <c r="BU186" s="6"/>
      <c r="BV186" s="7"/>
      <c r="BW186" s="7"/>
      <c r="BX186" s="7"/>
      <c r="BY186" s="7"/>
      <c r="BZ186" s="7"/>
      <c r="CA186" s="7"/>
      <c r="CB186" s="7"/>
      <c r="CC186" s="7" t="s">
        <v>1</v>
      </c>
      <c r="CD186" s="27">
        <v>5</v>
      </c>
      <c r="CE186" s="27"/>
      <c r="CF186" s="7" t="s">
        <v>6</v>
      </c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8"/>
    </row>
    <row r="187" spans="2:106">
      <c r="B187" s="6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8"/>
      <c r="AL187" s="6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8"/>
      <c r="BU187" s="6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8"/>
    </row>
    <row r="188" spans="2:106">
      <c r="B188" s="6"/>
      <c r="C188" s="7"/>
      <c r="D188" s="7"/>
      <c r="E188" s="7"/>
      <c r="F188" s="7"/>
      <c r="G188" s="15" t="s">
        <v>15</v>
      </c>
      <c r="H188" s="7"/>
      <c r="I188" s="7"/>
      <c r="J188" s="24">
        <f>+H184/L186</f>
        <v>0.26</v>
      </c>
      <c r="K188" s="24"/>
      <c r="L188" s="7"/>
      <c r="M188" s="7"/>
      <c r="N188" s="7"/>
      <c r="O188" s="15" t="s">
        <v>43</v>
      </c>
      <c r="P188" s="7"/>
      <c r="Q188" s="7"/>
      <c r="R188" s="24">
        <f>+I177/L186</f>
        <v>0.25</v>
      </c>
      <c r="S188" s="24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8"/>
      <c r="AL188" s="6"/>
      <c r="AM188" s="7"/>
      <c r="AN188" s="7"/>
      <c r="AO188" s="7"/>
      <c r="AP188" s="7"/>
      <c r="AQ188" s="15" t="s">
        <v>15</v>
      </c>
      <c r="AR188" s="7"/>
      <c r="AS188" s="7"/>
      <c r="AT188" s="24">
        <f>+AR184/AV186</f>
        <v>0.26</v>
      </c>
      <c r="AU188" s="24"/>
      <c r="AV188" s="7"/>
      <c r="AW188" s="7"/>
      <c r="AX188" s="7"/>
      <c r="AY188" s="15" t="s">
        <v>43</v>
      </c>
      <c r="AZ188" s="7"/>
      <c r="BA188" s="7"/>
      <c r="BB188" s="24">
        <f>+AS177/AV186</f>
        <v>0.25</v>
      </c>
      <c r="BC188" s="24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8"/>
      <c r="BU188" s="6"/>
      <c r="BV188" s="7"/>
      <c r="BW188" s="7"/>
      <c r="BX188" s="7"/>
      <c r="BY188" s="15" t="s">
        <v>15</v>
      </c>
      <c r="BZ188" s="7"/>
      <c r="CA188" s="7"/>
      <c r="CB188" s="24">
        <f>+BZ184/CD186</f>
        <v>0.26</v>
      </c>
      <c r="CC188" s="24"/>
      <c r="CD188" s="7"/>
      <c r="CE188" s="7"/>
      <c r="CF188" s="7"/>
      <c r="CG188" s="15" t="s">
        <v>43</v>
      </c>
      <c r="CH188" s="7"/>
      <c r="CI188" s="7"/>
      <c r="CJ188" s="24">
        <f>+CA177/CD186</f>
        <v>0.25</v>
      </c>
      <c r="CK188" s="24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8"/>
    </row>
    <row r="189" spans="2:106">
      <c r="B189" s="6"/>
      <c r="C189" s="7"/>
      <c r="D189" s="7" t="s">
        <v>47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8"/>
      <c r="AL189" s="6"/>
      <c r="AM189" s="7"/>
      <c r="AN189" s="7" t="s">
        <v>97</v>
      </c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8"/>
      <c r="BU189" s="6"/>
      <c r="BV189" s="7" t="s">
        <v>99</v>
      </c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8"/>
    </row>
    <row r="190" spans="2:106">
      <c r="B190" s="6"/>
      <c r="C190" s="7"/>
      <c r="D190" s="7" t="s">
        <v>48</v>
      </c>
      <c r="E190" s="7"/>
      <c r="F190" s="24">
        <f>+I179</f>
        <v>2</v>
      </c>
      <c r="G190" s="24"/>
      <c r="H190" s="10" t="s">
        <v>2</v>
      </c>
      <c r="I190" s="24">
        <f>+L186</f>
        <v>5</v>
      </c>
      <c r="J190" s="24"/>
      <c r="K190" s="10" t="s">
        <v>2</v>
      </c>
      <c r="L190" s="24">
        <f>+I177</f>
        <v>1.25</v>
      </c>
      <c r="M190" s="24"/>
      <c r="N190" s="7" t="s">
        <v>18</v>
      </c>
      <c r="O190" s="24">
        <f>+J188</f>
        <v>0.26</v>
      </c>
      <c r="P190" s="24"/>
      <c r="Q190" s="7" t="s">
        <v>18</v>
      </c>
      <c r="R190" s="7">
        <v>1</v>
      </c>
      <c r="S190" s="10" t="s">
        <v>19</v>
      </c>
      <c r="T190" s="24">
        <f>+O190</f>
        <v>0.26</v>
      </c>
      <c r="U190" s="24"/>
      <c r="V190" s="7" t="s">
        <v>49</v>
      </c>
      <c r="W190" s="24">
        <f>+R188</f>
        <v>0.25</v>
      </c>
      <c r="X190" s="24"/>
      <c r="Y190" s="7" t="s">
        <v>32</v>
      </c>
      <c r="Z190" s="7">
        <v>12</v>
      </c>
      <c r="AA190" s="7" t="s">
        <v>33</v>
      </c>
      <c r="AB190" s="24">
        <f>+F190*I190*L190*(O190*(R190-T190)-W190^2/Z190)</f>
        <v>2.3398958333333333</v>
      </c>
      <c r="AC190" s="24"/>
      <c r="AD190" s="24"/>
      <c r="AE190" s="7" t="s">
        <v>7</v>
      </c>
      <c r="AF190" s="7"/>
      <c r="AG190" s="7"/>
      <c r="AH190" s="7"/>
      <c r="AI190" s="7"/>
      <c r="AJ190" s="7"/>
      <c r="AK190" s="8"/>
      <c r="AL190" s="6"/>
      <c r="AM190" s="7"/>
      <c r="AN190" s="7" t="s">
        <v>48</v>
      </c>
      <c r="AO190" s="7"/>
      <c r="AP190" s="24">
        <f>+AS179</f>
        <v>2</v>
      </c>
      <c r="AQ190" s="24"/>
      <c r="AR190" s="10" t="s">
        <v>2</v>
      </c>
      <c r="AS190" s="24">
        <f>+AV186</f>
        <v>5</v>
      </c>
      <c r="AT190" s="24"/>
      <c r="AU190" s="10" t="s">
        <v>2</v>
      </c>
      <c r="AV190" s="24">
        <f>+AS177</f>
        <v>1.25</v>
      </c>
      <c r="AW190" s="24"/>
      <c r="AX190" s="7" t="s">
        <v>30</v>
      </c>
      <c r="AY190" s="7">
        <v>2</v>
      </c>
      <c r="AZ190" s="7" t="s">
        <v>18</v>
      </c>
      <c r="BA190" s="7">
        <v>3</v>
      </c>
      <c r="BB190" s="10" t="s">
        <v>2</v>
      </c>
      <c r="BC190" s="24">
        <f>+AT188</f>
        <v>0.26</v>
      </c>
      <c r="BD190" s="24"/>
      <c r="BE190" s="7" t="s">
        <v>18</v>
      </c>
      <c r="BF190" s="7">
        <v>1</v>
      </c>
      <c r="BG190" s="10" t="s">
        <v>19</v>
      </c>
      <c r="BH190" s="24">
        <f>+BC190</f>
        <v>0.26</v>
      </c>
      <c r="BI190" s="24"/>
      <c r="BJ190" s="7" t="s">
        <v>49</v>
      </c>
      <c r="BK190" s="24">
        <f>+BB188</f>
        <v>0.25</v>
      </c>
      <c r="BL190" s="24"/>
      <c r="BM190" s="7" t="s">
        <v>32</v>
      </c>
      <c r="BN190" s="7">
        <v>4</v>
      </c>
      <c r="BO190" s="7" t="s">
        <v>33</v>
      </c>
      <c r="BP190" s="24">
        <f>+AP190*AS190*AV190/AY190*(BA190*BC190*(BF190-BH190)-BK190^2/BN190)</f>
        <v>3.5098437500000004</v>
      </c>
      <c r="BQ190" s="24"/>
      <c r="BR190" s="24"/>
      <c r="BS190" s="7" t="s">
        <v>7</v>
      </c>
      <c r="BT190" s="8"/>
      <c r="BU190" s="6"/>
      <c r="BV190" s="7" t="s">
        <v>51</v>
      </c>
      <c r="BW190" s="7"/>
      <c r="BX190" s="24">
        <f>-CA179</f>
        <v>-2</v>
      </c>
      <c r="BY190" s="24"/>
      <c r="BZ190" s="10" t="s">
        <v>2</v>
      </c>
      <c r="CA190" s="24">
        <f>+CD186</f>
        <v>5</v>
      </c>
      <c r="CB190" s="24"/>
      <c r="CC190" s="10" t="s">
        <v>2</v>
      </c>
      <c r="CD190" s="24">
        <f>+CA177</f>
        <v>1.25</v>
      </c>
      <c r="CE190" s="24"/>
      <c r="CF190" s="7" t="s">
        <v>30</v>
      </c>
      <c r="CG190" s="7">
        <v>2</v>
      </c>
      <c r="CH190" s="7" t="s">
        <v>18</v>
      </c>
      <c r="CI190" s="7">
        <v>3</v>
      </c>
      <c r="CJ190" s="10" t="s">
        <v>2</v>
      </c>
      <c r="CK190" s="24">
        <f>+CB188</f>
        <v>0.26</v>
      </c>
      <c r="CL190" s="24"/>
      <c r="CM190" s="7" t="s">
        <v>18</v>
      </c>
      <c r="CN190" s="7">
        <v>1</v>
      </c>
      <c r="CO190" s="10" t="s">
        <v>19</v>
      </c>
      <c r="CP190" s="24">
        <f>+CK190</f>
        <v>0.26</v>
      </c>
      <c r="CQ190" s="24"/>
      <c r="CR190" s="7" t="s">
        <v>49</v>
      </c>
      <c r="CS190" s="24">
        <f>+CJ188</f>
        <v>0.25</v>
      </c>
      <c r="CT190" s="24"/>
      <c r="CU190" s="7" t="s">
        <v>32</v>
      </c>
      <c r="CV190" s="7">
        <v>4</v>
      </c>
      <c r="CW190" s="7" t="s">
        <v>33</v>
      </c>
      <c r="CX190" s="24">
        <f>+BX190*CA190*CD190/CG190*(CI190*CK190*(CN190-CP190)-CS190^2/CV190)</f>
        <v>-3.5098437500000004</v>
      </c>
      <c r="CY190" s="24"/>
      <c r="CZ190" s="24"/>
      <c r="DA190" s="7" t="s">
        <v>7</v>
      </c>
      <c r="DB190" s="8"/>
    </row>
    <row r="191" spans="2:106">
      <c r="B191" s="6"/>
      <c r="C191" s="7"/>
      <c r="D191" s="7" t="s">
        <v>50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10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8"/>
      <c r="AL191" s="6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8"/>
      <c r="BU191" s="6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8"/>
    </row>
    <row r="192" spans="2:106">
      <c r="B192" s="6"/>
      <c r="C192" s="7"/>
      <c r="D192" s="7" t="s">
        <v>51</v>
      </c>
      <c r="E192" s="7"/>
      <c r="F192" s="24">
        <f>-F190</f>
        <v>-2</v>
      </c>
      <c r="G192" s="24"/>
      <c r="H192" s="10" t="s">
        <v>2</v>
      </c>
      <c r="I192" s="24">
        <f>+I190</f>
        <v>5</v>
      </c>
      <c r="J192" s="24"/>
      <c r="K192" s="10" t="s">
        <v>2</v>
      </c>
      <c r="L192" s="24">
        <f>+L190</f>
        <v>1.25</v>
      </c>
      <c r="M192" s="24"/>
      <c r="N192" s="7" t="s">
        <v>18</v>
      </c>
      <c r="O192" s="24">
        <f>+O190</f>
        <v>0.26</v>
      </c>
      <c r="P192" s="24"/>
      <c r="Q192" s="7" t="s">
        <v>18</v>
      </c>
      <c r="R192" s="7">
        <v>1</v>
      </c>
      <c r="S192" s="7" t="s">
        <v>19</v>
      </c>
      <c r="T192" s="24">
        <f>+T190</f>
        <v>0.26</v>
      </c>
      <c r="U192" s="24"/>
      <c r="V192" s="7" t="s">
        <v>49</v>
      </c>
      <c r="W192" s="24">
        <f>+W190</f>
        <v>0.25</v>
      </c>
      <c r="X192" s="24"/>
      <c r="Y192" s="7" t="s">
        <v>32</v>
      </c>
      <c r="Z192" s="7">
        <v>12</v>
      </c>
      <c r="AA192" s="7" t="s">
        <v>33</v>
      </c>
      <c r="AB192" s="24">
        <f>+F192*I192*L192*(O192*(R192-T192)-W192^2/Z192)</f>
        <v>-2.3398958333333333</v>
      </c>
      <c r="AC192" s="24"/>
      <c r="AD192" s="24"/>
      <c r="AE192" s="7" t="s">
        <v>7</v>
      </c>
      <c r="AF192" s="7"/>
      <c r="AG192" s="7"/>
      <c r="AH192" s="7"/>
      <c r="AI192" s="7"/>
      <c r="AJ192" s="7"/>
      <c r="AK192" s="8"/>
      <c r="AL192" s="6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8"/>
      <c r="BU192" s="6"/>
      <c r="BV192" s="7"/>
      <c r="BW192" s="7"/>
      <c r="BX192" s="7"/>
      <c r="BY192" s="7"/>
      <c r="BZ192" s="10"/>
      <c r="CA192" s="7"/>
      <c r="CB192" s="7"/>
      <c r="CC192" s="10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8"/>
    </row>
    <row r="193" spans="2:106" ht="12" thickBot="1">
      <c r="B193" s="12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4"/>
      <c r="AL193" s="12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4"/>
      <c r="BU193" s="12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4"/>
    </row>
    <row r="194" spans="2:106">
      <c r="B194" s="6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8"/>
      <c r="AL194" s="6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8"/>
      <c r="BU194" s="6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8"/>
    </row>
    <row r="195" spans="2:106">
      <c r="B195" s="6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 t="s">
        <v>0</v>
      </c>
      <c r="O195" s="27">
        <v>2.56</v>
      </c>
      <c r="P195" s="27"/>
      <c r="Q195" s="7" t="s">
        <v>5</v>
      </c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8"/>
      <c r="AL195" s="6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 t="s">
        <v>0</v>
      </c>
      <c r="AY195" s="27">
        <v>2.56</v>
      </c>
      <c r="AZ195" s="27"/>
      <c r="BA195" s="7" t="s">
        <v>5</v>
      </c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8"/>
      <c r="BU195" s="6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 t="s">
        <v>0</v>
      </c>
      <c r="CG195" s="27">
        <v>2.56</v>
      </c>
      <c r="CH195" s="27"/>
      <c r="CI195" s="7" t="s">
        <v>5</v>
      </c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8"/>
    </row>
    <row r="196" spans="2:106">
      <c r="B196" s="6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8"/>
      <c r="AL196" s="6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8"/>
      <c r="BU196" s="6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8"/>
    </row>
    <row r="197" spans="2:106">
      <c r="B197" s="6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E197" s="7"/>
      <c r="AF197" s="7"/>
      <c r="AG197" s="7"/>
      <c r="AH197" s="7"/>
      <c r="AI197" s="7"/>
      <c r="AJ197" s="7"/>
      <c r="AK197" s="8"/>
      <c r="AL197" s="6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8"/>
      <c r="BU197" s="6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8"/>
    </row>
    <row r="198" spans="2:106">
      <c r="B198" s="6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8"/>
      <c r="AL198" s="6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8"/>
      <c r="BU198" s="6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8"/>
    </row>
    <row r="199" spans="2:106">
      <c r="B199" s="6"/>
      <c r="C199" s="7" t="s">
        <v>14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 t="s">
        <v>13</v>
      </c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8"/>
      <c r="AL199" s="6"/>
      <c r="AM199" s="7" t="s">
        <v>14</v>
      </c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8"/>
      <c r="BU199" s="6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 t="s">
        <v>13</v>
      </c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8"/>
    </row>
    <row r="200" spans="2:106">
      <c r="B200" s="6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8"/>
      <c r="AL200" s="6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8"/>
      <c r="BU200" s="6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8"/>
    </row>
    <row r="201" spans="2:106">
      <c r="B201" s="6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8"/>
      <c r="AL201" s="6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8"/>
      <c r="BU201" s="6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8"/>
    </row>
    <row r="202" spans="2:106">
      <c r="B202" s="6"/>
      <c r="C202" s="7"/>
      <c r="D202" s="7"/>
      <c r="E202" s="7"/>
      <c r="F202" s="7"/>
      <c r="G202" s="7"/>
      <c r="H202" s="7"/>
      <c r="I202" s="7" t="s">
        <v>8</v>
      </c>
      <c r="J202" s="27">
        <v>3.85</v>
      </c>
      <c r="K202" s="27"/>
      <c r="L202" s="7" t="s">
        <v>6</v>
      </c>
      <c r="M202" s="7"/>
      <c r="N202" s="7"/>
      <c r="O202" s="7" t="s">
        <v>17</v>
      </c>
      <c r="P202" s="24">
        <f>+L204-J202</f>
        <v>1.9999999999999996</v>
      </c>
      <c r="Q202" s="24"/>
      <c r="R202" s="7" t="s">
        <v>6</v>
      </c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8"/>
      <c r="AL202" s="6"/>
      <c r="AM202" s="7"/>
      <c r="AN202" s="7"/>
      <c r="AO202" s="7"/>
      <c r="AP202" s="7"/>
      <c r="AQ202" s="7"/>
      <c r="AR202" s="7"/>
      <c r="AS202" s="7" t="s">
        <v>8</v>
      </c>
      <c r="AT202" s="27">
        <v>3.85</v>
      </c>
      <c r="AU202" s="27"/>
      <c r="AV202" s="7" t="s">
        <v>6</v>
      </c>
      <c r="AW202" s="7"/>
      <c r="AX202" s="7"/>
      <c r="AY202" s="7" t="s">
        <v>17</v>
      </c>
      <c r="AZ202" s="24">
        <f>+AV204-AT202</f>
        <v>1.9999999999999996</v>
      </c>
      <c r="BA202" s="24"/>
      <c r="BB202" s="7" t="s">
        <v>6</v>
      </c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8"/>
      <c r="BU202" s="6"/>
      <c r="BV202" s="7"/>
      <c r="BW202" s="7"/>
      <c r="BX202" s="7"/>
      <c r="BY202" s="7"/>
      <c r="BZ202" s="7"/>
      <c r="CA202" s="7" t="s">
        <v>8</v>
      </c>
      <c r="CB202" s="27">
        <v>3.85</v>
      </c>
      <c r="CC202" s="27"/>
      <c r="CD202" s="7" t="s">
        <v>6</v>
      </c>
      <c r="CE202" s="7"/>
      <c r="CF202" s="7"/>
      <c r="CG202" s="7" t="s">
        <v>17</v>
      </c>
      <c r="CH202" s="24">
        <f>+CD204-CB202</f>
        <v>1.9999999999999996</v>
      </c>
      <c r="CI202" s="24"/>
      <c r="CJ202" s="7" t="s">
        <v>6</v>
      </c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8"/>
    </row>
    <row r="203" spans="2:106">
      <c r="B203" s="6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8"/>
      <c r="AL203" s="6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8"/>
      <c r="BU203" s="6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8"/>
    </row>
    <row r="204" spans="2:106">
      <c r="B204" s="6"/>
      <c r="C204" s="7"/>
      <c r="D204" s="7"/>
      <c r="E204" s="7"/>
      <c r="F204" s="7"/>
      <c r="G204" s="7"/>
      <c r="H204" s="7"/>
      <c r="I204" s="7"/>
      <c r="J204" s="7"/>
      <c r="K204" s="7" t="s">
        <v>1</v>
      </c>
      <c r="L204" s="27">
        <v>5.85</v>
      </c>
      <c r="M204" s="27"/>
      <c r="N204" s="7" t="s">
        <v>6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8"/>
      <c r="AL204" s="6"/>
      <c r="AM204" s="7"/>
      <c r="AN204" s="7"/>
      <c r="AO204" s="7"/>
      <c r="AP204" s="7"/>
      <c r="AQ204" s="7"/>
      <c r="AR204" s="7"/>
      <c r="AS204" s="7"/>
      <c r="AT204" s="7"/>
      <c r="AU204" s="7" t="s">
        <v>1</v>
      </c>
      <c r="AV204" s="27">
        <v>5.85</v>
      </c>
      <c r="AW204" s="27"/>
      <c r="AX204" s="7" t="s">
        <v>6</v>
      </c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8"/>
      <c r="BU204" s="6"/>
      <c r="BV204" s="7"/>
      <c r="BW204" s="7"/>
      <c r="BX204" s="7"/>
      <c r="BY204" s="7"/>
      <c r="BZ204" s="7"/>
      <c r="CA204" s="7"/>
      <c r="CB204" s="7"/>
      <c r="CC204" s="7" t="s">
        <v>1</v>
      </c>
      <c r="CD204" s="27">
        <v>5.85</v>
      </c>
      <c r="CE204" s="27"/>
      <c r="CF204" s="7" t="s">
        <v>6</v>
      </c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8"/>
    </row>
    <row r="205" spans="2:106">
      <c r="B205" s="6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8"/>
      <c r="AL205" s="6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8"/>
      <c r="BU205" s="6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8"/>
    </row>
    <row r="206" spans="2:106">
      <c r="B206" s="6"/>
      <c r="C206" s="7"/>
      <c r="D206" s="7"/>
      <c r="E206" s="7"/>
      <c r="F206" s="15" t="s">
        <v>15</v>
      </c>
      <c r="G206" s="7"/>
      <c r="H206" s="7"/>
      <c r="I206" s="24">
        <f>+J202/L204</f>
        <v>0.65811965811965822</v>
      </c>
      <c r="J206" s="24"/>
      <c r="K206" s="7"/>
      <c r="L206" s="7"/>
      <c r="M206" s="15" t="s">
        <v>16</v>
      </c>
      <c r="N206" s="7"/>
      <c r="O206" s="7"/>
      <c r="P206" s="24">
        <f>+P202/L204</f>
        <v>0.34188034188034183</v>
      </c>
      <c r="Q206" s="24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8"/>
      <c r="AL206" s="6"/>
      <c r="AM206" s="7"/>
      <c r="AN206" s="7"/>
      <c r="AO206" s="7"/>
      <c r="AP206" s="15" t="s">
        <v>15</v>
      </c>
      <c r="AQ206" s="7"/>
      <c r="AR206" s="7"/>
      <c r="AS206" s="24">
        <f>+AT202/AV204</f>
        <v>0.65811965811965822</v>
      </c>
      <c r="AT206" s="24"/>
      <c r="AU206" s="7"/>
      <c r="AV206" s="7"/>
      <c r="AW206" s="15" t="s">
        <v>16</v>
      </c>
      <c r="AX206" s="7"/>
      <c r="AY206" s="7"/>
      <c r="AZ206" s="24">
        <f>+AZ202/AV204</f>
        <v>0.34188034188034183</v>
      </c>
      <c r="BA206" s="24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8"/>
      <c r="BU206" s="6"/>
      <c r="BV206" s="7"/>
      <c r="BW206" s="7"/>
      <c r="BX206" s="15" t="s">
        <v>15</v>
      </c>
      <c r="BY206" s="7"/>
      <c r="BZ206" s="7"/>
      <c r="CA206" s="24">
        <f>+CB202/CD204</f>
        <v>0.65811965811965822</v>
      </c>
      <c r="CB206" s="24"/>
      <c r="CC206" s="7"/>
      <c r="CD206" s="7"/>
      <c r="CE206" s="15" t="s">
        <v>16</v>
      </c>
      <c r="CF206" s="7"/>
      <c r="CG206" s="7"/>
      <c r="CH206" s="24">
        <f>+CH202/CD204</f>
        <v>0.34188034188034183</v>
      </c>
      <c r="CI206" s="24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8"/>
    </row>
    <row r="207" spans="2:106">
      <c r="B207" s="6"/>
      <c r="C207" s="7"/>
      <c r="D207" s="7" t="s">
        <v>52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8"/>
      <c r="AL207" s="6"/>
      <c r="AM207" s="7"/>
      <c r="AN207" s="7" t="s">
        <v>120</v>
      </c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8"/>
      <c r="BU207" s="6"/>
      <c r="BV207" s="7" t="s">
        <v>101</v>
      </c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8"/>
    </row>
    <row r="208" spans="2:106">
      <c r="B208" s="6"/>
      <c r="C208" s="7"/>
      <c r="D208" s="7" t="s">
        <v>48</v>
      </c>
      <c r="E208" s="7"/>
      <c r="F208" s="24">
        <f>+O195</f>
        <v>2.56</v>
      </c>
      <c r="G208" s="24"/>
      <c r="H208" s="10" t="s">
        <v>2</v>
      </c>
      <c r="I208" s="24">
        <f>+L204</f>
        <v>5.85</v>
      </c>
      <c r="J208" s="24"/>
      <c r="K208" s="10" t="s">
        <v>3</v>
      </c>
      <c r="L208" s="7">
        <v>30</v>
      </c>
      <c r="M208" s="7" t="s">
        <v>18</v>
      </c>
      <c r="N208" s="7">
        <v>1</v>
      </c>
      <c r="O208" s="10" t="s">
        <v>23</v>
      </c>
      <c r="P208" s="24">
        <f>+P206</f>
        <v>0.34188034188034183</v>
      </c>
      <c r="Q208" s="24"/>
      <c r="R208" s="10" t="s">
        <v>23</v>
      </c>
      <c r="S208" s="24">
        <f>+P208</f>
        <v>0.34188034188034183</v>
      </c>
      <c r="T208" s="24"/>
      <c r="U208" s="7" t="s">
        <v>54</v>
      </c>
      <c r="V208" s="7">
        <v>3</v>
      </c>
      <c r="W208" s="10" t="s">
        <v>2</v>
      </c>
      <c r="X208" s="24">
        <f>+S208</f>
        <v>0.34188034188034183</v>
      </c>
      <c r="Y208" s="24"/>
      <c r="Z208" s="7" t="s">
        <v>53</v>
      </c>
      <c r="AA208" s="7">
        <v>2</v>
      </c>
      <c r="AB208" s="7" t="s">
        <v>33</v>
      </c>
      <c r="AC208" s="24">
        <f>+F208*I208^2/L208*(N208+P208+S208^2-V208*X208^3/AA208)</f>
        <v>4.0850105982905971</v>
      </c>
      <c r="AD208" s="24"/>
      <c r="AE208" s="24"/>
      <c r="AF208" s="7" t="s">
        <v>7</v>
      </c>
      <c r="AG208" s="7"/>
      <c r="AH208" s="7"/>
      <c r="AI208" s="7"/>
      <c r="AJ208" s="7"/>
      <c r="AK208" s="8"/>
      <c r="AL208" s="6"/>
      <c r="AM208" s="7"/>
      <c r="AN208" s="7" t="s">
        <v>48</v>
      </c>
      <c r="AO208" s="7"/>
      <c r="AP208" s="24">
        <f>+AY195</f>
        <v>2.56</v>
      </c>
      <c r="AQ208" s="24"/>
      <c r="AR208" s="10" t="s">
        <v>2</v>
      </c>
      <c r="AS208" s="24">
        <f>+AV204</f>
        <v>5.85</v>
      </c>
      <c r="AT208" s="24"/>
      <c r="AU208" s="10" t="s">
        <v>3</v>
      </c>
      <c r="AV208" s="24">
        <v>120</v>
      </c>
      <c r="AW208" s="24"/>
      <c r="AX208" s="7" t="s">
        <v>18</v>
      </c>
      <c r="AY208" s="7">
        <v>1</v>
      </c>
      <c r="AZ208" s="10" t="s">
        <v>23</v>
      </c>
      <c r="BA208" s="24">
        <f>+AZ206</f>
        <v>0.34188034188034183</v>
      </c>
      <c r="BB208" s="24"/>
      <c r="BC208" s="7" t="s">
        <v>100</v>
      </c>
      <c r="BD208" s="7">
        <v>7</v>
      </c>
      <c r="BE208" s="10" t="s">
        <v>19</v>
      </c>
      <c r="BF208" s="7">
        <v>3</v>
      </c>
      <c r="BG208" s="10" t="s">
        <v>2</v>
      </c>
      <c r="BH208" s="24">
        <f>+AZ206</f>
        <v>0.34188034188034183</v>
      </c>
      <c r="BI208" s="24"/>
      <c r="BJ208" s="7" t="s">
        <v>44</v>
      </c>
      <c r="BK208" s="7"/>
      <c r="BL208" s="24">
        <f>+AP208*AS208^2/AV208*(AY208+BA208)*(BD208-BF208*BH208^2)</f>
        <v>6.5142386324786301</v>
      </c>
      <c r="BM208" s="24"/>
      <c r="BN208" s="24"/>
      <c r="BO208" s="7" t="s">
        <v>7</v>
      </c>
      <c r="BP208" s="7"/>
      <c r="BQ208" s="7"/>
      <c r="BR208" s="7"/>
      <c r="BS208" s="7"/>
      <c r="BT208" s="8"/>
      <c r="BU208" s="6"/>
      <c r="BV208" s="7" t="s">
        <v>51</v>
      </c>
      <c r="BW208" s="7"/>
      <c r="BX208" s="24">
        <f>-CG195</f>
        <v>-2.56</v>
      </c>
      <c r="BY208" s="24"/>
      <c r="BZ208" s="10" t="s">
        <v>2</v>
      </c>
      <c r="CA208" s="24">
        <f>+CD204</f>
        <v>5.85</v>
      </c>
      <c r="CB208" s="24"/>
      <c r="CC208" s="10" t="s">
        <v>3</v>
      </c>
      <c r="CD208" s="24">
        <v>120</v>
      </c>
      <c r="CE208" s="24"/>
      <c r="CF208" s="7" t="s">
        <v>18</v>
      </c>
      <c r="CG208" s="7">
        <v>1</v>
      </c>
      <c r="CH208" s="10" t="s">
        <v>23</v>
      </c>
      <c r="CI208" s="24">
        <f>+CA206</f>
        <v>0.65811965811965822</v>
      </c>
      <c r="CJ208" s="24"/>
      <c r="CK208" s="7" t="s">
        <v>100</v>
      </c>
      <c r="CL208" s="7">
        <v>7</v>
      </c>
      <c r="CM208" s="10" t="s">
        <v>19</v>
      </c>
      <c r="CN208" s="7">
        <v>3</v>
      </c>
      <c r="CO208" s="10" t="s">
        <v>2</v>
      </c>
      <c r="CP208" s="24">
        <f>+CA206</f>
        <v>0.65811965811965822</v>
      </c>
      <c r="CQ208" s="24"/>
      <c r="CR208" s="7" t="s">
        <v>44</v>
      </c>
      <c r="CS208" s="7"/>
      <c r="CT208" s="24">
        <f>BX208*CA208^2/CD208*(CG208+CI208)*(CL208-CN208*CP208^2)</f>
        <v>-6.9009613675213659</v>
      </c>
      <c r="CU208" s="24"/>
      <c r="CV208" s="24"/>
      <c r="CW208" s="7" t="s">
        <v>7</v>
      </c>
      <c r="CX208" s="7"/>
      <c r="CY208" s="7"/>
      <c r="CZ208" s="7"/>
      <c r="DA208" s="7"/>
      <c r="DB208" s="8"/>
    </row>
    <row r="209" spans="2:106">
      <c r="B209" s="6"/>
      <c r="C209" s="7"/>
      <c r="D209" s="7" t="s">
        <v>55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8"/>
      <c r="AL209" s="6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10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8"/>
      <c r="BU209" s="6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8"/>
    </row>
    <row r="210" spans="2:106">
      <c r="B210" s="6"/>
      <c r="C210" s="7"/>
      <c r="D210" s="7" t="s">
        <v>51</v>
      </c>
      <c r="E210" s="7"/>
      <c r="F210" s="24">
        <f>-O195</f>
        <v>-2.56</v>
      </c>
      <c r="G210" s="24"/>
      <c r="H210" s="10" t="s">
        <v>2</v>
      </c>
      <c r="I210" s="24">
        <f>+L204</f>
        <v>5.85</v>
      </c>
      <c r="J210" s="24"/>
      <c r="K210" s="10" t="s">
        <v>3</v>
      </c>
      <c r="L210" s="7">
        <v>30</v>
      </c>
      <c r="M210" s="7" t="s">
        <v>18</v>
      </c>
      <c r="N210" s="7">
        <v>1</v>
      </c>
      <c r="O210" s="10" t="s">
        <v>23</v>
      </c>
      <c r="P210" s="24">
        <f>+I206</f>
        <v>0.65811965811965822</v>
      </c>
      <c r="Q210" s="24"/>
      <c r="R210" s="10" t="s">
        <v>23</v>
      </c>
      <c r="S210" s="24">
        <f>+P210</f>
        <v>0.65811965811965822</v>
      </c>
      <c r="T210" s="24"/>
      <c r="U210" s="7" t="s">
        <v>54</v>
      </c>
      <c r="V210" s="7">
        <v>3</v>
      </c>
      <c r="W210" s="10" t="s">
        <v>2</v>
      </c>
      <c r="X210" s="24">
        <f>+S210</f>
        <v>0.65811965811965822</v>
      </c>
      <c r="Y210" s="24"/>
      <c r="Z210" s="7" t="s">
        <v>53</v>
      </c>
      <c r="AA210" s="7">
        <v>2</v>
      </c>
      <c r="AB210" s="7" t="s">
        <v>33</v>
      </c>
      <c r="AC210" s="24">
        <f>+F210*I210^2/L210*(N210+P210+S210^2-V210*X210^3/AA210)</f>
        <v>-4.8584560683760678</v>
      </c>
      <c r="AD210" s="24"/>
      <c r="AE210" s="24"/>
      <c r="AF210" s="7" t="s">
        <v>7</v>
      </c>
      <c r="AG210" s="7"/>
      <c r="AH210" s="16"/>
      <c r="AI210" s="7"/>
      <c r="AJ210" s="7"/>
      <c r="AK210" s="8"/>
      <c r="AL210" s="6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8"/>
      <c r="BU210" s="6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8"/>
    </row>
    <row r="211" spans="2:106" ht="12" thickBot="1">
      <c r="B211" s="12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4"/>
      <c r="AL211" s="12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4"/>
      <c r="BU211" s="12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4"/>
    </row>
    <row r="212" spans="2:106">
      <c r="B212" s="6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8"/>
      <c r="AL212" s="6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8"/>
      <c r="BU212" s="6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8"/>
    </row>
    <row r="213" spans="2:106">
      <c r="B213" s="6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 t="s">
        <v>0</v>
      </c>
      <c r="O213" s="27">
        <v>2</v>
      </c>
      <c r="P213" s="27"/>
      <c r="Q213" s="7" t="s">
        <v>5</v>
      </c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8"/>
      <c r="AL213" s="6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 t="s">
        <v>0</v>
      </c>
      <c r="AY213" s="27">
        <v>2</v>
      </c>
      <c r="AZ213" s="27"/>
      <c r="BA213" s="7" t="s">
        <v>5</v>
      </c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8"/>
      <c r="BU213" s="6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 t="s">
        <v>0</v>
      </c>
      <c r="CG213" s="27">
        <v>2</v>
      </c>
      <c r="CH213" s="27"/>
      <c r="CI213" s="7" t="s">
        <v>5</v>
      </c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8"/>
    </row>
    <row r="214" spans="2:106">
      <c r="B214" s="6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8"/>
      <c r="AL214" s="6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8"/>
      <c r="BU214" s="6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8"/>
    </row>
    <row r="215" spans="2:106">
      <c r="B215" s="6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8"/>
      <c r="AL215" s="6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8"/>
      <c r="BU215" s="6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8"/>
    </row>
    <row r="216" spans="2:106">
      <c r="B216" s="6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8"/>
      <c r="AL216" s="6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8"/>
      <c r="BU216" s="6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8"/>
    </row>
    <row r="217" spans="2:106">
      <c r="B217" s="6"/>
      <c r="C217" s="7" t="s">
        <v>14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 t="s">
        <v>13</v>
      </c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8"/>
      <c r="AL217" s="6"/>
      <c r="AM217" s="7" t="s">
        <v>14</v>
      </c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8"/>
      <c r="BU217" s="6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 t="s">
        <v>13</v>
      </c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8"/>
    </row>
    <row r="218" spans="2:106">
      <c r="B218" s="6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8"/>
      <c r="AL218" s="6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8"/>
      <c r="BU218" s="6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8"/>
    </row>
    <row r="219" spans="2:106">
      <c r="B219" s="6"/>
      <c r="C219" s="7"/>
      <c r="D219" s="7"/>
      <c r="E219" s="7"/>
      <c r="F219" s="7"/>
      <c r="G219" s="7"/>
      <c r="H219" s="7"/>
      <c r="I219" s="7" t="s">
        <v>42</v>
      </c>
      <c r="J219" s="27">
        <v>3.5</v>
      </c>
      <c r="K219" s="27"/>
      <c r="L219" s="7" t="s">
        <v>6</v>
      </c>
      <c r="M219" s="7"/>
      <c r="N219" s="7"/>
      <c r="O219" s="7"/>
      <c r="P219" s="24">
        <f>+L221-J219</f>
        <v>1.5</v>
      </c>
      <c r="Q219" s="24"/>
      <c r="R219" s="7" t="s">
        <v>6</v>
      </c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8"/>
      <c r="AL219" s="6"/>
      <c r="AM219" s="7"/>
      <c r="AN219" s="7"/>
      <c r="AO219" s="7"/>
      <c r="AP219" s="7"/>
      <c r="AQ219" s="7"/>
      <c r="AR219" s="7"/>
      <c r="AS219" s="7" t="s">
        <v>42</v>
      </c>
      <c r="AT219" s="27">
        <v>3.5</v>
      </c>
      <c r="AU219" s="27"/>
      <c r="AV219" s="7" t="s">
        <v>6</v>
      </c>
      <c r="AW219" s="7"/>
      <c r="AX219" s="7"/>
      <c r="AY219" s="7"/>
      <c r="AZ219" s="24">
        <f>+AV221-AT219</f>
        <v>1.5</v>
      </c>
      <c r="BA219" s="24"/>
      <c r="BB219" s="7" t="s">
        <v>6</v>
      </c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8"/>
      <c r="BU219" s="6"/>
      <c r="BV219" s="7"/>
      <c r="BW219" s="7"/>
      <c r="BX219" s="7"/>
      <c r="BY219" s="7"/>
      <c r="BZ219" s="7"/>
      <c r="CA219" s="7" t="s">
        <v>42</v>
      </c>
      <c r="CB219" s="27">
        <v>3.5</v>
      </c>
      <c r="CC219" s="27"/>
      <c r="CD219" s="7" t="s">
        <v>6</v>
      </c>
      <c r="CE219" s="7"/>
      <c r="CF219" s="7"/>
      <c r="CG219" s="7"/>
      <c r="CH219" s="24">
        <f>+CD221-CB219</f>
        <v>1.5</v>
      </c>
      <c r="CI219" s="24"/>
      <c r="CJ219" s="7" t="s">
        <v>6</v>
      </c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8"/>
    </row>
    <row r="220" spans="2:106">
      <c r="B220" s="6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8"/>
      <c r="AL220" s="6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8"/>
      <c r="BU220" s="6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8"/>
    </row>
    <row r="221" spans="2:106">
      <c r="B221" s="6"/>
      <c r="C221" s="7"/>
      <c r="D221" s="7"/>
      <c r="E221" s="7"/>
      <c r="F221" s="7"/>
      <c r="G221" s="7"/>
      <c r="H221" s="7"/>
      <c r="I221" s="7"/>
      <c r="J221" s="7"/>
      <c r="K221" s="7" t="s">
        <v>1</v>
      </c>
      <c r="L221" s="27">
        <v>5</v>
      </c>
      <c r="M221" s="27"/>
      <c r="N221" s="7" t="s">
        <v>6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8"/>
      <c r="AL221" s="6"/>
      <c r="AM221" s="7"/>
      <c r="AN221" s="7"/>
      <c r="AO221" s="7"/>
      <c r="AP221" s="7"/>
      <c r="AQ221" s="7"/>
      <c r="AR221" s="7"/>
      <c r="AS221" s="7"/>
      <c r="AT221" s="7"/>
      <c r="AU221" s="7" t="s">
        <v>1</v>
      </c>
      <c r="AV221" s="27">
        <v>5</v>
      </c>
      <c r="AW221" s="27"/>
      <c r="AX221" s="7" t="s">
        <v>6</v>
      </c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8"/>
      <c r="BU221" s="6"/>
      <c r="BV221" s="7"/>
      <c r="BW221" s="7"/>
      <c r="BX221" s="7"/>
      <c r="BY221" s="7"/>
      <c r="BZ221" s="7"/>
      <c r="CA221" s="7"/>
      <c r="CB221" s="7"/>
      <c r="CC221" s="7" t="s">
        <v>1</v>
      </c>
      <c r="CD221" s="27">
        <v>5</v>
      </c>
      <c r="CE221" s="27"/>
      <c r="CF221" s="7" t="s">
        <v>6</v>
      </c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8"/>
    </row>
    <row r="222" spans="2:106">
      <c r="B222" s="6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8"/>
      <c r="AL222" s="6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8"/>
      <c r="BU222" s="6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8"/>
    </row>
    <row r="223" spans="2:106">
      <c r="B223" s="6"/>
      <c r="C223" s="7"/>
      <c r="D223" s="7"/>
      <c r="E223" s="7"/>
      <c r="F223" s="15" t="s">
        <v>43</v>
      </c>
      <c r="G223" s="7"/>
      <c r="H223" s="7"/>
      <c r="I223" s="24">
        <f>+J219/L221</f>
        <v>0.7</v>
      </c>
      <c r="J223" s="2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8"/>
      <c r="AL223" s="6"/>
      <c r="AM223" s="7"/>
      <c r="AN223" s="7"/>
      <c r="AO223" s="7"/>
      <c r="AP223" s="15" t="s">
        <v>43</v>
      </c>
      <c r="AQ223" s="7"/>
      <c r="AR223" s="7"/>
      <c r="AS223" s="24">
        <f>+AT219/AV221</f>
        <v>0.7</v>
      </c>
      <c r="AT223" s="24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8"/>
      <c r="BU223" s="6"/>
      <c r="BV223" s="7"/>
      <c r="BW223" s="7"/>
      <c r="BX223" s="15" t="s">
        <v>43</v>
      </c>
      <c r="BY223" s="7"/>
      <c r="BZ223" s="7"/>
      <c r="CA223" s="24">
        <f>+CB219/CD221</f>
        <v>0.7</v>
      </c>
      <c r="CB223" s="24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8"/>
    </row>
    <row r="224" spans="2:106">
      <c r="B224" s="6"/>
      <c r="C224" s="7"/>
      <c r="D224" s="7" t="s">
        <v>56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8"/>
      <c r="AL224" s="6"/>
      <c r="AM224" s="7"/>
      <c r="AN224" s="7" t="s">
        <v>102</v>
      </c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8"/>
      <c r="BU224" s="6"/>
      <c r="BV224" s="7" t="s">
        <v>122</v>
      </c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8"/>
    </row>
    <row r="225" spans="2:106">
      <c r="B225" s="6"/>
      <c r="C225" s="7"/>
      <c r="D225" s="7" t="s">
        <v>48</v>
      </c>
      <c r="E225" s="7"/>
      <c r="F225" s="24">
        <f>+O213</f>
        <v>2</v>
      </c>
      <c r="G225" s="24"/>
      <c r="H225" s="10" t="s">
        <v>2</v>
      </c>
      <c r="I225" s="24">
        <f>+J219</f>
        <v>3.5</v>
      </c>
      <c r="J225" s="24"/>
      <c r="K225" s="10" t="s">
        <v>32</v>
      </c>
      <c r="L225" s="7">
        <v>3</v>
      </c>
      <c r="M225" s="7" t="s">
        <v>18</v>
      </c>
      <c r="N225" s="7">
        <v>1</v>
      </c>
      <c r="O225" s="10" t="s">
        <v>19</v>
      </c>
      <c r="P225" s="24">
        <v>1.5</v>
      </c>
      <c r="Q225" s="24"/>
      <c r="R225" s="10" t="s">
        <v>2</v>
      </c>
      <c r="S225" s="24">
        <f>+I223</f>
        <v>0.7</v>
      </c>
      <c r="T225" s="24"/>
      <c r="U225" s="10" t="s">
        <v>23</v>
      </c>
      <c r="V225" s="24">
        <v>0.6</v>
      </c>
      <c r="W225" s="24"/>
      <c r="X225" s="10" t="s">
        <v>2</v>
      </c>
      <c r="Y225" s="24">
        <f>+I223</f>
        <v>0.7</v>
      </c>
      <c r="Z225" s="24"/>
      <c r="AA225" s="7" t="s">
        <v>44</v>
      </c>
      <c r="AB225" s="7"/>
      <c r="AC225" s="24">
        <f>F225*I225^2/L225*(N225-P225*S225+V225*Y225^2)</f>
        <v>1.9926666666666675</v>
      </c>
      <c r="AD225" s="24"/>
      <c r="AE225" s="24"/>
      <c r="AF225" s="7" t="s">
        <v>7</v>
      </c>
      <c r="AG225" s="7"/>
      <c r="AH225" s="7"/>
      <c r="AI225" s="7"/>
      <c r="AJ225" s="7"/>
      <c r="AK225" s="8"/>
      <c r="AL225" s="6"/>
      <c r="AM225" s="7"/>
      <c r="AN225" s="7" t="s">
        <v>48</v>
      </c>
      <c r="AO225" s="7"/>
      <c r="AP225" s="24">
        <f>+AY213</f>
        <v>2</v>
      </c>
      <c r="AQ225" s="24"/>
      <c r="AR225" s="10" t="s">
        <v>2</v>
      </c>
      <c r="AS225" s="24">
        <f>+AT219</f>
        <v>3.5</v>
      </c>
      <c r="AT225" s="24"/>
      <c r="AU225" s="10" t="s">
        <v>32</v>
      </c>
      <c r="AV225" s="7">
        <v>6</v>
      </c>
      <c r="AW225" s="7" t="s">
        <v>18</v>
      </c>
      <c r="AX225" s="7">
        <v>2</v>
      </c>
      <c r="AY225" s="10" t="s">
        <v>19</v>
      </c>
      <c r="AZ225" s="24">
        <v>2.25</v>
      </c>
      <c r="BA225" s="24"/>
      <c r="BB225" s="10" t="s">
        <v>2</v>
      </c>
      <c r="BC225" s="24">
        <f>+AS223</f>
        <v>0.7</v>
      </c>
      <c r="BD225" s="24"/>
      <c r="BE225" s="10" t="s">
        <v>23</v>
      </c>
      <c r="BF225" s="24">
        <v>0.6</v>
      </c>
      <c r="BG225" s="24"/>
      <c r="BH225" s="10" t="s">
        <v>2</v>
      </c>
      <c r="BI225" s="24">
        <f>+AS223</f>
        <v>0.7</v>
      </c>
      <c r="BJ225" s="24"/>
      <c r="BK225" s="7" t="s">
        <v>44</v>
      </c>
      <c r="BL225" s="7"/>
      <c r="BM225" s="24">
        <f>AP225*AS225^2/AV225*(AX225-AZ225*BC225+BF225*BI225^2)</f>
        <v>2.9359166666666665</v>
      </c>
      <c r="BN225" s="24"/>
      <c r="BO225" s="24"/>
      <c r="BP225" s="7" t="s">
        <v>7</v>
      </c>
      <c r="BQ225" s="7"/>
      <c r="BR225" s="7"/>
      <c r="BS225" s="7"/>
      <c r="BT225" s="8"/>
      <c r="BU225" s="6"/>
      <c r="BV225" s="7" t="s">
        <v>51</v>
      </c>
      <c r="BW225" s="7"/>
      <c r="BX225" s="24">
        <f>-CG213</f>
        <v>-2</v>
      </c>
      <c r="BY225" s="24"/>
      <c r="BZ225" s="10" t="s">
        <v>2</v>
      </c>
      <c r="CA225" s="24">
        <f>+CB219</f>
        <v>3.5</v>
      </c>
      <c r="CB225" s="24"/>
      <c r="CC225" s="10" t="s">
        <v>32</v>
      </c>
      <c r="CD225" s="7">
        <v>6</v>
      </c>
      <c r="CE225" s="7" t="s">
        <v>57</v>
      </c>
      <c r="CF225" s="7">
        <v>1</v>
      </c>
      <c r="CG225" s="10" t="s">
        <v>19</v>
      </c>
      <c r="CH225" s="26">
        <v>0.6</v>
      </c>
      <c r="CI225" s="26"/>
      <c r="CJ225" s="18" t="s">
        <v>2</v>
      </c>
      <c r="CK225" s="24">
        <f>+CA223</f>
        <v>0.7</v>
      </c>
      <c r="CL225" s="24"/>
      <c r="CM225" s="7" t="s">
        <v>44</v>
      </c>
      <c r="CN225" s="7"/>
      <c r="CO225" s="24">
        <f>BX225*CA225^2/CD225*(CF225-CH225*CK225^2)</f>
        <v>-2.8828333333333336</v>
      </c>
      <c r="CP225" s="24"/>
      <c r="CQ225" s="24"/>
      <c r="CR225" s="7" t="s">
        <v>7</v>
      </c>
      <c r="CS225" s="7"/>
      <c r="CT225" s="7"/>
      <c r="CU225" s="7"/>
      <c r="CV225" s="7"/>
      <c r="CW225" s="7"/>
      <c r="CX225" s="7"/>
      <c r="CY225" s="7"/>
      <c r="CZ225" s="7"/>
      <c r="DA225" s="7"/>
      <c r="DB225" s="8"/>
    </row>
    <row r="226" spans="2:106">
      <c r="B226" s="6"/>
      <c r="C226" s="7"/>
      <c r="D226" s="7" t="s">
        <v>121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AB226" s="7"/>
      <c r="AC226" s="7"/>
      <c r="AD226" s="7"/>
      <c r="AE226" s="7"/>
      <c r="AF226" s="7"/>
      <c r="AG226" s="7"/>
      <c r="AH226" s="7"/>
      <c r="AI226" s="7"/>
      <c r="AJ226" s="7"/>
      <c r="AK226" s="8"/>
      <c r="AL226" s="6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8"/>
      <c r="BU226" s="6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8"/>
    </row>
    <row r="227" spans="2:106">
      <c r="B227" s="6"/>
      <c r="C227" s="7"/>
      <c r="D227" s="7" t="s">
        <v>51</v>
      </c>
      <c r="E227" s="7"/>
      <c r="F227" s="24">
        <f>-O213</f>
        <v>-2</v>
      </c>
      <c r="G227" s="24"/>
      <c r="H227" s="10" t="s">
        <v>2</v>
      </c>
      <c r="I227" s="24">
        <f>+J219</f>
        <v>3.5</v>
      </c>
      <c r="J227" s="24"/>
      <c r="K227" s="10" t="s">
        <v>32</v>
      </c>
      <c r="L227" s="7">
        <v>4</v>
      </c>
      <c r="M227" s="10" t="s">
        <v>2</v>
      </c>
      <c r="N227" s="24">
        <f>+I223</f>
        <v>0.7</v>
      </c>
      <c r="O227" s="24"/>
      <c r="P227" s="7" t="s">
        <v>57</v>
      </c>
      <c r="Q227" s="7">
        <v>1</v>
      </c>
      <c r="R227" s="10" t="s">
        <v>19</v>
      </c>
      <c r="S227" s="24">
        <v>0.8</v>
      </c>
      <c r="T227" s="24"/>
      <c r="U227" s="10" t="s">
        <v>2</v>
      </c>
      <c r="V227" s="24">
        <f>+I223</f>
        <v>0.7</v>
      </c>
      <c r="W227" s="24"/>
      <c r="X227" s="7" t="s">
        <v>33</v>
      </c>
      <c r="Y227" s="24">
        <f>F227*I227^2/L227*N227*(Q227-S227*V227)</f>
        <v>-1.8865000000000001</v>
      </c>
      <c r="Z227" s="24"/>
      <c r="AA227" s="24"/>
      <c r="AB227" s="7" t="s">
        <v>7</v>
      </c>
      <c r="AC227" s="7"/>
      <c r="AD227" s="7"/>
      <c r="AE227" s="7"/>
      <c r="AF227" s="7"/>
      <c r="AG227" s="7"/>
      <c r="AH227" s="7"/>
      <c r="AI227" s="7"/>
      <c r="AJ227" s="7"/>
      <c r="AK227" s="8"/>
      <c r="AL227" s="6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8"/>
      <c r="BU227" s="6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8"/>
    </row>
    <row r="228" spans="2:106" ht="12" thickBot="1">
      <c r="B228" s="12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4"/>
      <c r="AL228" s="12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4"/>
      <c r="BU228" s="12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4"/>
    </row>
    <row r="229" spans="2:106">
      <c r="B229" s="6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8"/>
      <c r="AL229" s="6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8"/>
      <c r="BU229" s="6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8"/>
    </row>
    <row r="230" spans="2:106">
      <c r="B230" s="6"/>
      <c r="C230" s="7"/>
      <c r="D230" s="7"/>
      <c r="E230" s="7" t="s">
        <v>0</v>
      </c>
      <c r="F230" s="27">
        <v>2</v>
      </c>
      <c r="G230" s="27"/>
      <c r="H230" s="7" t="s">
        <v>5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8"/>
      <c r="AL230" s="6"/>
      <c r="AM230" s="7"/>
      <c r="AN230" s="7"/>
      <c r="AO230" s="7" t="s">
        <v>0</v>
      </c>
      <c r="AP230" s="27">
        <v>2</v>
      </c>
      <c r="AQ230" s="27"/>
      <c r="AR230" s="7" t="s">
        <v>5</v>
      </c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8"/>
      <c r="BU230" s="6"/>
      <c r="BV230" s="7"/>
      <c r="BW230" s="7" t="s">
        <v>0</v>
      </c>
      <c r="BX230" s="27">
        <v>2</v>
      </c>
      <c r="BY230" s="27"/>
      <c r="BZ230" s="7" t="s">
        <v>5</v>
      </c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8"/>
    </row>
    <row r="231" spans="2:106">
      <c r="B231" s="6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8"/>
      <c r="AL231" s="6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8"/>
      <c r="BU231" s="6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8"/>
    </row>
    <row r="232" spans="2:106">
      <c r="B232" s="6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8"/>
      <c r="AL232" s="6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8"/>
      <c r="BU232" s="6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8"/>
    </row>
    <row r="233" spans="2:106">
      <c r="B233" s="6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8"/>
      <c r="AL233" s="6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8"/>
      <c r="BU233" s="6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8"/>
    </row>
    <row r="234" spans="2:106">
      <c r="B234" s="6"/>
      <c r="C234" s="7" t="s">
        <v>14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 t="s">
        <v>13</v>
      </c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8"/>
      <c r="AL234" s="6"/>
      <c r="AM234" s="7" t="s">
        <v>14</v>
      </c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8"/>
      <c r="BU234" s="6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 t="s">
        <v>13</v>
      </c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8"/>
    </row>
    <row r="235" spans="2:106">
      <c r="B235" s="6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8"/>
      <c r="AL235" s="6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8"/>
      <c r="BU235" s="6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8"/>
    </row>
    <row r="236" spans="2:106">
      <c r="B236" s="6"/>
      <c r="C236" s="7"/>
      <c r="D236" s="7"/>
      <c r="E236" s="7"/>
      <c r="F236" s="7"/>
      <c r="G236" s="7"/>
      <c r="H236" s="7"/>
      <c r="I236" s="7" t="s">
        <v>42</v>
      </c>
      <c r="J236" s="27">
        <v>3.5</v>
      </c>
      <c r="K236" s="27"/>
      <c r="L236" s="7" t="s">
        <v>6</v>
      </c>
      <c r="M236" s="7"/>
      <c r="N236" s="7"/>
      <c r="O236" s="7"/>
      <c r="P236" s="24">
        <f>+L238-J236</f>
        <v>1.5</v>
      </c>
      <c r="Q236" s="24"/>
      <c r="R236" s="7" t="s">
        <v>6</v>
      </c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8"/>
      <c r="AL236" s="6"/>
      <c r="AM236" s="7"/>
      <c r="AN236" s="7"/>
      <c r="AO236" s="7"/>
      <c r="AP236" s="7"/>
      <c r="AQ236" s="7"/>
      <c r="AR236" s="7"/>
      <c r="AS236" s="7" t="s">
        <v>42</v>
      </c>
      <c r="AT236" s="27">
        <v>3.5</v>
      </c>
      <c r="AU236" s="27"/>
      <c r="AV236" s="7" t="s">
        <v>6</v>
      </c>
      <c r="AW236" s="7"/>
      <c r="AX236" s="7"/>
      <c r="AY236" s="7"/>
      <c r="AZ236" s="24">
        <f>+AV238-AT236</f>
        <v>1.5</v>
      </c>
      <c r="BA236" s="24"/>
      <c r="BB236" s="7" t="s">
        <v>6</v>
      </c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8"/>
      <c r="BU236" s="6"/>
      <c r="BV236" s="7"/>
      <c r="BW236" s="7"/>
      <c r="BX236" s="7"/>
      <c r="BY236" s="7"/>
      <c r="BZ236" s="7"/>
      <c r="CA236" s="7" t="s">
        <v>42</v>
      </c>
      <c r="CB236" s="27">
        <v>3.5</v>
      </c>
      <c r="CC236" s="27"/>
      <c r="CD236" s="7" t="s">
        <v>6</v>
      </c>
      <c r="CE236" s="7"/>
      <c r="CF236" s="7"/>
      <c r="CG236" s="7"/>
      <c r="CH236" s="24">
        <f>+CD238-CB236</f>
        <v>1.5</v>
      </c>
      <c r="CI236" s="24"/>
      <c r="CJ236" s="7" t="s">
        <v>6</v>
      </c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8"/>
    </row>
    <row r="237" spans="2:106">
      <c r="B237" s="6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8"/>
      <c r="AL237" s="6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8"/>
      <c r="BU237" s="6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8"/>
    </row>
    <row r="238" spans="2:106">
      <c r="B238" s="6"/>
      <c r="C238" s="7"/>
      <c r="D238" s="7"/>
      <c r="E238" s="7"/>
      <c r="F238" s="7"/>
      <c r="G238" s="7"/>
      <c r="H238" s="7"/>
      <c r="I238" s="7"/>
      <c r="J238" s="7"/>
      <c r="K238" s="7" t="s">
        <v>1</v>
      </c>
      <c r="L238" s="27">
        <v>5</v>
      </c>
      <c r="M238" s="27"/>
      <c r="N238" s="7" t="s">
        <v>6</v>
      </c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8"/>
      <c r="AL238" s="6"/>
      <c r="AM238" s="7"/>
      <c r="AN238" s="7"/>
      <c r="AO238" s="7"/>
      <c r="AP238" s="7"/>
      <c r="AQ238" s="7"/>
      <c r="AR238" s="7"/>
      <c r="AS238" s="7"/>
      <c r="AT238" s="7"/>
      <c r="AU238" s="7" t="s">
        <v>1</v>
      </c>
      <c r="AV238" s="27">
        <v>5</v>
      </c>
      <c r="AW238" s="27"/>
      <c r="AX238" s="7" t="s">
        <v>6</v>
      </c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8"/>
      <c r="BU238" s="6"/>
      <c r="BV238" s="7"/>
      <c r="BW238" s="7"/>
      <c r="BX238" s="7"/>
      <c r="BY238" s="7"/>
      <c r="BZ238" s="7"/>
      <c r="CA238" s="7"/>
      <c r="CB238" s="7"/>
      <c r="CC238" s="7" t="s">
        <v>1</v>
      </c>
      <c r="CD238" s="27">
        <v>5</v>
      </c>
      <c r="CE238" s="27"/>
      <c r="CF238" s="7" t="s">
        <v>6</v>
      </c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8"/>
    </row>
    <row r="239" spans="2:106">
      <c r="B239" s="6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8"/>
      <c r="AL239" s="6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8"/>
      <c r="BU239" s="6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8"/>
    </row>
    <row r="240" spans="2:106">
      <c r="B240" s="6"/>
      <c r="C240" s="7"/>
      <c r="D240" s="7"/>
      <c r="E240" s="7"/>
      <c r="F240" s="15" t="s">
        <v>43</v>
      </c>
      <c r="G240" s="7"/>
      <c r="H240" s="7"/>
      <c r="I240" s="24">
        <f>+J236/L238</f>
        <v>0.7</v>
      </c>
      <c r="J240" s="2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8"/>
      <c r="AL240" s="6"/>
      <c r="AM240" s="7"/>
      <c r="AN240" s="7"/>
      <c r="AO240" s="7"/>
      <c r="AP240" s="15" t="s">
        <v>43</v>
      </c>
      <c r="AQ240" s="7"/>
      <c r="AR240" s="7"/>
      <c r="AS240" s="24">
        <f>+AT236/AV238</f>
        <v>0.7</v>
      </c>
      <c r="AT240" s="24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8"/>
      <c r="BU240" s="6"/>
      <c r="BV240" s="7"/>
      <c r="BW240" s="7"/>
      <c r="BX240" s="15" t="s">
        <v>43</v>
      </c>
      <c r="BY240" s="7"/>
      <c r="BZ240" s="7"/>
      <c r="CA240" s="24">
        <f>+CB236/CD238</f>
        <v>0.7</v>
      </c>
      <c r="CB240" s="24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8"/>
    </row>
    <row r="241" spans="2:106">
      <c r="B241" s="6"/>
      <c r="C241" s="7"/>
      <c r="D241" s="7" t="s">
        <v>58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8"/>
      <c r="AL241" s="6"/>
      <c r="AM241" s="7"/>
      <c r="AN241" s="7" t="s">
        <v>103</v>
      </c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8"/>
      <c r="BU241" s="6"/>
      <c r="BV241" s="7" t="s">
        <v>123</v>
      </c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8"/>
    </row>
    <row r="242" spans="2:106">
      <c r="B242" s="6"/>
      <c r="C242" s="7"/>
      <c r="D242" s="7" t="s">
        <v>48</v>
      </c>
      <c r="E242" s="7"/>
      <c r="F242" s="24">
        <f>+F230</f>
        <v>2</v>
      </c>
      <c r="G242" s="24"/>
      <c r="H242" s="10" t="s">
        <v>2</v>
      </c>
      <c r="I242" s="24">
        <f>+J236</f>
        <v>3.5</v>
      </c>
      <c r="J242" s="24"/>
      <c r="K242" s="10" t="s">
        <v>32</v>
      </c>
      <c r="L242" s="7">
        <v>6</v>
      </c>
      <c r="M242" s="7" t="s">
        <v>18</v>
      </c>
      <c r="N242" s="7">
        <v>1</v>
      </c>
      <c r="O242" s="10" t="s">
        <v>19</v>
      </c>
      <c r="P242" s="24">
        <f>+I240</f>
        <v>0.7</v>
      </c>
      <c r="Q242" s="24"/>
      <c r="R242" s="10" t="s">
        <v>23</v>
      </c>
      <c r="S242" s="24">
        <v>0.3</v>
      </c>
      <c r="T242" s="24"/>
      <c r="U242" s="10" t="s">
        <v>2</v>
      </c>
      <c r="V242" s="24">
        <f>+I240</f>
        <v>0.7</v>
      </c>
      <c r="W242" s="24"/>
      <c r="X242" s="7" t="s">
        <v>44</v>
      </c>
      <c r="Y242" s="7"/>
      <c r="Z242" s="24">
        <f>F242*I242^2/L242*(N242-P242+S242*V242^2)</f>
        <v>1.8252499999999998</v>
      </c>
      <c r="AA242" s="24"/>
      <c r="AB242" s="24"/>
      <c r="AC242" s="7" t="s">
        <v>7</v>
      </c>
      <c r="AD242" s="7"/>
      <c r="AE242" s="7"/>
      <c r="AF242" s="7"/>
      <c r="AG242" s="7"/>
      <c r="AH242" s="7"/>
      <c r="AI242" s="7"/>
      <c r="AJ242" s="7"/>
      <c r="AK242" s="8"/>
      <c r="AL242" s="6"/>
      <c r="AM242" s="7"/>
      <c r="AN242" s="7" t="s">
        <v>48</v>
      </c>
      <c r="AO242" s="7"/>
      <c r="AP242" s="24">
        <f>+AP230</f>
        <v>2</v>
      </c>
      <c r="AQ242" s="24"/>
      <c r="AR242" s="10" t="s">
        <v>2</v>
      </c>
      <c r="AS242" s="24">
        <f>+AT236</f>
        <v>3.5</v>
      </c>
      <c r="AT242" s="24"/>
      <c r="AU242" s="10" t="s">
        <v>32</v>
      </c>
      <c r="AV242" s="7">
        <v>6</v>
      </c>
      <c r="AW242" s="7" t="s">
        <v>18</v>
      </c>
      <c r="AX242" s="7">
        <v>1</v>
      </c>
      <c r="AY242" s="10" t="s">
        <v>19</v>
      </c>
      <c r="AZ242" s="24">
        <v>0.75</v>
      </c>
      <c r="BA242" s="24"/>
      <c r="BB242" s="10" t="s">
        <v>2</v>
      </c>
      <c r="BC242" s="24">
        <f>+AS240</f>
        <v>0.7</v>
      </c>
      <c r="BD242" s="24"/>
      <c r="BE242" s="10" t="s">
        <v>23</v>
      </c>
      <c r="BF242" s="24">
        <v>0.15</v>
      </c>
      <c r="BG242" s="24"/>
      <c r="BH242" s="10" t="s">
        <v>2</v>
      </c>
      <c r="BI242" s="24">
        <f>+AS240</f>
        <v>0.7</v>
      </c>
      <c r="BJ242" s="24"/>
      <c r="BK242" s="7" t="s">
        <v>44</v>
      </c>
      <c r="BL242" s="7"/>
      <c r="BM242" s="24">
        <f>AP242*AS242^2/AV242*(AX242-AZ242*BC242+BF242*BI242^2)</f>
        <v>2.2397083333333336</v>
      </c>
      <c r="BN242" s="24"/>
      <c r="BO242" s="24"/>
      <c r="BP242" s="7" t="s">
        <v>7</v>
      </c>
      <c r="BQ242" s="7"/>
      <c r="BR242" s="7"/>
      <c r="BS242" s="7"/>
      <c r="BT242" s="8"/>
      <c r="BU242" s="6"/>
      <c r="BV242" s="7" t="s">
        <v>51</v>
      </c>
      <c r="BW242" s="7"/>
      <c r="BX242" s="24">
        <f>-BX230</f>
        <v>-2</v>
      </c>
      <c r="BY242" s="24"/>
      <c r="BZ242" s="10" t="s">
        <v>2</v>
      </c>
      <c r="CA242" s="24">
        <f>+CB236</f>
        <v>3.5</v>
      </c>
      <c r="CB242" s="24"/>
      <c r="CC242" s="10" t="s">
        <v>32</v>
      </c>
      <c r="CD242" s="7">
        <v>12</v>
      </c>
      <c r="CE242" s="7" t="s">
        <v>57</v>
      </c>
      <c r="CF242" s="7">
        <v>1</v>
      </c>
      <c r="CG242" s="10" t="s">
        <v>19</v>
      </c>
      <c r="CH242" s="24">
        <v>0.3</v>
      </c>
      <c r="CI242" s="24"/>
      <c r="CJ242" s="10" t="s">
        <v>2</v>
      </c>
      <c r="CK242" s="24">
        <f>+CA240</f>
        <v>0.7</v>
      </c>
      <c r="CL242" s="24"/>
      <c r="CM242" s="7" t="s">
        <v>44</v>
      </c>
      <c r="CN242" s="7"/>
      <c r="CO242" s="24">
        <f>BX242*CA242^2/CD242*(CF242-CH242*CK242^2)</f>
        <v>-1.7415416666666665</v>
      </c>
      <c r="CP242" s="24"/>
      <c r="CQ242" s="24"/>
      <c r="CR242" s="7" t="s">
        <v>7</v>
      </c>
      <c r="CS242" s="7"/>
      <c r="CT242" s="7"/>
      <c r="CU242" s="7"/>
      <c r="CV242" s="7"/>
      <c r="CW242" s="7"/>
      <c r="CX242" s="7"/>
      <c r="CY242" s="7"/>
      <c r="CZ242" s="7"/>
      <c r="DA242" s="7"/>
      <c r="DB242" s="8"/>
    </row>
    <row r="243" spans="2:106">
      <c r="B243" s="6"/>
      <c r="C243" s="7"/>
      <c r="D243" s="7" t="s">
        <v>59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8"/>
      <c r="AL243" s="6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8"/>
      <c r="BU243" s="6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8"/>
    </row>
    <row r="244" spans="2:106">
      <c r="B244" s="6"/>
      <c r="C244" s="7"/>
      <c r="D244" s="7" t="s">
        <v>51</v>
      </c>
      <c r="E244" s="7"/>
      <c r="F244" s="24">
        <f>-F230</f>
        <v>-2</v>
      </c>
      <c r="G244" s="24"/>
      <c r="H244" s="10" t="s">
        <v>2</v>
      </c>
      <c r="I244" s="24">
        <f>+J236</f>
        <v>3.5</v>
      </c>
      <c r="J244" s="24"/>
      <c r="K244" s="10" t="s">
        <v>32</v>
      </c>
      <c r="L244" s="7">
        <v>12</v>
      </c>
      <c r="M244" s="10" t="s">
        <v>2</v>
      </c>
      <c r="N244" s="24">
        <f>+I240</f>
        <v>0.7</v>
      </c>
      <c r="O244" s="24"/>
      <c r="P244" s="7" t="s">
        <v>57</v>
      </c>
      <c r="Q244" s="7">
        <v>1</v>
      </c>
      <c r="R244" s="10" t="s">
        <v>19</v>
      </c>
      <c r="S244" s="24">
        <v>0.6</v>
      </c>
      <c r="T244" s="24"/>
      <c r="U244" s="10" t="s">
        <v>2</v>
      </c>
      <c r="V244" s="24">
        <f>+I240</f>
        <v>0.7</v>
      </c>
      <c r="W244" s="24"/>
      <c r="X244" s="7" t="s">
        <v>33</v>
      </c>
      <c r="Y244" s="24">
        <f>F244*I244^2/L244*N244*(Q244-S244*V244)</f>
        <v>-0.82891666666666663</v>
      </c>
      <c r="Z244" s="24"/>
      <c r="AA244" s="24"/>
      <c r="AB244" s="7" t="s">
        <v>7</v>
      </c>
      <c r="AC244" s="7"/>
      <c r="AD244" s="7"/>
      <c r="AE244" s="7"/>
      <c r="AF244" s="7"/>
      <c r="AG244" s="7"/>
      <c r="AH244" s="7"/>
      <c r="AI244" s="7"/>
      <c r="AJ244" s="7"/>
      <c r="AK244" s="8"/>
      <c r="AL244" s="6"/>
      <c r="AM244" s="7"/>
      <c r="AN244" s="7"/>
      <c r="AO244" s="7"/>
      <c r="AP244" s="7"/>
      <c r="AQ244" s="7"/>
      <c r="AR244" s="10"/>
      <c r="AS244" s="7"/>
      <c r="AT244" s="7"/>
      <c r="AU244" s="10"/>
      <c r="AV244" s="7"/>
      <c r="AW244" s="10"/>
      <c r="AX244" s="7"/>
      <c r="AY244" s="7"/>
      <c r="AZ244" s="7"/>
      <c r="BA244" s="7"/>
      <c r="BB244" s="10"/>
      <c r="BC244" s="7"/>
      <c r="BD244" s="7"/>
      <c r="BE244" s="10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8"/>
      <c r="BU244" s="6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8"/>
    </row>
    <row r="245" spans="2:106" ht="12" thickBot="1">
      <c r="B245" s="12"/>
      <c r="C245" s="13"/>
      <c r="D245" s="13"/>
      <c r="E245" s="13"/>
      <c r="F245" s="17"/>
      <c r="G245" s="17"/>
      <c r="H245" s="17"/>
      <c r="I245" s="17"/>
      <c r="J245" s="17"/>
      <c r="K245" s="17"/>
      <c r="L245" s="13"/>
      <c r="M245" s="17"/>
      <c r="N245" s="17"/>
      <c r="O245" s="17"/>
      <c r="P245" s="13"/>
      <c r="Q245" s="13"/>
      <c r="R245" s="17"/>
      <c r="S245" s="17"/>
      <c r="T245" s="17"/>
      <c r="U245" s="17"/>
      <c r="V245" s="17"/>
      <c r="W245" s="17"/>
      <c r="X245" s="13"/>
      <c r="Y245" s="17"/>
      <c r="Z245" s="17"/>
      <c r="AA245" s="17"/>
      <c r="AB245" s="13"/>
      <c r="AC245" s="13"/>
      <c r="AD245" s="13"/>
      <c r="AE245" s="13"/>
      <c r="AF245" s="13"/>
      <c r="AG245" s="13"/>
      <c r="AH245" s="13"/>
      <c r="AI245" s="13"/>
      <c r="AJ245" s="13"/>
      <c r="AK245" s="14"/>
      <c r="AL245" s="12"/>
      <c r="AM245" s="13"/>
      <c r="AN245" s="13"/>
      <c r="AO245" s="13"/>
      <c r="AP245" s="13"/>
      <c r="AQ245" s="13"/>
      <c r="AR245" s="17"/>
      <c r="AS245" s="13"/>
      <c r="AT245" s="13"/>
      <c r="AU245" s="17"/>
      <c r="AV245" s="13"/>
      <c r="AW245" s="17"/>
      <c r="AX245" s="13"/>
      <c r="AY245" s="13"/>
      <c r="AZ245" s="13"/>
      <c r="BA245" s="13"/>
      <c r="BB245" s="17"/>
      <c r="BC245" s="13"/>
      <c r="BD245" s="13"/>
      <c r="BE245" s="17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4"/>
      <c r="BU245" s="12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4"/>
    </row>
    <row r="246" spans="2:106">
      <c r="B246" s="6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8"/>
      <c r="AL246" s="6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8"/>
      <c r="BU246" s="6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8"/>
    </row>
    <row r="247" spans="2:106">
      <c r="B247" s="6"/>
      <c r="C247" s="7"/>
      <c r="D247" s="7"/>
      <c r="E247" s="7" t="s">
        <v>0</v>
      </c>
      <c r="F247" s="27">
        <v>2</v>
      </c>
      <c r="G247" s="27"/>
      <c r="H247" s="7" t="s">
        <v>5</v>
      </c>
      <c r="I247" s="7"/>
      <c r="J247" s="7"/>
      <c r="K247" s="7"/>
      <c r="L247" s="7"/>
      <c r="M247" s="7"/>
      <c r="N247" s="7"/>
      <c r="O247" s="7"/>
      <c r="P247" s="7"/>
      <c r="Q247" s="7" t="s">
        <v>0</v>
      </c>
      <c r="R247" s="25">
        <f>+F247</f>
        <v>2</v>
      </c>
      <c r="S247" s="25"/>
      <c r="T247" s="7" t="s">
        <v>5</v>
      </c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8"/>
      <c r="AL247" s="6"/>
      <c r="AM247" s="7"/>
      <c r="AN247" s="7"/>
      <c r="AO247" s="7" t="s">
        <v>0</v>
      </c>
      <c r="AP247" s="27">
        <v>2</v>
      </c>
      <c r="AQ247" s="27"/>
      <c r="AR247" s="7" t="s">
        <v>5</v>
      </c>
      <c r="AS247" s="7"/>
      <c r="AT247" s="7"/>
      <c r="AU247" s="7"/>
      <c r="AV247" s="7"/>
      <c r="AW247" s="7"/>
      <c r="AX247" s="7"/>
      <c r="AY247" s="7"/>
      <c r="AZ247" s="7"/>
      <c r="BA247" s="7" t="s">
        <v>0</v>
      </c>
      <c r="BB247" s="25">
        <f>+AP247</f>
        <v>2</v>
      </c>
      <c r="BC247" s="25"/>
      <c r="BD247" s="7" t="s">
        <v>5</v>
      </c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8"/>
      <c r="BU247" s="6"/>
      <c r="BV247" s="7"/>
      <c r="BW247" s="7" t="s">
        <v>0</v>
      </c>
      <c r="BX247" s="27">
        <v>2</v>
      </c>
      <c r="BY247" s="27"/>
      <c r="BZ247" s="7" t="s">
        <v>5</v>
      </c>
      <c r="CA247" s="7"/>
      <c r="CB247" s="7"/>
      <c r="CC247" s="7"/>
      <c r="CD247" s="7"/>
      <c r="CE247" s="7"/>
      <c r="CF247" s="7"/>
      <c r="CG247" s="7"/>
      <c r="CH247" s="7"/>
      <c r="CI247" s="7" t="s">
        <v>0</v>
      </c>
      <c r="CJ247" s="25">
        <f>+BX247</f>
        <v>2</v>
      </c>
      <c r="CK247" s="25"/>
      <c r="CL247" s="7" t="s">
        <v>5</v>
      </c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8"/>
    </row>
    <row r="248" spans="2:106">
      <c r="B248" s="6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8"/>
      <c r="AL248" s="6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8"/>
      <c r="BU248" s="6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8"/>
    </row>
    <row r="249" spans="2:106">
      <c r="B249" s="6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8"/>
      <c r="AL249" s="6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8"/>
      <c r="BU249" s="6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8"/>
    </row>
    <row r="250" spans="2:106">
      <c r="B250" s="6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8"/>
      <c r="AL250" s="6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8"/>
      <c r="BU250" s="6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8"/>
    </row>
    <row r="251" spans="2:106">
      <c r="B251" s="6"/>
      <c r="C251" s="7" t="s">
        <v>14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 t="s">
        <v>13</v>
      </c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8"/>
      <c r="AL251" s="6"/>
      <c r="AM251" s="7" t="s">
        <v>14</v>
      </c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8"/>
      <c r="BU251" s="6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 t="s">
        <v>13</v>
      </c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8"/>
    </row>
    <row r="252" spans="2:106">
      <c r="B252" s="6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8"/>
      <c r="AL252" s="6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8"/>
      <c r="BU252" s="6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8"/>
    </row>
    <row r="253" spans="2:106">
      <c r="B253" s="6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8"/>
      <c r="AL253" s="6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8"/>
      <c r="BU253" s="6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8"/>
    </row>
    <row r="254" spans="2:106">
      <c r="B254" s="6"/>
      <c r="C254" s="7"/>
      <c r="D254" s="7"/>
      <c r="E254" s="7"/>
      <c r="F254" s="7"/>
      <c r="G254" s="7" t="s">
        <v>42</v>
      </c>
      <c r="H254" s="27">
        <v>1.5</v>
      </c>
      <c r="I254" s="27"/>
      <c r="J254" s="7" t="s">
        <v>6</v>
      </c>
      <c r="K254" s="7"/>
      <c r="L254" s="24">
        <f>+L256-H254-P254</f>
        <v>2</v>
      </c>
      <c r="M254" s="24"/>
      <c r="N254" s="7"/>
      <c r="O254" s="7" t="s">
        <v>42</v>
      </c>
      <c r="P254" s="24">
        <f>+H254</f>
        <v>1.5</v>
      </c>
      <c r="Q254" s="24"/>
      <c r="R254" s="7" t="s">
        <v>6</v>
      </c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8"/>
      <c r="AL254" s="6"/>
      <c r="AM254" s="7"/>
      <c r="AN254" s="7"/>
      <c r="AO254" s="7"/>
      <c r="AP254" s="7"/>
      <c r="AQ254" s="7" t="s">
        <v>42</v>
      </c>
      <c r="AR254" s="27">
        <v>1.5</v>
      </c>
      <c r="AS254" s="27"/>
      <c r="AT254" s="7" t="s">
        <v>6</v>
      </c>
      <c r="AU254" s="7"/>
      <c r="AV254" s="24">
        <f>+AV256-AR254-AZ254</f>
        <v>2</v>
      </c>
      <c r="AW254" s="24"/>
      <c r="AX254" s="7"/>
      <c r="AY254" s="7" t="s">
        <v>42</v>
      </c>
      <c r="AZ254" s="24">
        <f>+AR254</f>
        <v>1.5</v>
      </c>
      <c r="BA254" s="24"/>
      <c r="BB254" s="7" t="s">
        <v>6</v>
      </c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8"/>
      <c r="BU254" s="6"/>
      <c r="BV254" s="7"/>
      <c r="BW254" s="7"/>
      <c r="BX254" s="7"/>
      <c r="BY254" s="7" t="s">
        <v>42</v>
      </c>
      <c r="BZ254" s="27">
        <v>1.5</v>
      </c>
      <c r="CA254" s="27"/>
      <c r="CB254" s="7" t="s">
        <v>6</v>
      </c>
      <c r="CC254" s="7"/>
      <c r="CD254" s="24">
        <f>+CD256-BZ254-CH254</f>
        <v>2</v>
      </c>
      <c r="CE254" s="24"/>
      <c r="CF254" s="7"/>
      <c r="CG254" s="7" t="s">
        <v>42</v>
      </c>
      <c r="CH254" s="24">
        <f>+BZ254</f>
        <v>1.5</v>
      </c>
      <c r="CI254" s="24"/>
      <c r="CJ254" s="7" t="s">
        <v>6</v>
      </c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8"/>
    </row>
    <row r="255" spans="2:106">
      <c r="B255" s="6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8"/>
      <c r="AL255" s="6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8"/>
      <c r="BU255" s="6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8"/>
    </row>
    <row r="256" spans="2:106">
      <c r="B256" s="6"/>
      <c r="C256" s="7"/>
      <c r="D256" s="7"/>
      <c r="E256" s="7"/>
      <c r="F256" s="7"/>
      <c r="G256" s="7"/>
      <c r="H256" s="7"/>
      <c r="I256" s="7"/>
      <c r="J256" s="7"/>
      <c r="K256" s="7" t="s">
        <v>1</v>
      </c>
      <c r="L256" s="27">
        <v>5</v>
      </c>
      <c r="M256" s="27"/>
      <c r="N256" s="7" t="s">
        <v>6</v>
      </c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8"/>
      <c r="AL256" s="6"/>
      <c r="AM256" s="7"/>
      <c r="AN256" s="7"/>
      <c r="AO256" s="7"/>
      <c r="AP256" s="7"/>
      <c r="AQ256" s="7"/>
      <c r="AR256" s="7"/>
      <c r="AS256" s="7"/>
      <c r="AT256" s="7"/>
      <c r="AU256" s="7" t="s">
        <v>1</v>
      </c>
      <c r="AV256" s="27">
        <v>5</v>
      </c>
      <c r="AW256" s="27"/>
      <c r="AX256" s="7" t="s">
        <v>6</v>
      </c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8"/>
      <c r="BU256" s="6"/>
      <c r="BV256" s="7"/>
      <c r="BW256" s="7"/>
      <c r="BX256" s="7"/>
      <c r="BY256" s="7"/>
      <c r="BZ256" s="7"/>
      <c r="CA256" s="7"/>
      <c r="CB256" s="7"/>
      <c r="CC256" s="7" t="s">
        <v>1</v>
      </c>
      <c r="CD256" s="27">
        <v>5</v>
      </c>
      <c r="CE256" s="27"/>
      <c r="CF256" s="7" t="s">
        <v>6</v>
      </c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8"/>
    </row>
    <row r="257" spans="2:106">
      <c r="B257" s="6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8"/>
      <c r="AL257" s="6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8"/>
      <c r="BU257" s="6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8"/>
    </row>
    <row r="258" spans="2:106">
      <c r="B258" s="6"/>
      <c r="C258" s="7"/>
      <c r="D258" s="7"/>
      <c r="E258" s="7"/>
      <c r="F258" s="15" t="s">
        <v>43</v>
      </c>
      <c r="G258" s="7"/>
      <c r="H258" s="7"/>
      <c r="I258" s="24">
        <f>+H254/L256</f>
        <v>0.3</v>
      </c>
      <c r="J258" s="2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8"/>
      <c r="AL258" s="6"/>
      <c r="AM258" s="7"/>
      <c r="AN258" s="7"/>
      <c r="AO258" s="7"/>
      <c r="AP258" s="15" t="s">
        <v>43</v>
      </c>
      <c r="AQ258" s="7"/>
      <c r="AR258" s="7"/>
      <c r="AS258" s="24">
        <f>+AR254/AV256</f>
        <v>0.3</v>
      </c>
      <c r="AT258" s="24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8"/>
      <c r="BU258" s="6"/>
      <c r="BV258" s="7"/>
      <c r="BW258" s="7"/>
      <c r="BX258" s="15" t="s">
        <v>43</v>
      </c>
      <c r="BY258" s="7"/>
      <c r="BZ258" s="7"/>
      <c r="CA258" s="24">
        <f>+BZ254/CD256</f>
        <v>0.3</v>
      </c>
      <c r="CB258" s="24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8"/>
    </row>
    <row r="259" spans="2:106">
      <c r="B259" s="6"/>
      <c r="C259" s="7"/>
      <c r="D259" s="7" t="s">
        <v>60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8"/>
      <c r="AL259" s="6"/>
      <c r="AM259" s="7"/>
      <c r="AN259" s="7" t="s">
        <v>104</v>
      </c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8"/>
      <c r="BU259" s="6"/>
      <c r="BV259" s="7" t="s">
        <v>105</v>
      </c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8"/>
    </row>
    <row r="260" spans="2:106">
      <c r="B260" s="6"/>
      <c r="C260" s="7"/>
      <c r="D260" s="7" t="s">
        <v>48</v>
      </c>
      <c r="E260" s="7"/>
      <c r="F260" s="24">
        <f>+F247</f>
        <v>2</v>
      </c>
      <c r="G260" s="24"/>
      <c r="H260" s="10" t="s">
        <v>2</v>
      </c>
      <c r="I260" s="24">
        <f>+H254</f>
        <v>1.5</v>
      </c>
      <c r="J260" s="24"/>
      <c r="K260" s="10" t="s">
        <v>32</v>
      </c>
      <c r="L260" s="7">
        <v>12</v>
      </c>
      <c r="M260" s="7" t="s">
        <v>18</v>
      </c>
      <c r="N260" s="7">
        <v>2</v>
      </c>
      <c r="O260" s="10" t="s">
        <v>19</v>
      </c>
      <c r="P260" s="24">
        <f>+I258</f>
        <v>0.3</v>
      </c>
      <c r="Q260" s="24"/>
      <c r="R260" s="7" t="s">
        <v>33</v>
      </c>
      <c r="S260" s="24">
        <f>F260*I260^2/L260*(N260-P260)</f>
        <v>0.63749999999999996</v>
      </c>
      <c r="T260" s="24"/>
      <c r="U260" s="24"/>
      <c r="V260" s="7" t="s">
        <v>7</v>
      </c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8"/>
      <c r="AL260" s="6"/>
      <c r="AM260" s="7"/>
      <c r="AN260" s="7" t="s">
        <v>48</v>
      </c>
      <c r="AO260" s="7"/>
      <c r="AP260" s="24">
        <f>+AP247</f>
        <v>2</v>
      </c>
      <c r="AQ260" s="24"/>
      <c r="AR260" s="10" t="s">
        <v>2</v>
      </c>
      <c r="AS260" s="24">
        <f>+AR254</f>
        <v>1.5</v>
      </c>
      <c r="AT260" s="24"/>
      <c r="AU260" s="10" t="s">
        <v>32</v>
      </c>
      <c r="AV260" s="7">
        <v>8</v>
      </c>
      <c r="AW260" s="7" t="s">
        <v>18</v>
      </c>
      <c r="AX260" s="7">
        <v>2</v>
      </c>
      <c r="AY260" s="10" t="s">
        <v>19</v>
      </c>
      <c r="AZ260" s="24">
        <f>+AS258</f>
        <v>0.3</v>
      </c>
      <c r="BA260" s="24"/>
      <c r="BB260" s="7" t="s">
        <v>33</v>
      </c>
      <c r="BC260" s="24">
        <f>AP260*AS260^2/AV260*(AX260-AZ260)</f>
        <v>0.95624999999999993</v>
      </c>
      <c r="BD260" s="24"/>
      <c r="BE260" s="24"/>
      <c r="BF260" s="7" t="s">
        <v>7</v>
      </c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8"/>
      <c r="BU260" s="6"/>
      <c r="BV260" s="7" t="s">
        <v>51</v>
      </c>
      <c r="BW260" s="7"/>
      <c r="BX260" s="24">
        <f>-BX247</f>
        <v>-2</v>
      </c>
      <c r="BY260" s="24"/>
      <c r="BZ260" s="10" t="s">
        <v>2</v>
      </c>
      <c r="CA260" s="24">
        <f>+BZ254</f>
        <v>1.5</v>
      </c>
      <c r="CB260" s="24"/>
      <c r="CC260" s="10" t="s">
        <v>32</v>
      </c>
      <c r="CD260" s="7">
        <v>8</v>
      </c>
      <c r="CE260" s="7" t="s">
        <v>18</v>
      </c>
      <c r="CF260" s="7">
        <v>2</v>
      </c>
      <c r="CG260" s="10" t="s">
        <v>19</v>
      </c>
      <c r="CH260" s="24">
        <f>+CA258</f>
        <v>0.3</v>
      </c>
      <c r="CI260" s="24"/>
      <c r="CJ260" s="7" t="s">
        <v>33</v>
      </c>
      <c r="CK260" s="24">
        <f>BX260*CA260^2/CD260*(CF260-CH260)</f>
        <v>-0.95624999999999993</v>
      </c>
      <c r="CL260" s="24"/>
      <c r="CM260" s="24"/>
      <c r="CN260" s="7" t="s">
        <v>7</v>
      </c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8"/>
    </row>
    <row r="261" spans="2:106">
      <c r="B261" s="6"/>
      <c r="C261" s="7"/>
      <c r="D261" s="7" t="s">
        <v>61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8"/>
      <c r="AL261" s="6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8"/>
      <c r="BU261" s="6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8"/>
    </row>
    <row r="262" spans="2:106">
      <c r="B262" s="6"/>
      <c r="C262" s="7"/>
      <c r="D262" s="7" t="s">
        <v>51</v>
      </c>
      <c r="E262" s="7"/>
      <c r="F262" s="24">
        <f>-F247</f>
        <v>-2</v>
      </c>
      <c r="G262" s="24"/>
      <c r="H262" s="10" t="s">
        <v>2</v>
      </c>
      <c r="I262" s="24">
        <f>+H254</f>
        <v>1.5</v>
      </c>
      <c r="J262" s="24"/>
      <c r="K262" s="10" t="s">
        <v>32</v>
      </c>
      <c r="L262" s="7">
        <v>12</v>
      </c>
      <c r="M262" s="7" t="s">
        <v>18</v>
      </c>
      <c r="N262" s="7">
        <v>2</v>
      </c>
      <c r="O262" s="10" t="s">
        <v>19</v>
      </c>
      <c r="P262" s="24">
        <f>+I258</f>
        <v>0.3</v>
      </c>
      <c r="Q262" s="24"/>
      <c r="R262" s="7" t="s">
        <v>33</v>
      </c>
      <c r="S262" s="24">
        <f>F262*I262^2/L262*(N262-P262)</f>
        <v>-0.63749999999999996</v>
      </c>
      <c r="T262" s="24"/>
      <c r="U262" s="24"/>
      <c r="V262" s="7" t="s">
        <v>7</v>
      </c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8"/>
      <c r="AL262" s="6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8"/>
      <c r="BU262" s="6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8"/>
    </row>
    <row r="263" spans="2:106" ht="12" thickBot="1">
      <c r="B263" s="12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4"/>
      <c r="AL263" s="12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4"/>
      <c r="BU263" s="12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4"/>
    </row>
    <row r="264" spans="2:106">
      <c r="B264" s="6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6"/>
      <c r="S264" s="16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8"/>
      <c r="AL264" s="6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8"/>
      <c r="BU264" s="6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8"/>
    </row>
    <row r="265" spans="2:106">
      <c r="B265" s="6"/>
      <c r="C265" s="7"/>
      <c r="D265" s="7"/>
      <c r="E265" s="7"/>
      <c r="F265" s="7"/>
      <c r="G265" s="7"/>
      <c r="H265" s="7"/>
      <c r="I265" s="7" t="s">
        <v>29</v>
      </c>
      <c r="J265" s="27">
        <v>3.85</v>
      </c>
      <c r="K265" s="27"/>
      <c r="L265" s="7" t="s">
        <v>26</v>
      </c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8"/>
      <c r="AL265" s="6"/>
      <c r="AM265" s="7"/>
      <c r="AN265" s="7"/>
      <c r="AO265" s="7"/>
      <c r="AP265" s="7"/>
      <c r="AQ265" s="7"/>
      <c r="AR265" s="7"/>
      <c r="AS265" s="7" t="s">
        <v>29</v>
      </c>
      <c r="AT265" s="27">
        <v>3.85</v>
      </c>
      <c r="AU265" s="27"/>
      <c r="AV265" s="7" t="s">
        <v>26</v>
      </c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8"/>
      <c r="BU265" s="6"/>
      <c r="BV265" s="7"/>
      <c r="BW265" s="7"/>
      <c r="BX265" s="7"/>
      <c r="BY265" s="7"/>
      <c r="BZ265" s="7"/>
      <c r="CA265" s="7" t="s">
        <v>29</v>
      </c>
      <c r="CB265" s="27">
        <v>3.85</v>
      </c>
      <c r="CC265" s="27"/>
      <c r="CD265" s="7" t="s">
        <v>26</v>
      </c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8"/>
    </row>
    <row r="266" spans="2:106">
      <c r="B266" s="6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8"/>
      <c r="AL266" s="6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8"/>
      <c r="BU266" s="6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8"/>
    </row>
    <row r="267" spans="2:106">
      <c r="B267" s="6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8"/>
      <c r="AL267" s="6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8"/>
      <c r="BU267" s="6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8"/>
    </row>
    <row r="268" spans="2:106">
      <c r="B268" s="6"/>
      <c r="C268" s="7" t="s">
        <v>14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 t="s">
        <v>13</v>
      </c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8"/>
      <c r="AL268" s="6"/>
      <c r="AM268" s="7" t="s">
        <v>14</v>
      </c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8"/>
      <c r="BU268" s="6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 t="s">
        <v>13</v>
      </c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8"/>
    </row>
    <row r="269" spans="2:106">
      <c r="B269" s="6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8"/>
      <c r="AL269" s="6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8"/>
      <c r="BU269" s="6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8"/>
    </row>
    <row r="270" spans="2:106">
      <c r="B270" s="6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8"/>
      <c r="AL270" s="6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8"/>
      <c r="BU270" s="6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8"/>
    </row>
    <row r="271" spans="2:106">
      <c r="B271" s="6"/>
      <c r="C271" s="7"/>
      <c r="D271" s="7"/>
      <c r="E271" s="7"/>
      <c r="F271" s="7"/>
      <c r="G271" s="7" t="s">
        <v>8</v>
      </c>
      <c r="H271" s="27">
        <v>3.85</v>
      </c>
      <c r="I271" s="27"/>
      <c r="J271" s="7" t="s">
        <v>6</v>
      </c>
      <c r="K271" s="7"/>
      <c r="L271" s="7"/>
      <c r="M271" s="7" t="s">
        <v>17</v>
      </c>
      <c r="N271" s="24">
        <f>+L273-H271</f>
        <v>1.56</v>
      </c>
      <c r="O271" s="24"/>
      <c r="P271" s="7" t="s">
        <v>6</v>
      </c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8"/>
      <c r="AL271" s="6"/>
      <c r="AM271" s="7"/>
      <c r="AN271" s="7"/>
      <c r="AO271" s="7"/>
      <c r="AP271" s="7"/>
      <c r="AQ271" s="7" t="s">
        <v>8</v>
      </c>
      <c r="AR271" s="27">
        <v>3.85</v>
      </c>
      <c r="AS271" s="27"/>
      <c r="AT271" s="7" t="s">
        <v>6</v>
      </c>
      <c r="AU271" s="7"/>
      <c r="AV271" s="7"/>
      <c r="AW271" s="7" t="s">
        <v>17</v>
      </c>
      <c r="AX271" s="24">
        <f>+AV273-AR271</f>
        <v>1.56</v>
      </c>
      <c r="AY271" s="24"/>
      <c r="AZ271" s="7" t="s">
        <v>6</v>
      </c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8"/>
      <c r="BU271" s="6"/>
      <c r="BV271" s="7"/>
      <c r="BW271" s="7"/>
      <c r="BX271" s="7"/>
      <c r="BY271" s="7" t="s">
        <v>8</v>
      </c>
      <c r="BZ271" s="27">
        <v>3.85</v>
      </c>
      <c r="CA271" s="27"/>
      <c r="CB271" s="7" t="s">
        <v>6</v>
      </c>
      <c r="CC271" s="7"/>
      <c r="CD271" s="7"/>
      <c r="CE271" s="7" t="s">
        <v>17</v>
      </c>
      <c r="CF271" s="24">
        <f>+CD273-BZ271</f>
        <v>1.56</v>
      </c>
      <c r="CG271" s="24"/>
      <c r="CH271" s="7" t="s">
        <v>6</v>
      </c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8"/>
    </row>
    <row r="272" spans="2:106">
      <c r="B272" s="6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8"/>
      <c r="AL272" s="6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8"/>
      <c r="BU272" s="6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8"/>
    </row>
    <row r="273" spans="2:106">
      <c r="B273" s="6"/>
      <c r="C273" s="7"/>
      <c r="D273" s="7"/>
      <c r="E273" s="7"/>
      <c r="F273" s="7"/>
      <c r="G273" s="7"/>
      <c r="H273" s="7"/>
      <c r="I273" s="7"/>
      <c r="J273" s="7"/>
      <c r="K273" s="7" t="s">
        <v>1</v>
      </c>
      <c r="L273" s="27">
        <v>5.41</v>
      </c>
      <c r="M273" s="27"/>
      <c r="N273" s="7" t="s">
        <v>6</v>
      </c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8"/>
      <c r="AL273" s="6"/>
      <c r="AM273" s="7"/>
      <c r="AN273" s="7"/>
      <c r="AO273" s="7"/>
      <c r="AP273" s="7"/>
      <c r="AQ273" s="7"/>
      <c r="AR273" s="7"/>
      <c r="AS273" s="7"/>
      <c r="AT273" s="7"/>
      <c r="AU273" s="7" t="s">
        <v>1</v>
      </c>
      <c r="AV273" s="27">
        <v>5.41</v>
      </c>
      <c r="AW273" s="27"/>
      <c r="AX273" s="7" t="s">
        <v>6</v>
      </c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8"/>
      <c r="BU273" s="6"/>
      <c r="BV273" s="7"/>
      <c r="BW273" s="7"/>
      <c r="BX273" s="7"/>
      <c r="BY273" s="7"/>
      <c r="BZ273" s="7"/>
      <c r="CA273" s="7"/>
      <c r="CB273" s="7"/>
      <c r="CC273" s="7" t="s">
        <v>1</v>
      </c>
      <c r="CD273" s="27">
        <v>5.41</v>
      </c>
      <c r="CE273" s="27"/>
      <c r="CF273" s="7" t="s">
        <v>6</v>
      </c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8"/>
    </row>
    <row r="274" spans="2:106">
      <c r="B274" s="6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8"/>
      <c r="AL274" s="6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8"/>
      <c r="BU274" s="6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8"/>
    </row>
    <row r="275" spans="2:106">
      <c r="B275" s="6"/>
      <c r="C275" s="7"/>
      <c r="D275" s="7"/>
      <c r="E275" s="7"/>
      <c r="F275" s="7"/>
      <c r="G275" s="15" t="s">
        <v>15</v>
      </c>
      <c r="H275" s="7"/>
      <c r="I275" s="7"/>
      <c r="J275" s="24">
        <f>+H271/L273</f>
        <v>0.71164510166358597</v>
      </c>
      <c r="K275" s="24"/>
      <c r="L275" s="7"/>
      <c r="M275" s="7"/>
      <c r="N275" s="7"/>
      <c r="O275" s="7"/>
      <c r="P275" s="7"/>
      <c r="Q275" s="15" t="s">
        <v>16</v>
      </c>
      <c r="R275" s="7"/>
      <c r="S275" s="7"/>
      <c r="T275" s="24">
        <f>+N271/L273</f>
        <v>0.28835489833641403</v>
      </c>
      <c r="U275" s="24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8"/>
      <c r="AL275" s="6"/>
      <c r="AM275" s="7"/>
      <c r="AN275" s="7"/>
      <c r="AO275" s="7"/>
      <c r="AP275" s="7"/>
      <c r="AQ275" s="15" t="s">
        <v>15</v>
      </c>
      <c r="AR275" s="7"/>
      <c r="AS275" s="7"/>
      <c r="AT275" s="24">
        <f>+AR271/AV273</f>
        <v>0.71164510166358597</v>
      </c>
      <c r="AU275" s="24"/>
      <c r="AV275" s="7"/>
      <c r="AW275" s="7"/>
      <c r="AX275" s="7"/>
      <c r="AY275" s="7"/>
      <c r="AZ275" s="7"/>
      <c r="BA275" s="15" t="s">
        <v>16</v>
      </c>
      <c r="BB275" s="7"/>
      <c r="BC275" s="7"/>
      <c r="BD275" s="24">
        <f>+AX271/AV273</f>
        <v>0.28835489833641403</v>
      </c>
      <c r="BE275" s="24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8"/>
      <c r="BU275" s="6"/>
      <c r="BV275" s="7"/>
      <c r="BW275" s="7"/>
      <c r="BX275" s="7"/>
      <c r="BY275" s="15" t="s">
        <v>15</v>
      </c>
      <c r="BZ275" s="7"/>
      <c r="CA275" s="7"/>
      <c r="CB275" s="24">
        <f>+BZ271/CD273</f>
        <v>0.71164510166358597</v>
      </c>
      <c r="CC275" s="24"/>
      <c r="CD275" s="7"/>
      <c r="CE275" s="7"/>
      <c r="CF275" s="7"/>
      <c r="CG275" s="7"/>
      <c r="CH275" s="7"/>
      <c r="CI275" s="15" t="s">
        <v>16</v>
      </c>
      <c r="CJ275" s="7"/>
      <c r="CK275" s="7"/>
      <c r="CL275" s="24">
        <f>+CF271/CD273</f>
        <v>0.28835489833641403</v>
      </c>
      <c r="CM275" s="24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8"/>
    </row>
    <row r="276" spans="2:106">
      <c r="B276" s="6"/>
      <c r="C276" s="7"/>
      <c r="D276" s="7" t="s">
        <v>62</v>
      </c>
      <c r="E276" s="7"/>
      <c r="F276" s="7"/>
      <c r="G276" s="7"/>
      <c r="H276" s="7"/>
      <c r="I276" s="24">
        <f>+J265</f>
        <v>3.85</v>
      </c>
      <c r="J276" s="24"/>
      <c r="K276" s="10" t="s">
        <v>2</v>
      </c>
      <c r="L276" s="24">
        <f>+H271</f>
        <v>3.85</v>
      </c>
      <c r="M276" s="24"/>
      <c r="N276" s="10" t="s">
        <v>2</v>
      </c>
      <c r="O276" s="24">
        <f>+T275</f>
        <v>0.28835489833641403</v>
      </c>
      <c r="P276" s="24"/>
      <c r="Q276" s="7" t="s">
        <v>37</v>
      </c>
      <c r="R276" s="24">
        <f>+I276*L276*O276^2</f>
        <v>1.2324693437565131</v>
      </c>
      <c r="S276" s="24"/>
      <c r="T276" s="24"/>
      <c r="U276" s="7" t="s">
        <v>7</v>
      </c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8"/>
      <c r="AL276" s="6"/>
      <c r="AM276" s="7"/>
      <c r="AN276" s="7" t="s">
        <v>124</v>
      </c>
      <c r="AO276" s="7"/>
      <c r="AP276" s="7"/>
      <c r="AQ276" s="7"/>
      <c r="AR276" s="7"/>
      <c r="AS276" s="7"/>
      <c r="AT276" s="7"/>
      <c r="AU276" s="7"/>
      <c r="AW276" s="24">
        <f>+AT265</f>
        <v>3.85</v>
      </c>
      <c r="AX276" s="24"/>
      <c r="AY276" s="10" t="s">
        <v>2</v>
      </c>
      <c r="AZ276" s="24">
        <f>+AR271</f>
        <v>3.85</v>
      </c>
      <c r="BA276" s="24"/>
      <c r="BB276" s="10" t="s">
        <v>2</v>
      </c>
      <c r="BC276" s="24">
        <f>+BD275</f>
        <v>0.28835489833641403</v>
      </c>
      <c r="BD276" s="24"/>
      <c r="BE276" s="2" t="s">
        <v>30</v>
      </c>
      <c r="BF276" s="2">
        <v>2</v>
      </c>
      <c r="BG276" s="7" t="s">
        <v>18</v>
      </c>
      <c r="BH276" s="7">
        <v>1</v>
      </c>
      <c r="BI276" s="10" t="s">
        <v>23</v>
      </c>
      <c r="BJ276" s="24">
        <f>+BD275</f>
        <v>0.28835489833641403</v>
      </c>
      <c r="BK276" s="24"/>
      <c r="BL276" s="7" t="s">
        <v>33</v>
      </c>
      <c r="BM276" s="24">
        <f>+AW276*AZ276*BC276/BF276*(BH276+BJ276)</f>
        <v>2.7533049121740052</v>
      </c>
      <c r="BN276" s="24"/>
      <c r="BO276" s="24"/>
      <c r="BP276" s="7" t="s">
        <v>7</v>
      </c>
      <c r="BQ276" s="7"/>
      <c r="BR276" s="7"/>
      <c r="BS276" s="7"/>
      <c r="BT276" s="8"/>
      <c r="BU276" s="6"/>
      <c r="BV276" s="7" t="s">
        <v>126</v>
      </c>
      <c r="BW276" s="7"/>
      <c r="BX276" s="7"/>
      <c r="BY276" s="7"/>
      <c r="BZ276" s="7"/>
      <c r="CA276" s="7"/>
      <c r="CB276" s="7"/>
      <c r="CC276" s="7"/>
      <c r="CE276" s="24">
        <f>-CB265</f>
        <v>-3.85</v>
      </c>
      <c r="CF276" s="24"/>
      <c r="CG276" s="10" t="s">
        <v>2</v>
      </c>
      <c r="CH276" s="24">
        <f>+CF271</f>
        <v>1.56</v>
      </c>
      <c r="CI276" s="24"/>
      <c r="CJ276" s="10" t="s">
        <v>2</v>
      </c>
      <c r="CK276" s="24">
        <f>+CB275</f>
        <v>0.71164510166358597</v>
      </c>
      <c r="CL276" s="24"/>
      <c r="CM276" s="2" t="s">
        <v>30</v>
      </c>
      <c r="CN276" s="2">
        <v>2</v>
      </c>
      <c r="CO276" s="7" t="s">
        <v>18</v>
      </c>
      <c r="CP276" s="7">
        <v>1</v>
      </c>
      <c r="CQ276" s="10" t="s">
        <v>23</v>
      </c>
      <c r="CR276" s="24">
        <f>+CB275</f>
        <v>0.71164510166358597</v>
      </c>
      <c r="CS276" s="24"/>
      <c r="CT276" s="7" t="s">
        <v>33</v>
      </c>
      <c r="CU276" s="24">
        <f>+CE276*CH276*CK276/CN276*(CP276+CR276)</f>
        <v>-3.6579058087132408</v>
      </c>
      <c r="CV276" s="24"/>
      <c r="CW276" s="24"/>
      <c r="CX276" s="7" t="s">
        <v>7</v>
      </c>
      <c r="CY276" s="7"/>
      <c r="CZ276" s="7"/>
      <c r="DA276" s="7"/>
      <c r="DB276" s="8"/>
    </row>
    <row r="277" spans="2:106">
      <c r="B277" s="6"/>
      <c r="C277" s="7"/>
      <c r="D277" s="7" t="s">
        <v>63</v>
      </c>
      <c r="E277" s="7"/>
      <c r="F277" s="7"/>
      <c r="G277" s="7"/>
      <c r="H277" s="7"/>
      <c r="I277" s="24">
        <f>-J265</f>
        <v>-3.85</v>
      </c>
      <c r="J277" s="24"/>
      <c r="K277" s="10" t="s">
        <v>2</v>
      </c>
      <c r="L277" s="24">
        <f>+N271</f>
        <v>1.56</v>
      </c>
      <c r="M277" s="24"/>
      <c r="N277" s="10" t="s">
        <v>2</v>
      </c>
      <c r="O277" s="24">
        <f>+J275</f>
        <v>0.71164510166358597</v>
      </c>
      <c r="P277" s="24"/>
      <c r="Q277" s="7" t="s">
        <v>37</v>
      </c>
      <c r="R277" s="24">
        <f>+I277*L277*O277^2</f>
        <v>-3.0416711368349842</v>
      </c>
      <c r="S277" s="24"/>
      <c r="T277" s="24"/>
      <c r="U277" s="7" t="s">
        <v>7</v>
      </c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8"/>
      <c r="AL277" s="6"/>
      <c r="AM277" s="7"/>
      <c r="AN277" s="7"/>
      <c r="AO277" s="7"/>
      <c r="AP277" s="7"/>
      <c r="AQ277" s="7"/>
      <c r="AR277" s="7"/>
      <c r="AS277" s="7"/>
      <c r="AT277" s="7"/>
      <c r="AU277" s="7"/>
      <c r="BP277" s="7"/>
      <c r="BQ277" s="7"/>
      <c r="BR277" s="7"/>
      <c r="BS277" s="7"/>
      <c r="BT277" s="8"/>
      <c r="BU277" s="6"/>
      <c r="BV277" s="7"/>
      <c r="BW277" s="7"/>
      <c r="BX277" s="7"/>
      <c r="BY277" s="7"/>
      <c r="BZ277" s="7"/>
      <c r="CA277" s="7"/>
      <c r="CB277" s="7"/>
      <c r="CC277" s="10"/>
      <c r="CW277" s="7"/>
      <c r="CX277" s="7"/>
      <c r="CY277" s="7"/>
      <c r="CZ277" s="7"/>
      <c r="DA277" s="7"/>
      <c r="DB277" s="8"/>
    </row>
    <row r="278" spans="2:106" ht="12" thickBot="1">
      <c r="B278" s="12"/>
      <c r="C278" s="13"/>
      <c r="D278" s="13"/>
      <c r="E278" s="13"/>
      <c r="F278" s="13"/>
      <c r="G278" s="13"/>
      <c r="H278" s="13"/>
      <c r="I278" s="17"/>
      <c r="J278" s="17"/>
      <c r="K278" s="17"/>
      <c r="L278" s="17"/>
      <c r="M278" s="17"/>
      <c r="N278" s="17"/>
      <c r="O278" s="17"/>
      <c r="P278" s="17"/>
      <c r="Q278" s="13"/>
      <c r="R278" s="17"/>
      <c r="S278" s="17"/>
      <c r="T278" s="17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4"/>
      <c r="AL278" s="12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4"/>
      <c r="BU278" s="12"/>
      <c r="BV278" s="13"/>
      <c r="BW278" s="13"/>
      <c r="BX278" s="13"/>
      <c r="BY278" s="13"/>
      <c r="BZ278" s="13"/>
      <c r="CA278" s="13"/>
      <c r="CB278" s="13"/>
      <c r="CC278" s="17"/>
      <c r="CD278" s="13"/>
      <c r="CE278" s="13"/>
      <c r="CF278" s="17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4"/>
    </row>
    <row r="279" spans="2:106">
      <c r="B279" s="6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8"/>
      <c r="AL279" s="6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8"/>
      <c r="BU279" s="6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8"/>
    </row>
    <row r="280" spans="2:106">
      <c r="B280" s="6"/>
      <c r="C280" s="7"/>
      <c r="D280" s="7"/>
      <c r="E280" s="7"/>
      <c r="F280" s="7"/>
      <c r="G280" s="7"/>
      <c r="H280" s="7"/>
      <c r="I280" s="7" t="s">
        <v>45</v>
      </c>
      <c r="J280" s="7"/>
      <c r="K280" s="27">
        <v>1.2</v>
      </c>
      <c r="L280" s="27"/>
      <c r="M280" s="24">
        <f>+K280</f>
        <v>1.2</v>
      </c>
      <c r="N280" s="24"/>
      <c r="O280" s="7" t="s">
        <v>6</v>
      </c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8"/>
      <c r="AL280" s="6"/>
      <c r="AM280" s="7"/>
      <c r="AN280" s="7"/>
      <c r="AO280" s="7"/>
      <c r="AP280" s="7"/>
      <c r="AQ280" s="7"/>
      <c r="AR280" s="7"/>
      <c r="AS280" s="7" t="s">
        <v>45</v>
      </c>
      <c r="AT280" s="7"/>
      <c r="AU280" s="27">
        <v>1.2</v>
      </c>
      <c r="AV280" s="27"/>
      <c r="AW280" s="24">
        <f>+AU280</f>
        <v>1.2</v>
      </c>
      <c r="AX280" s="24"/>
      <c r="AY280" s="7" t="s">
        <v>6</v>
      </c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8"/>
      <c r="BU280" s="6"/>
      <c r="BV280" s="7"/>
      <c r="BW280" s="7"/>
      <c r="BX280" s="7"/>
      <c r="BY280" s="7"/>
      <c r="BZ280" s="7"/>
      <c r="CA280" s="7" t="s">
        <v>45</v>
      </c>
      <c r="CB280" s="7"/>
      <c r="CC280" s="27">
        <v>1.2</v>
      </c>
      <c r="CD280" s="27"/>
      <c r="CE280" s="24">
        <f>+CC280</f>
        <v>1.2</v>
      </c>
      <c r="CF280" s="24"/>
      <c r="CG280" s="7" t="s">
        <v>6</v>
      </c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8"/>
    </row>
    <row r="281" spans="2:106">
      <c r="B281" s="6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8"/>
      <c r="AL281" s="6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8"/>
      <c r="BU281" s="6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8"/>
    </row>
    <row r="282" spans="2:106">
      <c r="B282" s="6"/>
      <c r="C282" s="7"/>
      <c r="D282" s="7"/>
      <c r="E282" s="7"/>
      <c r="F282" s="7"/>
      <c r="G282" s="7"/>
      <c r="H282" s="7"/>
      <c r="I282" s="7" t="s">
        <v>29</v>
      </c>
      <c r="J282" s="27">
        <v>2</v>
      </c>
      <c r="K282" s="27"/>
      <c r="L282" s="7" t="s">
        <v>26</v>
      </c>
      <c r="M282" s="7" t="s">
        <v>29</v>
      </c>
      <c r="N282" s="25">
        <f>+J282</f>
        <v>2</v>
      </c>
      <c r="O282" s="25"/>
      <c r="P282" s="7" t="s">
        <v>26</v>
      </c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8"/>
      <c r="AL282" s="6"/>
      <c r="AM282" s="7"/>
      <c r="AN282" s="7"/>
      <c r="AO282" s="7"/>
      <c r="AP282" s="7"/>
      <c r="AQ282" s="7"/>
      <c r="AR282" s="7"/>
      <c r="AS282" s="7" t="s">
        <v>29</v>
      </c>
      <c r="AT282" s="27">
        <v>2</v>
      </c>
      <c r="AU282" s="27"/>
      <c r="AV282" s="7" t="s">
        <v>26</v>
      </c>
      <c r="AW282" s="7" t="s">
        <v>29</v>
      </c>
      <c r="AX282" s="25">
        <f>+AT282</f>
        <v>2</v>
      </c>
      <c r="AY282" s="25"/>
      <c r="AZ282" s="7" t="s">
        <v>26</v>
      </c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8"/>
      <c r="BU282" s="6"/>
      <c r="BV282" s="7"/>
      <c r="BW282" s="7"/>
      <c r="BX282" s="7"/>
      <c r="BY282" s="7"/>
      <c r="BZ282" s="7"/>
      <c r="CA282" s="7" t="s">
        <v>29</v>
      </c>
      <c r="CB282" s="27">
        <v>2</v>
      </c>
      <c r="CC282" s="27"/>
      <c r="CD282" s="7" t="s">
        <v>26</v>
      </c>
      <c r="CE282" s="7" t="s">
        <v>29</v>
      </c>
      <c r="CF282" s="25">
        <f>+CB282</f>
        <v>2</v>
      </c>
      <c r="CG282" s="25"/>
      <c r="CH282" s="7" t="s">
        <v>26</v>
      </c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8"/>
    </row>
    <row r="283" spans="2:106">
      <c r="B283" s="6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8"/>
      <c r="AL283" s="6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8"/>
      <c r="BU283" s="6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8"/>
    </row>
    <row r="284" spans="2:106">
      <c r="B284" s="6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8"/>
      <c r="AL284" s="6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8"/>
      <c r="BU284" s="6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8"/>
    </row>
    <row r="285" spans="2:106">
      <c r="B285" s="6"/>
      <c r="C285" s="7" t="s">
        <v>14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 t="s">
        <v>13</v>
      </c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8"/>
      <c r="AL285" s="6"/>
      <c r="AM285" s="7" t="s">
        <v>14</v>
      </c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8"/>
      <c r="BU285" s="6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 t="s">
        <v>13</v>
      </c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8"/>
    </row>
    <row r="286" spans="2:106">
      <c r="B286" s="6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8"/>
      <c r="AL286" s="6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8"/>
      <c r="BU286" s="6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8"/>
    </row>
    <row r="287" spans="2:106">
      <c r="B287" s="6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8"/>
      <c r="AL287" s="6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8"/>
      <c r="BU287" s="6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8"/>
    </row>
    <row r="288" spans="2:106">
      <c r="B288" s="6"/>
      <c r="C288" s="7"/>
      <c r="D288" s="7"/>
      <c r="E288" s="7"/>
      <c r="F288" s="7"/>
      <c r="G288" s="7" t="s">
        <v>8</v>
      </c>
      <c r="H288" s="27">
        <v>1.5</v>
      </c>
      <c r="I288" s="27"/>
      <c r="J288" s="7" t="s">
        <v>6</v>
      </c>
      <c r="K288" s="7"/>
      <c r="L288" s="7"/>
      <c r="M288" s="7"/>
      <c r="N288" s="7"/>
      <c r="O288" s="7" t="s">
        <v>17</v>
      </c>
      <c r="P288" s="24">
        <f>+L290-H288</f>
        <v>3.5</v>
      </c>
      <c r="Q288" s="24"/>
      <c r="R288" s="7" t="s">
        <v>6</v>
      </c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8"/>
      <c r="AL288" s="6"/>
      <c r="AM288" s="7"/>
      <c r="AN288" s="7"/>
      <c r="AO288" s="7"/>
      <c r="AP288" s="7"/>
      <c r="AQ288" s="7" t="s">
        <v>8</v>
      </c>
      <c r="AR288" s="27">
        <v>1.5</v>
      </c>
      <c r="AS288" s="27"/>
      <c r="AT288" s="7" t="s">
        <v>6</v>
      </c>
      <c r="AU288" s="7"/>
      <c r="AV288" s="7"/>
      <c r="AW288" s="7"/>
      <c r="AX288" s="7"/>
      <c r="AY288" s="7" t="s">
        <v>17</v>
      </c>
      <c r="AZ288" s="24">
        <f>+AV290-AR288</f>
        <v>3.5</v>
      </c>
      <c r="BA288" s="24"/>
      <c r="BB288" s="7" t="s">
        <v>6</v>
      </c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8"/>
      <c r="BU288" s="6"/>
      <c r="BV288" s="7"/>
      <c r="BW288" s="7"/>
      <c r="BX288" s="7"/>
      <c r="BY288" s="7" t="s">
        <v>8</v>
      </c>
      <c r="BZ288" s="27">
        <v>1.5</v>
      </c>
      <c r="CA288" s="27"/>
      <c r="CB288" s="7" t="s">
        <v>6</v>
      </c>
      <c r="CC288" s="7"/>
      <c r="CD288" s="7"/>
      <c r="CE288" s="7"/>
      <c r="CF288" s="7"/>
      <c r="CG288" s="7" t="s">
        <v>17</v>
      </c>
      <c r="CH288" s="24">
        <f>+CD290-BZ288</f>
        <v>3.5</v>
      </c>
      <c r="CI288" s="24"/>
      <c r="CJ288" s="7" t="s">
        <v>6</v>
      </c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8"/>
    </row>
    <row r="289" spans="2:106">
      <c r="B289" s="6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8"/>
      <c r="AL289" s="6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8"/>
      <c r="BU289" s="6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8"/>
    </row>
    <row r="290" spans="2:106">
      <c r="B290" s="6"/>
      <c r="C290" s="7"/>
      <c r="D290" s="7"/>
      <c r="E290" s="7"/>
      <c r="F290" s="7"/>
      <c r="G290" s="7"/>
      <c r="H290" s="7"/>
      <c r="I290" s="7"/>
      <c r="J290" s="7"/>
      <c r="K290" s="7" t="s">
        <v>1</v>
      </c>
      <c r="L290" s="27">
        <v>5</v>
      </c>
      <c r="M290" s="27"/>
      <c r="N290" s="7" t="s">
        <v>6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8"/>
      <c r="AL290" s="6"/>
      <c r="AM290" s="7"/>
      <c r="AN290" s="7"/>
      <c r="AO290" s="7"/>
      <c r="AP290" s="7"/>
      <c r="AQ290" s="7"/>
      <c r="AR290" s="7"/>
      <c r="AS290" s="7"/>
      <c r="AT290" s="7"/>
      <c r="AU290" s="7" t="s">
        <v>1</v>
      </c>
      <c r="AV290" s="27">
        <v>5</v>
      </c>
      <c r="AW290" s="27"/>
      <c r="AX290" s="7" t="s">
        <v>6</v>
      </c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8"/>
      <c r="BU290" s="6"/>
      <c r="BV290" s="7"/>
      <c r="BW290" s="7"/>
      <c r="BX290" s="7"/>
      <c r="BY290" s="7"/>
      <c r="BZ290" s="7"/>
      <c r="CA290" s="7"/>
      <c r="CB290" s="7"/>
      <c r="CC290" s="7" t="s">
        <v>1</v>
      </c>
      <c r="CD290" s="27">
        <v>5</v>
      </c>
      <c r="CE290" s="27"/>
      <c r="CF290" s="7" t="s">
        <v>6</v>
      </c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8"/>
    </row>
    <row r="291" spans="2:106">
      <c r="B291" s="6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8"/>
      <c r="AL291" s="6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8"/>
      <c r="BU291" s="6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8"/>
    </row>
    <row r="292" spans="2:106">
      <c r="B292" s="6"/>
      <c r="C292" s="7"/>
      <c r="D292" s="7"/>
      <c r="E292" s="15" t="s">
        <v>15</v>
      </c>
      <c r="F292" s="7"/>
      <c r="G292" s="7"/>
      <c r="H292" s="24">
        <f>+H288/L290</f>
        <v>0.3</v>
      </c>
      <c r="I292" s="24"/>
      <c r="J292" s="7"/>
      <c r="K292" s="7"/>
      <c r="L292" s="15" t="s">
        <v>16</v>
      </c>
      <c r="M292" s="7"/>
      <c r="N292" s="7"/>
      <c r="O292" s="24">
        <f>+P288/L290</f>
        <v>0.7</v>
      </c>
      <c r="P292" s="24"/>
      <c r="Q292" s="7"/>
      <c r="R292" s="7"/>
      <c r="S292" s="15" t="s">
        <v>43</v>
      </c>
      <c r="T292" s="7"/>
      <c r="U292" s="7"/>
      <c r="V292" s="24">
        <f>(K280+M280)/L290</f>
        <v>0.48</v>
      </c>
      <c r="W292" s="24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8"/>
      <c r="AL292" s="6"/>
      <c r="AM292" s="7"/>
      <c r="AN292" s="7"/>
      <c r="AO292" s="15" t="s">
        <v>15</v>
      </c>
      <c r="AP292" s="7"/>
      <c r="AQ292" s="7"/>
      <c r="AR292" s="24">
        <f>+AR288/AV290</f>
        <v>0.3</v>
      </c>
      <c r="AS292" s="24"/>
      <c r="AT292" s="7"/>
      <c r="AU292" s="7"/>
      <c r="AV292" s="15" t="s">
        <v>16</v>
      </c>
      <c r="AW292" s="7"/>
      <c r="AX292" s="7"/>
      <c r="AY292" s="24">
        <f>+AZ288/AV290</f>
        <v>0.7</v>
      </c>
      <c r="AZ292" s="24"/>
      <c r="BA292" s="7"/>
      <c r="BB292" s="7"/>
      <c r="BC292" s="15" t="s">
        <v>43</v>
      </c>
      <c r="BD292" s="7"/>
      <c r="BE292" s="7"/>
      <c r="BF292" s="24">
        <f>(AU280+AW280)/AV290</f>
        <v>0.48</v>
      </c>
      <c r="BG292" s="24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8"/>
      <c r="BU292" s="6"/>
      <c r="BV292" s="7"/>
      <c r="BW292" s="15" t="s">
        <v>15</v>
      </c>
      <c r="BX292" s="7"/>
      <c r="BY292" s="7"/>
      <c r="BZ292" s="24">
        <f>+BZ288/CD290</f>
        <v>0.3</v>
      </c>
      <c r="CA292" s="24"/>
      <c r="CB292" s="7"/>
      <c r="CC292" s="7"/>
      <c r="CD292" s="15" t="s">
        <v>16</v>
      </c>
      <c r="CE292" s="7"/>
      <c r="CF292" s="7"/>
      <c r="CG292" s="24">
        <f>+CH288/CD290</f>
        <v>0.7</v>
      </c>
      <c r="CH292" s="24"/>
      <c r="CI292" s="7"/>
      <c r="CJ292" s="7"/>
      <c r="CK292" s="15" t="s">
        <v>43</v>
      </c>
      <c r="CL292" s="7"/>
      <c r="CM292" s="7"/>
      <c r="CN292" s="24">
        <f>(CC280+CE280)/CD290</f>
        <v>0.48</v>
      </c>
      <c r="CO292" s="24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8"/>
    </row>
    <row r="293" spans="2:106">
      <c r="B293" s="6"/>
      <c r="C293" s="7"/>
      <c r="D293" s="7" t="s">
        <v>64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8"/>
      <c r="AL293" s="6"/>
      <c r="AM293" s="7"/>
      <c r="AN293" s="7" t="s">
        <v>106</v>
      </c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8"/>
      <c r="BU293" s="6"/>
      <c r="BV293" s="7" t="s">
        <v>125</v>
      </c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8"/>
    </row>
    <row r="294" spans="2:106">
      <c r="B294" s="6"/>
      <c r="C294" s="7"/>
      <c r="D294" s="7" t="s">
        <v>48</v>
      </c>
      <c r="E294" s="7"/>
      <c r="F294" s="24">
        <f>+J282</f>
        <v>2</v>
      </c>
      <c r="G294" s="24"/>
      <c r="H294" s="10" t="s">
        <v>18</v>
      </c>
      <c r="I294" s="7">
        <v>2</v>
      </c>
      <c r="J294" s="10" t="s">
        <v>2</v>
      </c>
      <c r="K294" s="24">
        <f>+H288</f>
        <v>1.5</v>
      </c>
      <c r="L294" s="24"/>
      <c r="M294" s="10" t="s">
        <v>2</v>
      </c>
      <c r="N294" s="24">
        <f>+O292</f>
        <v>0.7</v>
      </c>
      <c r="O294" s="24"/>
      <c r="P294" s="10" t="s">
        <v>65</v>
      </c>
      <c r="Q294" s="24">
        <f>+H288</f>
        <v>1.5</v>
      </c>
      <c r="R294" s="24"/>
      <c r="S294" s="10" t="s">
        <v>2</v>
      </c>
      <c r="T294" s="24">
        <f>+V292</f>
        <v>0.48</v>
      </c>
      <c r="U294" s="24"/>
      <c r="V294" s="10" t="s">
        <v>32</v>
      </c>
      <c r="W294" s="7">
        <v>2</v>
      </c>
      <c r="X294" s="10" t="s">
        <v>19</v>
      </c>
      <c r="Y294" s="24">
        <f>+P288</f>
        <v>3.5</v>
      </c>
      <c r="Z294" s="24"/>
      <c r="AA294" s="10" t="s">
        <v>2</v>
      </c>
      <c r="AB294" s="24">
        <f>+V292</f>
        <v>0.48</v>
      </c>
      <c r="AC294" s="24"/>
      <c r="AD294" s="7" t="s">
        <v>44</v>
      </c>
      <c r="AE294" s="7"/>
      <c r="AF294" s="24">
        <f>+F294*(I294*K294*N294^2+Q294*T294^2/W294-Y294*AB294^2)</f>
        <v>1.6727999999999996</v>
      </c>
      <c r="AG294" s="24"/>
      <c r="AH294" s="24"/>
      <c r="AI294" s="7" t="s">
        <v>7</v>
      </c>
      <c r="AJ294" s="7"/>
      <c r="AK294" s="8"/>
      <c r="AL294" s="6"/>
      <c r="AM294" s="7"/>
      <c r="AN294" s="7" t="s">
        <v>48</v>
      </c>
      <c r="AO294" s="7"/>
      <c r="AP294" s="24">
        <f>+AT282</f>
        <v>2</v>
      </c>
      <c r="AQ294" s="24"/>
      <c r="AR294" s="10" t="s">
        <v>2</v>
      </c>
      <c r="AS294" s="24">
        <f>+AZ288</f>
        <v>3.5</v>
      </c>
      <c r="AT294" s="24"/>
      <c r="AU294" s="10" t="s">
        <v>18</v>
      </c>
      <c r="AV294" s="7">
        <v>1</v>
      </c>
      <c r="AW294" s="10" t="s">
        <v>19</v>
      </c>
      <c r="AX294" s="24">
        <f>+AY292</f>
        <v>0.7</v>
      </c>
      <c r="AY294" s="24"/>
      <c r="AZ294" s="10" t="s">
        <v>54</v>
      </c>
      <c r="BA294" s="24">
        <v>0.75</v>
      </c>
      <c r="BB294" s="24"/>
      <c r="BC294" s="10" t="s">
        <v>2</v>
      </c>
      <c r="BD294" s="24">
        <f>+BF292</f>
        <v>0.48</v>
      </c>
      <c r="BE294" s="24"/>
      <c r="BF294" s="7" t="s">
        <v>44</v>
      </c>
      <c r="BG294" s="7"/>
      <c r="BH294" s="24">
        <f>+AP294*AS294*(AV294-AX294^2-BA294*BD294^2)</f>
        <v>2.3603999999999998</v>
      </c>
      <c r="BI294" s="24"/>
      <c r="BJ294" s="24"/>
      <c r="BK294" s="7" t="s">
        <v>7</v>
      </c>
      <c r="BL294" s="7"/>
      <c r="BM294" s="7"/>
      <c r="BN294" s="7"/>
      <c r="BO294" s="7"/>
      <c r="BP294" s="7"/>
      <c r="BQ294" s="7"/>
      <c r="BR294" s="7"/>
      <c r="BS294" s="7"/>
      <c r="BT294" s="8"/>
      <c r="BU294" s="6"/>
      <c r="BV294" s="7" t="s">
        <v>51</v>
      </c>
      <c r="BW294" s="7"/>
      <c r="BX294" s="24">
        <f>-CB282</f>
        <v>-2</v>
      </c>
      <c r="BY294" s="24"/>
      <c r="BZ294" s="10" t="s">
        <v>2</v>
      </c>
      <c r="CA294" s="24">
        <f>+CH288</f>
        <v>3.5</v>
      </c>
      <c r="CB294" s="24"/>
      <c r="CC294" s="10" t="s">
        <v>18</v>
      </c>
      <c r="CD294" s="7">
        <v>1</v>
      </c>
      <c r="CE294" s="10" t="s">
        <v>19</v>
      </c>
      <c r="CF294" s="24">
        <f>+BZ292</f>
        <v>0.3</v>
      </c>
      <c r="CG294" s="24"/>
      <c r="CH294" s="10" t="s">
        <v>54</v>
      </c>
      <c r="CI294" s="24">
        <v>0.75</v>
      </c>
      <c r="CJ294" s="24"/>
      <c r="CK294" s="10" t="s">
        <v>2</v>
      </c>
      <c r="CL294" s="24">
        <f>+CN292</f>
        <v>0.48</v>
      </c>
      <c r="CM294" s="24"/>
      <c r="CN294" s="7" t="s">
        <v>44</v>
      </c>
      <c r="CO294" s="7"/>
      <c r="CP294" s="24">
        <f>+BX294*CA294*(CD294-CF294^2-CI294*CL294^2)</f>
        <v>-5.160400000000001</v>
      </c>
      <c r="CQ294" s="24"/>
      <c r="CR294" s="24"/>
      <c r="CS294" s="7" t="s">
        <v>7</v>
      </c>
      <c r="CT294" s="7"/>
      <c r="CU294" s="7"/>
      <c r="CV294" s="7"/>
      <c r="CW294" s="7"/>
      <c r="CX294" s="7"/>
      <c r="CY294" s="7"/>
      <c r="CZ294" s="7"/>
      <c r="DA294" s="7"/>
      <c r="DB294" s="8"/>
    </row>
    <row r="295" spans="2:106">
      <c r="B295" s="6"/>
      <c r="C295" s="7"/>
      <c r="D295" s="7" t="s">
        <v>66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8"/>
      <c r="AL295" s="6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8"/>
      <c r="BU295" s="6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8"/>
    </row>
    <row r="296" spans="2:106">
      <c r="B296" s="6"/>
      <c r="C296" s="7"/>
      <c r="D296" s="7" t="s">
        <v>51</v>
      </c>
      <c r="E296" s="7"/>
      <c r="F296" s="24">
        <f>-J282</f>
        <v>-2</v>
      </c>
      <c r="G296" s="24"/>
      <c r="H296" s="10" t="s">
        <v>18</v>
      </c>
      <c r="I296" s="7">
        <v>2</v>
      </c>
      <c r="J296" s="10" t="s">
        <v>2</v>
      </c>
      <c r="K296" s="24">
        <f>+P288</f>
        <v>3.5</v>
      </c>
      <c r="L296" s="24"/>
      <c r="M296" s="10" t="s">
        <v>2</v>
      </c>
      <c r="N296" s="24">
        <f>+H292</f>
        <v>0.3</v>
      </c>
      <c r="O296" s="24"/>
      <c r="P296" s="10" t="s">
        <v>65</v>
      </c>
      <c r="Q296" s="24">
        <f>+P288</f>
        <v>3.5</v>
      </c>
      <c r="R296" s="24"/>
      <c r="S296" s="10" t="s">
        <v>2</v>
      </c>
      <c r="T296" s="24">
        <f>+V292</f>
        <v>0.48</v>
      </c>
      <c r="U296" s="24"/>
      <c r="V296" s="10" t="s">
        <v>32</v>
      </c>
      <c r="W296" s="7">
        <v>2</v>
      </c>
      <c r="X296" s="10" t="s">
        <v>19</v>
      </c>
      <c r="Y296" s="24">
        <f>+H288</f>
        <v>1.5</v>
      </c>
      <c r="Z296" s="24"/>
      <c r="AA296" s="10" t="s">
        <v>2</v>
      </c>
      <c r="AB296" s="24">
        <f>+V292</f>
        <v>0.48</v>
      </c>
      <c r="AC296" s="24"/>
      <c r="AD296" s="7" t="s">
        <v>44</v>
      </c>
      <c r="AE296" s="7"/>
      <c r="AF296" s="24">
        <f>+F296*(I296*K296*N296^2+Q296*T296^2/W296-Y296*AB296^2)</f>
        <v>-1.3751999999999998</v>
      </c>
      <c r="AG296" s="24"/>
      <c r="AH296" s="24"/>
      <c r="AI296" s="7" t="s">
        <v>7</v>
      </c>
      <c r="AJ296" s="7"/>
      <c r="AK296" s="8"/>
      <c r="AL296" s="6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8"/>
      <c r="BU296" s="6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8"/>
    </row>
    <row r="297" spans="2:106" ht="12" thickBot="1">
      <c r="B297" s="12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4"/>
      <c r="AL297" s="12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4"/>
      <c r="BU297" s="12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4"/>
    </row>
    <row r="298" spans="2:106">
      <c r="B298" s="6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8"/>
      <c r="AL298" s="6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8"/>
      <c r="BU298" s="6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8"/>
    </row>
    <row r="299" spans="2:106">
      <c r="B299" s="6"/>
      <c r="C299" s="7"/>
      <c r="D299" s="7"/>
      <c r="E299" s="7"/>
      <c r="F299" s="7"/>
      <c r="G299" s="7"/>
      <c r="H299" s="7"/>
      <c r="I299" s="7"/>
      <c r="J299" s="7"/>
      <c r="K299" s="7" t="s">
        <v>67</v>
      </c>
      <c r="L299" s="27">
        <v>35</v>
      </c>
      <c r="M299" s="27"/>
      <c r="N299" s="7" t="s">
        <v>7</v>
      </c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8"/>
      <c r="AL299" s="6"/>
      <c r="AM299" s="7"/>
      <c r="AN299" s="7"/>
      <c r="AO299" s="7"/>
      <c r="AP299" s="7"/>
      <c r="AQ299" s="7"/>
      <c r="AR299" s="7"/>
      <c r="AS299" s="7"/>
      <c r="AT299" s="7"/>
      <c r="AU299" s="7" t="s">
        <v>67</v>
      </c>
      <c r="AV299" s="27">
        <v>35</v>
      </c>
      <c r="AW299" s="27"/>
      <c r="AX299" s="7" t="s">
        <v>7</v>
      </c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8"/>
      <c r="BU299" s="6"/>
      <c r="BV299" s="7"/>
      <c r="BW299" s="7"/>
      <c r="BX299" s="7"/>
      <c r="BY299" s="7"/>
      <c r="BZ299" s="7"/>
      <c r="CA299" s="7"/>
      <c r="CB299" s="7"/>
      <c r="CC299" s="7" t="s">
        <v>67</v>
      </c>
      <c r="CD299" s="27">
        <v>35</v>
      </c>
      <c r="CE299" s="27"/>
      <c r="CF299" s="7" t="s">
        <v>7</v>
      </c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8"/>
    </row>
    <row r="300" spans="2:106">
      <c r="B300" s="6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8"/>
      <c r="AL300" s="6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8"/>
      <c r="BU300" s="6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8"/>
    </row>
    <row r="301" spans="2:106">
      <c r="B301" s="6"/>
      <c r="C301" s="7" t="s">
        <v>14</v>
      </c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 t="s">
        <v>13</v>
      </c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8"/>
      <c r="AL301" s="6"/>
      <c r="AM301" s="7" t="s">
        <v>14</v>
      </c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8"/>
      <c r="BU301" s="6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 t="s">
        <v>13</v>
      </c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8"/>
    </row>
    <row r="302" spans="2:106">
      <c r="B302" s="6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8"/>
      <c r="AL302" s="6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8"/>
      <c r="BU302" s="6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8"/>
    </row>
    <row r="303" spans="2:106">
      <c r="B303" s="6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8"/>
      <c r="AL303" s="6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8"/>
      <c r="BU303" s="6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8"/>
    </row>
    <row r="304" spans="2:106">
      <c r="B304" s="6"/>
      <c r="C304" s="7"/>
      <c r="D304" s="7"/>
      <c r="E304" s="7"/>
      <c r="F304" s="7"/>
      <c r="G304" s="7" t="s">
        <v>8</v>
      </c>
      <c r="H304" s="27">
        <v>1.5</v>
      </c>
      <c r="I304" s="27"/>
      <c r="J304" s="7" t="s">
        <v>6</v>
      </c>
      <c r="K304" s="7"/>
      <c r="L304" s="7"/>
      <c r="M304" s="7"/>
      <c r="N304" s="7"/>
      <c r="O304" s="7" t="s">
        <v>17</v>
      </c>
      <c r="P304" s="24">
        <f>+L306-H304</f>
        <v>3.5</v>
      </c>
      <c r="Q304" s="24"/>
      <c r="R304" s="7" t="s">
        <v>6</v>
      </c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8"/>
      <c r="AL304" s="6"/>
      <c r="AM304" s="7"/>
      <c r="AN304" s="7"/>
      <c r="AO304" s="7"/>
      <c r="AP304" s="7"/>
      <c r="AQ304" s="7" t="s">
        <v>8</v>
      </c>
      <c r="AR304" s="27">
        <v>1.5</v>
      </c>
      <c r="AS304" s="27"/>
      <c r="AT304" s="7" t="s">
        <v>6</v>
      </c>
      <c r="AU304" s="7"/>
      <c r="AV304" s="7"/>
      <c r="AW304" s="7"/>
      <c r="AX304" s="7"/>
      <c r="AY304" s="7" t="s">
        <v>17</v>
      </c>
      <c r="AZ304" s="24">
        <f>+AV306-AR304</f>
        <v>3.5</v>
      </c>
      <c r="BA304" s="24"/>
      <c r="BB304" s="7" t="s">
        <v>6</v>
      </c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8"/>
      <c r="BU304" s="6"/>
      <c r="BV304" s="7"/>
      <c r="BW304" s="7"/>
      <c r="BX304" s="7"/>
      <c r="BY304" s="7" t="s">
        <v>8</v>
      </c>
      <c r="BZ304" s="27">
        <v>1</v>
      </c>
      <c r="CA304" s="27"/>
      <c r="CB304" s="7" t="s">
        <v>6</v>
      </c>
      <c r="CC304" s="7"/>
      <c r="CD304" s="7"/>
      <c r="CE304" s="7"/>
      <c r="CF304" s="7"/>
      <c r="CG304" s="7" t="s">
        <v>17</v>
      </c>
      <c r="CH304" s="24">
        <f>+CD306-BZ304</f>
        <v>4</v>
      </c>
      <c r="CI304" s="24"/>
      <c r="CJ304" s="7" t="s">
        <v>6</v>
      </c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8"/>
    </row>
    <row r="305" spans="2:106">
      <c r="B305" s="6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8"/>
      <c r="AL305" s="6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8"/>
      <c r="BU305" s="6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8"/>
    </row>
    <row r="306" spans="2:106">
      <c r="B306" s="6"/>
      <c r="C306" s="7"/>
      <c r="D306" s="7"/>
      <c r="E306" s="7"/>
      <c r="F306" s="7"/>
      <c r="G306" s="7"/>
      <c r="H306" s="7"/>
      <c r="I306" s="7"/>
      <c r="J306" s="7"/>
      <c r="K306" s="7" t="s">
        <v>1</v>
      </c>
      <c r="L306" s="27">
        <v>5</v>
      </c>
      <c r="M306" s="27"/>
      <c r="N306" s="7" t="s">
        <v>6</v>
      </c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8"/>
      <c r="AL306" s="6"/>
      <c r="AM306" s="7"/>
      <c r="AN306" s="7"/>
      <c r="AO306" s="7"/>
      <c r="AP306" s="7"/>
      <c r="AQ306" s="7"/>
      <c r="AR306" s="7"/>
      <c r="AS306" s="7"/>
      <c r="AT306" s="7"/>
      <c r="AU306" s="7" t="s">
        <v>1</v>
      </c>
      <c r="AV306" s="27">
        <v>5</v>
      </c>
      <c r="AW306" s="27"/>
      <c r="AX306" s="7" t="s">
        <v>6</v>
      </c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8"/>
      <c r="BU306" s="6"/>
      <c r="BV306" s="7"/>
      <c r="BW306" s="7"/>
      <c r="BX306" s="7"/>
      <c r="BY306" s="7"/>
      <c r="BZ306" s="7"/>
      <c r="CA306" s="7"/>
      <c r="CB306" s="7"/>
      <c r="CC306" s="7" t="s">
        <v>1</v>
      </c>
      <c r="CD306" s="27">
        <v>5</v>
      </c>
      <c r="CE306" s="27"/>
      <c r="CF306" s="7" t="s">
        <v>6</v>
      </c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8"/>
    </row>
    <row r="307" spans="2:106">
      <c r="B307" s="6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8"/>
      <c r="AL307" s="6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8"/>
      <c r="BU307" s="6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8"/>
    </row>
    <row r="308" spans="2:106">
      <c r="B308" s="6"/>
      <c r="C308" s="7"/>
      <c r="D308" s="7"/>
      <c r="E308" s="15" t="s">
        <v>15</v>
      </c>
      <c r="F308" s="7"/>
      <c r="G308" s="7"/>
      <c r="H308" s="24">
        <f>+H304/L306</f>
        <v>0.3</v>
      </c>
      <c r="I308" s="24"/>
      <c r="J308" s="7"/>
      <c r="K308" s="7"/>
      <c r="L308" s="15" t="s">
        <v>16</v>
      </c>
      <c r="M308" s="7"/>
      <c r="N308" s="7"/>
      <c r="O308" s="24">
        <f>+P304/L306</f>
        <v>0.7</v>
      </c>
      <c r="P308" s="24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8"/>
      <c r="AL308" s="6"/>
      <c r="AM308" s="7"/>
      <c r="AN308" s="7"/>
      <c r="AO308" s="15" t="s">
        <v>15</v>
      </c>
      <c r="AP308" s="7"/>
      <c r="AQ308" s="7"/>
      <c r="AR308" s="24">
        <f>+AR304/AV306</f>
        <v>0.3</v>
      </c>
      <c r="AS308" s="24"/>
      <c r="AT308" s="7"/>
      <c r="AU308" s="7"/>
      <c r="AV308" s="15" t="s">
        <v>16</v>
      </c>
      <c r="AW308" s="7"/>
      <c r="AX308" s="7"/>
      <c r="AY308" s="24">
        <f>+AZ304/AV306</f>
        <v>0.7</v>
      </c>
      <c r="AZ308" s="24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8"/>
      <c r="BU308" s="6"/>
      <c r="BV308" s="7"/>
      <c r="BW308" s="15" t="s">
        <v>15</v>
      </c>
      <c r="BX308" s="7"/>
      <c r="BY308" s="7"/>
      <c r="BZ308" s="24">
        <f>+BZ304/CD306</f>
        <v>0.2</v>
      </c>
      <c r="CA308" s="24"/>
      <c r="CB308" s="7"/>
      <c r="CC308" s="7"/>
      <c r="CD308" s="15" t="s">
        <v>16</v>
      </c>
      <c r="CE308" s="7"/>
      <c r="CF308" s="7"/>
      <c r="CG308" s="24">
        <f>+CH304/CD306</f>
        <v>0.8</v>
      </c>
      <c r="CH308" s="24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8"/>
    </row>
    <row r="309" spans="2:106">
      <c r="B309" s="6"/>
      <c r="C309" s="7"/>
      <c r="D309" s="7" t="s">
        <v>68</v>
      </c>
      <c r="E309" s="7"/>
      <c r="F309" s="7"/>
      <c r="G309" s="7"/>
      <c r="H309" s="7"/>
      <c r="I309" s="7"/>
      <c r="J309" s="7"/>
      <c r="K309" s="7"/>
      <c r="L309" s="24">
        <f>+L299</f>
        <v>35</v>
      </c>
      <c r="M309" s="24"/>
      <c r="N309" s="10" t="s">
        <v>2</v>
      </c>
      <c r="O309" s="24">
        <f>+O308</f>
        <v>0.7</v>
      </c>
      <c r="P309" s="24"/>
      <c r="Q309" s="7" t="s">
        <v>18</v>
      </c>
      <c r="R309" s="7">
        <v>3</v>
      </c>
      <c r="S309" s="10" t="s">
        <v>2</v>
      </c>
      <c r="T309" s="24">
        <f>+H308</f>
        <v>0.3</v>
      </c>
      <c r="U309" s="24"/>
      <c r="V309" s="10" t="s">
        <v>19</v>
      </c>
      <c r="W309" s="7">
        <v>1</v>
      </c>
      <c r="X309" s="7" t="s">
        <v>33</v>
      </c>
      <c r="Y309" s="24">
        <f>+L309*O309*(R309*T309-W309)</f>
        <v>-2.450000000000002</v>
      </c>
      <c r="Z309" s="24"/>
      <c r="AA309" s="24"/>
      <c r="AB309" s="7" t="s">
        <v>7</v>
      </c>
      <c r="AC309" s="7"/>
      <c r="AD309" s="7"/>
      <c r="AE309" s="7"/>
      <c r="AF309" s="7"/>
      <c r="AG309" s="7"/>
      <c r="AH309" s="7"/>
      <c r="AI309" s="7"/>
      <c r="AJ309" s="7"/>
      <c r="AK309" s="8"/>
      <c r="AL309" s="6"/>
      <c r="AM309" s="7"/>
      <c r="AN309" s="7" t="s">
        <v>107</v>
      </c>
      <c r="AO309" s="7"/>
      <c r="AP309" s="7"/>
      <c r="AQ309" s="7"/>
      <c r="AR309" s="7"/>
      <c r="AS309" s="7"/>
      <c r="AT309" s="7"/>
      <c r="AU309" s="7"/>
      <c r="AV309" s="24">
        <f>+AV299</f>
        <v>35</v>
      </c>
      <c r="AW309" s="24"/>
      <c r="AX309" s="10" t="s">
        <v>30</v>
      </c>
      <c r="AY309" s="7">
        <v>2</v>
      </c>
      <c r="AZ309" s="7" t="s">
        <v>18</v>
      </c>
      <c r="BA309" s="7">
        <v>1</v>
      </c>
      <c r="BB309" s="10" t="s">
        <v>19</v>
      </c>
      <c r="BC309" s="7">
        <v>3</v>
      </c>
      <c r="BD309" s="10" t="s">
        <v>2</v>
      </c>
      <c r="BE309" s="24">
        <f>+AY308</f>
        <v>0.7</v>
      </c>
      <c r="BF309" s="24"/>
      <c r="BG309" s="7" t="s">
        <v>44</v>
      </c>
      <c r="BH309" s="7"/>
      <c r="BI309" s="24">
        <f>AV309/AY309*(BA309-BC309*BE309^2)</f>
        <v>-8.2249999999999961</v>
      </c>
      <c r="BJ309" s="24"/>
      <c r="BK309" s="24"/>
      <c r="BL309" s="7" t="s">
        <v>7</v>
      </c>
      <c r="BM309" s="7"/>
      <c r="BN309" s="7"/>
      <c r="BO309" s="7"/>
      <c r="BP309" s="7"/>
      <c r="BQ309" s="7"/>
      <c r="BR309" s="7"/>
      <c r="BS309" s="7"/>
      <c r="BT309" s="8"/>
      <c r="BU309" s="6"/>
      <c r="BV309" s="7" t="s">
        <v>108</v>
      </c>
      <c r="BW309" s="7"/>
      <c r="BX309" s="7"/>
      <c r="BY309" s="7"/>
      <c r="BZ309" s="7"/>
      <c r="CA309" s="7"/>
      <c r="CB309" s="7"/>
      <c r="CC309" s="7"/>
      <c r="CD309" s="7"/>
      <c r="CE309" s="7"/>
      <c r="CF309" s="24">
        <f>CD299</f>
        <v>35</v>
      </c>
      <c r="CG309" s="24"/>
      <c r="CH309" s="10" t="s">
        <v>30</v>
      </c>
      <c r="CI309" s="7">
        <v>2</v>
      </c>
      <c r="CJ309" s="7" t="s">
        <v>18</v>
      </c>
      <c r="CK309" s="7">
        <v>3</v>
      </c>
      <c r="CL309" s="10" t="s">
        <v>2</v>
      </c>
      <c r="CM309" s="24">
        <f>+BZ308</f>
        <v>0.2</v>
      </c>
      <c r="CN309" s="24"/>
      <c r="CO309" s="7" t="s">
        <v>96</v>
      </c>
      <c r="CP309" s="7">
        <v>1</v>
      </c>
      <c r="CQ309" s="7" t="s">
        <v>21</v>
      </c>
      <c r="CR309" s="7"/>
      <c r="CS309" s="24">
        <f>-(CF309/CI309*(CK309*CM309^2-CP309))</f>
        <v>15.4</v>
      </c>
      <c r="CT309" s="24"/>
      <c r="CU309" s="24"/>
      <c r="CV309" s="7" t="s">
        <v>7</v>
      </c>
      <c r="CW309" s="7"/>
      <c r="CX309" s="7"/>
      <c r="CY309" s="7"/>
      <c r="CZ309" s="7"/>
      <c r="DA309" s="7"/>
      <c r="DB309" s="8"/>
    </row>
    <row r="310" spans="2:106">
      <c r="B310" s="6"/>
      <c r="C310" s="7"/>
      <c r="D310" s="7" t="s">
        <v>69</v>
      </c>
      <c r="E310" s="7"/>
      <c r="F310" s="7"/>
      <c r="G310" s="7"/>
      <c r="H310" s="7"/>
      <c r="I310" s="7"/>
      <c r="J310" s="7"/>
      <c r="K310" s="7"/>
      <c r="L310" s="24">
        <f>-L299</f>
        <v>-35</v>
      </c>
      <c r="M310" s="24"/>
      <c r="N310" s="10" t="s">
        <v>2</v>
      </c>
      <c r="O310" s="24">
        <f>+H308</f>
        <v>0.3</v>
      </c>
      <c r="P310" s="24"/>
      <c r="Q310" s="7" t="s">
        <v>18</v>
      </c>
      <c r="R310" s="7">
        <v>3</v>
      </c>
      <c r="S310" s="10" t="s">
        <v>2</v>
      </c>
      <c r="T310" s="24">
        <f>+O308</f>
        <v>0.7</v>
      </c>
      <c r="U310" s="24"/>
      <c r="V310" s="10" t="s">
        <v>19</v>
      </c>
      <c r="W310" s="7">
        <v>1</v>
      </c>
      <c r="X310" s="7" t="s">
        <v>33</v>
      </c>
      <c r="Y310" s="24">
        <f>+L310*O310*(R310*T310-W310)</f>
        <v>-11.549999999999997</v>
      </c>
      <c r="Z310" s="24"/>
      <c r="AA310" s="24"/>
      <c r="AB310" s="7" t="s">
        <v>7</v>
      </c>
      <c r="AC310" s="7"/>
      <c r="AD310" s="7"/>
      <c r="AE310" s="7"/>
      <c r="AF310" s="7"/>
      <c r="AG310" s="7"/>
      <c r="AH310" s="7"/>
      <c r="AI310" s="7"/>
      <c r="AJ310" s="7"/>
      <c r="AK310" s="8"/>
      <c r="AL310" s="6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8"/>
      <c r="BU310" s="6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8"/>
    </row>
    <row r="311" spans="2:106" ht="12" thickBot="1">
      <c r="B311" s="12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4"/>
      <c r="AL311" s="12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4"/>
      <c r="BU311" s="12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4"/>
    </row>
    <row r="312" spans="2:106">
      <c r="B312" s="6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8"/>
      <c r="AL312" s="6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8"/>
      <c r="BU312" s="6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8"/>
    </row>
    <row r="313" spans="2:106">
      <c r="B313" s="6"/>
      <c r="C313" s="7"/>
      <c r="D313" s="7"/>
      <c r="E313" s="7"/>
      <c r="F313" s="7"/>
      <c r="G313" s="7"/>
      <c r="H313" s="7"/>
      <c r="I313" s="7" t="s">
        <v>29</v>
      </c>
      <c r="J313" s="27">
        <v>4</v>
      </c>
      <c r="K313" s="27"/>
      <c r="L313" s="7" t="s">
        <v>26</v>
      </c>
      <c r="M313" s="7" t="s">
        <v>29</v>
      </c>
      <c r="N313" s="25">
        <f>+J313</f>
        <v>4</v>
      </c>
      <c r="O313" s="25"/>
      <c r="P313" s="7" t="s">
        <v>26</v>
      </c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8"/>
      <c r="AL313" s="6"/>
      <c r="AM313" s="7"/>
      <c r="AN313" s="7"/>
      <c r="AO313" s="7"/>
      <c r="AP313" s="7"/>
      <c r="AQ313" s="7"/>
      <c r="AR313" s="7"/>
      <c r="AS313" s="7" t="s">
        <v>29</v>
      </c>
      <c r="AT313" s="27">
        <v>4</v>
      </c>
      <c r="AU313" s="27"/>
      <c r="AV313" s="7" t="s">
        <v>26</v>
      </c>
      <c r="AW313" s="7" t="s">
        <v>29</v>
      </c>
      <c r="AX313" s="25">
        <f>+AT313</f>
        <v>4</v>
      </c>
      <c r="AY313" s="25"/>
      <c r="AZ313" s="7" t="s">
        <v>26</v>
      </c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8"/>
      <c r="BU313" s="6"/>
      <c r="BV313" s="7"/>
      <c r="BW313" s="7"/>
      <c r="BX313" s="7"/>
      <c r="BY313" s="7"/>
      <c r="BZ313" s="7"/>
      <c r="CA313" s="7" t="s">
        <v>29</v>
      </c>
      <c r="CB313" s="27">
        <v>4</v>
      </c>
      <c r="CC313" s="27"/>
      <c r="CD313" s="7" t="s">
        <v>26</v>
      </c>
      <c r="CE313" s="7" t="s">
        <v>29</v>
      </c>
      <c r="CF313" s="25">
        <f>+CB313</f>
        <v>4</v>
      </c>
      <c r="CG313" s="25"/>
      <c r="CH313" s="7" t="s">
        <v>26</v>
      </c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8"/>
    </row>
    <row r="314" spans="2:106">
      <c r="B314" s="6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8"/>
      <c r="AL314" s="6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8"/>
      <c r="BU314" s="6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8"/>
    </row>
    <row r="315" spans="2:106">
      <c r="B315" s="6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8"/>
      <c r="AL315" s="6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8"/>
      <c r="BU315" s="6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8"/>
    </row>
    <row r="316" spans="2:106">
      <c r="B316" s="6"/>
      <c r="C316" s="7" t="s">
        <v>14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 t="s">
        <v>13</v>
      </c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8"/>
      <c r="AL316" s="6"/>
      <c r="AM316" s="7" t="s">
        <v>14</v>
      </c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8"/>
      <c r="BU316" s="6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 t="s">
        <v>13</v>
      </c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8"/>
    </row>
    <row r="317" spans="2:106">
      <c r="B317" s="6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8"/>
      <c r="AL317" s="6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8"/>
      <c r="BU317" s="6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8"/>
    </row>
    <row r="318" spans="2:106">
      <c r="B318" s="6"/>
      <c r="C318" s="7"/>
      <c r="D318" s="7"/>
      <c r="E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8"/>
      <c r="AL318" s="6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8"/>
      <c r="BU318" s="6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8"/>
    </row>
    <row r="319" spans="2:106">
      <c r="B319" s="6"/>
      <c r="C319" s="7"/>
      <c r="D319" s="7"/>
      <c r="E319" s="7"/>
      <c r="F319" s="7"/>
      <c r="G319" s="7" t="s">
        <v>8</v>
      </c>
      <c r="H319" s="27">
        <v>3.85</v>
      </c>
      <c r="I319" s="27"/>
      <c r="J319" s="7" t="s">
        <v>6</v>
      </c>
      <c r="K319" s="7"/>
      <c r="L319" s="24">
        <f>+L321-H319-P319</f>
        <v>0.35000000000000098</v>
      </c>
      <c r="M319" s="24"/>
      <c r="N319" s="7" t="s">
        <v>6</v>
      </c>
      <c r="O319" s="7" t="s">
        <v>8</v>
      </c>
      <c r="P319" s="24">
        <f>+H319</f>
        <v>3.85</v>
      </c>
      <c r="Q319" s="24"/>
      <c r="R319" s="7" t="s">
        <v>6</v>
      </c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8"/>
      <c r="AL319" s="6"/>
      <c r="AM319" s="7"/>
      <c r="AN319" s="7"/>
      <c r="AO319" s="7"/>
      <c r="AP319" s="7"/>
      <c r="AQ319" s="7" t="s">
        <v>8</v>
      </c>
      <c r="AR319" s="27">
        <v>3.85</v>
      </c>
      <c r="AS319" s="27"/>
      <c r="AT319" s="7" t="s">
        <v>6</v>
      </c>
      <c r="AU319" s="7"/>
      <c r="AV319" s="24">
        <f>+AV321-AR319-AZ319</f>
        <v>0.35000000000000098</v>
      </c>
      <c r="AW319" s="24"/>
      <c r="AX319" s="7" t="s">
        <v>6</v>
      </c>
      <c r="AY319" s="7" t="s">
        <v>8</v>
      </c>
      <c r="AZ319" s="24">
        <f>+AR319</f>
        <v>3.85</v>
      </c>
      <c r="BA319" s="24"/>
      <c r="BB319" s="7" t="s">
        <v>6</v>
      </c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8"/>
      <c r="BU319" s="6"/>
      <c r="BV319" s="7"/>
      <c r="BW319" s="7"/>
      <c r="BX319" s="7"/>
      <c r="BY319" s="7" t="s">
        <v>8</v>
      </c>
      <c r="BZ319" s="27">
        <v>3.85</v>
      </c>
      <c r="CA319" s="27"/>
      <c r="CB319" s="7" t="s">
        <v>6</v>
      </c>
      <c r="CC319" s="7"/>
      <c r="CD319" s="24">
        <f>+CD321-BZ319-CH319</f>
        <v>0.35000000000000098</v>
      </c>
      <c r="CE319" s="24"/>
      <c r="CF319" s="7" t="s">
        <v>6</v>
      </c>
      <c r="CG319" s="7" t="s">
        <v>8</v>
      </c>
      <c r="CH319" s="24">
        <f>+BZ319</f>
        <v>3.85</v>
      </c>
      <c r="CI319" s="24"/>
      <c r="CJ319" s="7" t="s">
        <v>6</v>
      </c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8"/>
    </row>
    <row r="320" spans="2:106">
      <c r="B320" s="6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8"/>
      <c r="AL320" s="6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8"/>
      <c r="BU320" s="6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8"/>
    </row>
    <row r="321" spans="1:106">
      <c r="A321" s="7"/>
      <c r="B321" s="6"/>
      <c r="C321" s="7"/>
      <c r="D321" s="7"/>
      <c r="E321" s="7"/>
      <c r="F321" s="7"/>
      <c r="G321" s="7"/>
      <c r="H321" s="7"/>
      <c r="I321" s="7"/>
      <c r="J321" s="7"/>
      <c r="K321" s="7" t="s">
        <v>1</v>
      </c>
      <c r="L321" s="27">
        <v>8.0500000000000007</v>
      </c>
      <c r="M321" s="27"/>
      <c r="N321" s="7" t="s">
        <v>6</v>
      </c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8"/>
      <c r="AL321" s="6"/>
      <c r="AM321" s="7"/>
      <c r="AN321" s="7"/>
      <c r="AO321" s="7"/>
      <c r="AP321" s="7"/>
      <c r="AQ321" s="7"/>
      <c r="AR321" s="7"/>
      <c r="AS321" s="7"/>
      <c r="AT321" s="7"/>
      <c r="AU321" s="7" t="s">
        <v>1</v>
      </c>
      <c r="AV321" s="27">
        <v>8.0500000000000007</v>
      </c>
      <c r="AW321" s="27"/>
      <c r="AX321" s="7" t="s">
        <v>6</v>
      </c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8"/>
      <c r="BU321" s="6"/>
      <c r="BV321" s="7"/>
      <c r="BW321" s="7"/>
      <c r="BX321" s="7"/>
      <c r="BY321" s="7"/>
      <c r="BZ321" s="7"/>
      <c r="CA321" s="7"/>
      <c r="CB321" s="7"/>
      <c r="CC321" s="7" t="s">
        <v>1</v>
      </c>
      <c r="CD321" s="27">
        <v>8.0500000000000007</v>
      </c>
      <c r="CE321" s="27"/>
      <c r="CF321" s="7" t="s">
        <v>6</v>
      </c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8"/>
    </row>
    <row r="322" spans="1:106">
      <c r="A322" s="7"/>
      <c r="B322" s="6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8"/>
      <c r="AL322" s="6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8"/>
      <c r="BU322" s="6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8"/>
    </row>
    <row r="323" spans="1:106">
      <c r="A323" s="7"/>
      <c r="B323" s="6"/>
      <c r="C323" s="7"/>
      <c r="D323" s="7"/>
      <c r="E323" s="7"/>
      <c r="F323" s="7"/>
      <c r="G323" s="15" t="s">
        <v>15</v>
      </c>
      <c r="H323" s="7"/>
      <c r="I323" s="7"/>
      <c r="J323" s="24">
        <f>+H319/L321</f>
        <v>0.47826086956521735</v>
      </c>
      <c r="K323" s="24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8"/>
      <c r="AL323" s="6"/>
      <c r="AM323" s="7"/>
      <c r="AN323" s="7"/>
      <c r="AO323" s="7"/>
      <c r="AP323" s="7"/>
      <c r="AQ323" s="15" t="s">
        <v>15</v>
      </c>
      <c r="AR323" s="7"/>
      <c r="AS323" s="7"/>
      <c r="AT323" s="24">
        <f>+AR319/AV321</f>
        <v>0.47826086956521735</v>
      </c>
      <c r="AU323" s="24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8"/>
      <c r="BU323" s="6"/>
      <c r="BV323" s="7"/>
      <c r="BW323" s="7"/>
      <c r="BX323" s="7"/>
      <c r="BY323" s="15" t="s">
        <v>15</v>
      </c>
      <c r="BZ323" s="7"/>
      <c r="CA323" s="7"/>
      <c r="CB323" s="24">
        <f>+BZ319/CD321</f>
        <v>0.47826086956521735</v>
      </c>
      <c r="CC323" s="24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8"/>
    </row>
    <row r="324" spans="1:106">
      <c r="A324" s="7"/>
      <c r="B324" s="6"/>
      <c r="C324" s="7"/>
      <c r="D324" s="7" t="s">
        <v>70</v>
      </c>
      <c r="E324" s="7"/>
      <c r="F324" s="7"/>
      <c r="G324" s="7"/>
      <c r="H324" s="7"/>
      <c r="I324" s="7"/>
      <c r="J324" s="7"/>
      <c r="K324" s="24">
        <f>+J313</f>
        <v>4</v>
      </c>
      <c r="L324" s="24"/>
      <c r="M324" s="10" t="s">
        <v>2</v>
      </c>
      <c r="N324" s="24">
        <f>+H319</f>
        <v>3.85</v>
      </c>
      <c r="O324" s="24"/>
      <c r="P324" s="7" t="s">
        <v>18</v>
      </c>
      <c r="Q324" s="7">
        <v>1</v>
      </c>
      <c r="R324" s="10" t="s">
        <v>19</v>
      </c>
      <c r="S324" s="24">
        <f>+J323</f>
        <v>0.47826086956521735</v>
      </c>
      <c r="T324" s="24"/>
      <c r="U324" s="7" t="s">
        <v>33</v>
      </c>
      <c r="V324" s="24">
        <f>+K324*N324*(Q324-S324)</f>
        <v>8.0347826086956537</v>
      </c>
      <c r="W324" s="24"/>
      <c r="X324" s="24"/>
      <c r="Y324" s="7" t="s">
        <v>7</v>
      </c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8"/>
      <c r="AL324" s="6"/>
      <c r="AM324" s="7"/>
      <c r="AN324" s="7" t="s">
        <v>109</v>
      </c>
      <c r="AO324" s="7"/>
      <c r="AP324" s="7"/>
      <c r="AQ324" s="7"/>
      <c r="AR324" s="7"/>
      <c r="AS324" s="7"/>
      <c r="AT324" s="7"/>
      <c r="AU324" s="7"/>
      <c r="AV324" s="7"/>
      <c r="AW324" s="7">
        <v>3</v>
      </c>
      <c r="AX324" s="7" t="s">
        <v>30</v>
      </c>
      <c r="AY324" s="7">
        <v>2</v>
      </c>
      <c r="AZ324" s="10" t="s">
        <v>2</v>
      </c>
      <c r="BA324" s="24">
        <f>+AT313</f>
        <v>4</v>
      </c>
      <c r="BB324" s="24"/>
      <c r="BC324" s="10" t="s">
        <v>2</v>
      </c>
      <c r="BD324" s="24">
        <f>+AR319</f>
        <v>3.85</v>
      </c>
      <c r="BE324" s="24"/>
      <c r="BF324" s="7" t="s">
        <v>18</v>
      </c>
      <c r="BG324" s="7">
        <v>1</v>
      </c>
      <c r="BH324" s="10" t="s">
        <v>19</v>
      </c>
      <c r="BI324" s="24">
        <f>+AT323</f>
        <v>0.47826086956521735</v>
      </c>
      <c r="BJ324" s="24"/>
      <c r="BK324" s="7" t="s">
        <v>33</v>
      </c>
      <c r="BL324" s="24">
        <f>AW324/AY324*BA324*BD324*(BG324-BI324)</f>
        <v>12.052173913043481</v>
      </c>
      <c r="BM324" s="24"/>
      <c r="BN324" s="24"/>
      <c r="BO324" s="7" t="s">
        <v>7</v>
      </c>
      <c r="BP324" s="7"/>
      <c r="BQ324" s="7"/>
      <c r="BR324" s="7"/>
      <c r="BS324" s="7"/>
      <c r="BT324" s="8"/>
      <c r="BU324" s="6"/>
      <c r="BV324" s="7" t="s">
        <v>160</v>
      </c>
      <c r="BW324" s="7"/>
      <c r="BX324" s="7"/>
      <c r="BY324" s="7"/>
      <c r="BZ324" s="7"/>
      <c r="CA324" s="7"/>
      <c r="CB324" s="7"/>
      <c r="CC324" s="7"/>
      <c r="CD324" s="7"/>
      <c r="CE324" s="7">
        <v>-3</v>
      </c>
      <c r="CF324" s="7" t="s">
        <v>30</v>
      </c>
      <c r="CG324" s="7">
        <v>2</v>
      </c>
      <c r="CH324" s="10" t="s">
        <v>2</v>
      </c>
      <c r="CI324" s="24">
        <f>+CB313</f>
        <v>4</v>
      </c>
      <c r="CJ324" s="24"/>
      <c r="CK324" s="10" t="s">
        <v>2</v>
      </c>
      <c r="CL324" s="24">
        <f>+BZ319</f>
        <v>3.85</v>
      </c>
      <c r="CM324" s="24"/>
      <c r="CN324" s="7" t="s">
        <v>18</v>
      </c>
      <c r="CO324" s="7">
        <v>1</v>
      </c>
      <c r="CP324" s="10" t="s">
        <v>19</v>
      </c>
      <c r="CQ324" s="24">
        <f>+CB323</f>
        <v>0.47826086956521735</v>
      </c>
      <c r="CR324" s="24"/>
      <c r="CS324" s="7" t="s">
        <v>33</v>
      </c>
      <c r="CT324" s="24">
        <f>CE324/CG324*CI324*CL324*(CO324-CQ324)</f>
        <v>-12.052173913043481</v>
      </c>
      <c r="CU324" s="24"/>
      <c r="CV324" s="24"/>
      <c r="CW324" s="7" t="s">
        <v>7</v>
      </c>
      <c r="CX324" s="7"/>
      <c r="CY324" s="7"/>
      <c r="CZ324" s="7"/>
      <c r="DA324" s="7"/>
      <c r="DB324" s="8"/>
    </row>
    <row r="325" spans="1:106">
      <c r="A325" s="7"/>
      <c r="B325" s="6"/>
      <c r="C325" s="7"/>
      <c r="D325" s="7" t="s">
        <v>71</v>
      </c>
      <c r="E325" s="7"/>
      <c r="F325" s="7"/>
      <c r="G325" s="7"/>
      <c r="H325" s="7"/>
      <c r="I325" s="7"/>
      <c r="J325" s="7"/>
      <c r="K325" s="24">
        <f>-K324</f>
        <v>-4</v>
      </c>
      <c r="L325" s="24"/>
      <c r="M325" s="10" t="s">
        <v>2</v>
      </c>
      <c r="N325" s="24">
        <f>+N324</f>
        <v>3.85</v>
      </c>
      <c r="O325" s="24"/>
      <c r="P325" s="7" t="s">
        <v>18</v>
      </c>
      <c r="Q325" s="7">
        <v>1</v>
      </c>
      <c r="R325" s="10" t="s">
        <v>19</v>
      </c>
      <c r="S325" s="24">
        <f>+S324</f>
        <v>0.47826086956521735</v>
      </c>
      <c r="T325" s="24"/>
      <c r="U325" s="7" t="s">
        <v>33</v>
      </c>
      <c r="V325" s="24">
        <f>+K325*N325*(Q325-S325)</f>
        <v>-8.0347826086956537</v>
      </c>
      <c r="W325" s="24"/>
      <c r="X325" s="24"/>
      <c r="Y325" s="7" t="s">
        <v>7</v>
      </c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8"/>
      <c r="AL325" s="6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8"/>
      <c r="BU325" s="6"/>
      <c r="BV325" s="7"/>
      <c r="BW325" s="7"/>
      <c r="BX325" s="7"/>
      <c r="BY325" s="7"/>
      <c r="BZ325" s="7"/>
      <c r="CA325" s="7"/>
      <c r="CB325" s="7"/>
      <c r="CC325" s="7"/>
      <c r="CD325" s="7"/>
      <c r="CE325" s="10"/>
      <c r="CF325" s="7"/>
      <c r="CG325" s="7"/>
      <c r="CH325" s="7"/>
      <c r="CI325" s="7"/>
      <c r="CJ325" s="10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8"/>
    </row>
    <row r="326" spans="1:106" ht="12" thickBot="1">
      <c r="A326" s="8"/>
      <c r="B326" s="12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4"/>
      <c r="AL326" s="12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4"/>
      <c r="BU326" s="12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4"/>
    </row>
    <row r="327" spans="1:106"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5"/>
      <c r="AL327" s="3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5"/>
      <c r="BU327" s="3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5"/>
    </row>
    <row r="328" spans="1:106">
      <c r="B328" s="6"/>
      <c r="C328" s="7"/>
      <c r="D328" s="7"/>
      <c r="E328" s="7"/>
      <c r="F328" s="7"/>
      <c r="G328" s="7"/>
      <c r="H328" s="7" t="s">
        <v>29</v>
      </c>
      <c r="I328" s="27">
        <v>4</v>
      </c>
      <c r="J328" s="27"/>
      <c r="K328" s="7" t="s">
        <v>26</v>
      </c>
      <c r="L328" s="25">
        <f>+I328</f>
        <v>4</v>
      </c>
      <c r="M328" s="25"/>
      <c r="N328" s="7" t="s">
        <v>26</v>
      </c>
      <c r="O328" s="25">
        <f>+I328</f>
        <v>4</v>
      </c>
      <c r="P328" s="25"/>
      <c r="Q328" s="7" t="s">
        <v>26</v>
      </c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8"/>
      <c r="AL328" s="6"/>
      <c r="AM328" s="7"/>
      <c r="AN328" s="7"/>
      <c r="AO328" s="7"/>
      <c r="AP328" s="7"/>
      <c r="AQ328" s="7"/>
      <c r="AR328" s="7" t="s">
        <v>29</v>
      </c>
      <c r="AS328" s="27">
        <v>4</v>
      </c>
      <c r="AT328" s="27"/>
      <c r="AU328" s="7" t="s">
        <v>26</v>
      </c>
      <c r="AV328" s="25">
        <f>+AS328</f>
        <v>4</v>
      </c>
      <c r="AW328" s="25"/>
      <c r="AX328" s="7" t="s">
        <v>26</v>
      </c>
      <c r="AY328" s="25">
        <f>+AS328</f>
        <v>4</v>
      </c>
      <c r="AZ328" s="25"/>
      <c r="BA328" s="7" t="s">
        <v>26</v>
      </c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8"/>
      <c r="BU328" s="6"/>
      <c r="BV328" s="7"/>
      <c r="BW328" s="7"/>
      <c r="BX328" s="7"/>
      <c r="BY328" s="7"/>
      <c r="BZ328" s="7" t="s">
        <v>29</v>
      </c>
      <c r="CA328" s="27">
        <v>4</v>
      </c>
      <c r="CB328" s="27"/>
      <c r="CC328" s="7" t="s">
        <v>26</v>
      </c>
      <c r="CD328" s="25">
        <f>+CA328</f>
        <v>4</v>
      </c>
      <c r="CE328" s="25"/>
      <c r="CF328" s="7" t="s">
        <v>26</v>
      </c>
      <c r="CG328" s="25">
        <f>+CA328</f>
        <v>4</v>
      </c>
      <c r="CH328" s="25"/>
      <c r="CI328" s="7" t="s">
        <v>26</v>
      </c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8"/>
    </row>
    <row r="329" spans="1:106">
      <c r="B329" s="6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8"/>
      <c r="AL329" s="6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8"/>
      <c r="BU329" s="6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8"/>
    </row>
    <row r="330" spans="1:106">
      <c r="B330" s="6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8"/>
      <c r="AL330" s="6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8"/>
      <c r="BU330" s="6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8"/>
    </row>
    <row r="331" spans="1:106">
      <c r="B331" s="6"/>
      <c r="C331" s="7" t="s">
        <v>14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 t="s">
        <v>13</v>
      </c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8"/>
      <c r="AL331" s="6"/>
      <c r="AM331" s="7" t="s">
        <v>14</v>
      </c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8"/>
      <c r="BU331" s="6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 t="s">
        <v>13</v>
      </c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8"/>
    </row>
    <row r="332" spans="1:106">
      <c r="B332" s="6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8"/>
      <c r="AL332" s="6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8"/>
      <c r="BU332" s="6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8"/>
    </row>
    <row r="333" spans="1:106">
      <c r="B333" s="6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8"/>
      <c r="AL333" s="6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8"/>
      <c r="BU333" s="6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8"/>
    </row>
    <row r="334" spans="1:106">
      <c r="B334" s="6"/>
      <c r="C334" s="7"/>
      <c r="D334" s="7"/>
      <c r="E334" s="7"/>
      <c r="F334" s="7"/>
      <c r="G334" s="25">
        <f>+L336/4</f>
        <v>2</v>
      </c>
      <c r="H334" s="25"/>
      <c r="I334" s="7" t="s">
        <v>6</v>
      </c>
      <c r="J334" s="24">
        <f>+G334</f>
        <v>2</v>
      </c>
      <c r="K334" s="24"/>
      <c r="L334" s="7" t="s">
        <v>6</v>
      </c>
      <c r="M334" s="24">
        <f>+G334</f>
        <v>2</v>
      </c>
      <c r="N334" s="24"/>
      <c r="O334" s="7" t="s">
        <v>6</v>
      </c>
      <c r="P334" s="24">
        <f>+G334</f>
        <v>2</v>
      </c>
      <c r="Q334" s="24"/>
      <c r="R334" s="7" t="s">
        <v>6</v>
      </c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8"/>
      <c r="AL334" s="6"/>
      <c r="AM334" s="7"/>
      <c r="AN334" s="7"/>
      <c r="AO334" s="7"/>
      <c r="AP334" s="7"/>
      <c r="AQ334" s="25">
        <f>+AV336/4</f>
        <v>2</v>
      </c>
      <c r="AR334" s="25"/>
      <c r="AS334" s="7" t="s">
        <v>6</v>
      </c>
      <c r="AT334" s="24">
        <f>+AQ334</f>
        <v>2</v>
      </c>
      <c r="AU334" s="24"/>
      <c r="AV334" s="7" t="s">
        <v>6</v>
      </c>
      <c r="AW334" s="24">
        <f>+AQ334</f>
        <v>2</v>
      </c>
      <c r="AX334" s="24"/>
      <c r="AY334" s="7" t="s">
        <v>6</v>
      </c>
      <c r="AZ334" s="24">
        <f>+AQ334</f>
        <v>2</v>
      </c>
      <c r="BA334" s="24"/>
      <c r="BB334" s="7" t="s">
        <v>6</v>
      </c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8"/>
      <c r="BU334" s="6"/>
      <c r="BV334" s="7"/>
      <c r="BW334" s="7"/>
      <c r="BX334" s="7"/>
      <c r="BY334" s="25">
        <f>+CD336/4</f>
        <v>2</v>
      </c>
      <c r="BZ334" s="25"/>
      <c r="CA334" s="7" t="s">
        <v>6</v>
      </c>
      <c r="CB334" s="24">
        <f>+BY334</f>
        <v>2</v>
      </c>
      <c r="CC334" s="24"/>
      <c r="CD334" s="7" t="s">
        <v>6</v>
      </c>
      <c r="CE334" s="24">
        <f>+BY334</f>
        <v>2</v>
      </c>
      <c r="CF334" s="24"/>
      <c r="CG334" s="7" t="s">
        <v>6</v>
      </c>
      <c r="CH334" s="24">
        <f>+BY334</f>
        <v>2</v>
      </c>
      <c r="CI334" s="24"/>
      <c r="CJ334" s="7" t="s">
        <v>6</v>
      </c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8"/>
    </row>
    <row r="335" spans="1:106">
      <c r="B335" s="6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8"/>
      <c r="AL335" s="6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8"/>
      <c r="BU335" s="6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8"/>
    </row>
    <row r="336" spans="1:106">
      <c r="B336" s="6"/>
      <c r="C336" s="7"/>
      <c r="D336" s="7"/>
      <c r="E336" s="7"/>
      <c r="F336" s="7"/>
      <c r="G336" s="7"/>
      <c r="H336" s="7"/>
      <c r="I336" s="7"/>
      <c r="J336" s="7"/>
      <c r="K336" s="7" t="s">
        <v>1</v>
      </c>
      <c r="L336" s="27">
        <v>8</v>
      </c>
      <c r="M336" s="27"/>
      <c r="N336" s="7" t="s">
        <v>6</v>
      </c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8"/>
      <c r="AL336" s="6"/>
      <c r="AM336" s="7"/>
      <c r="AN336" s="7"/>
      <c r="AO336" s="7"/>
      <c r="AP336" s="7"/>
      <c r="AQ336" s="7"/>
      <c r="AR336" s="7"/>
      <c r="AS336" s="7"/>
      <c r="AT336" s="7"/>
      <c r="AU336" s="7" t="s">
        <v>1</v>
      </c>
      <c r="AV336" s="27">
        <v>8</v>
      </c>
      <c r="AW336" s="27"/>
      <c r="AX336" s="7" t="s">
        <v>6</v>
      </c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8"/>
      <c r="BU336" s="6"/>
      <c r="BV336" s="7"/>
      <c r="BW336" s="7"/>
      <c r="BX336" s="7"/>
      <c r="BY336" s="7"/>
      <c r="BZ336" s="7"/>
      <c r="CA336" s="7"/>
      <c r="CB336" s="7"/>
      <c r="CC336" s="7" t="s">
        <v>1</v>
      </c>
      <c r="CD336" s="27">
        <v>8</v>
      </c>
      <c r="CE336" s="27"/>
      <c r="CF336" s="7" t="s">
        <v>6</v>
      </c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8"/>
    </row>
    <row r="337" spans="2:106">
      <c r="B337" s="6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8"/>
      <c r="AL337" s="6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8"/>
      <c r="BU337" s="6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8"/>
    </row>
    <row r="338" spans="2:106">
      <c r="B338" s="6"/>
      <c r="C338" s="7"/>
      <c r="D338" s="7" t="s">
        <v>138</v>
      </c>
      <c r="E338" s="7"/>
      <c r="F338" s="7"/>
      <c r="G338" s="7"/>
      <c r="H338" s="7"/>
      <c r="I338" s="7"/>
      <c r="J338" s="7">
        <v>5</v>
      </c>
      <c r="K338" s="21" t="s">
        <v>2</v>
      </c>
      <c r="L338" s="24">
        <f>+I328</f>
        <v>4</v>
      </c>
      <c r="M338" s="24"/>
      <c r="N338" s="21" t="s">
        <v>2</v>
      </c>
      <c r="O338" s="24">
        <f>+L336</f>
        <v>8</v>
      </c>
      <c r="P338" s="24"/>
      <c r="Q338" s="7" t="s">
        <v>30</v>
      </c>
      <c r="R338" s="7">
        <v>16</v>
      </c>
      <c r="S338" s="21" t="s">
        <v>4</v>
      </c>
      <c r="T338" s="24">
        <f>+J338*L338*O338/R338</f>
        <v>10</v>
      </c>
      <c r="U338" s="24"/>
      <c r="V338" s="24"/>
      <c r="W338" s="7" t="s">
        <v>7</v>
      </c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8"/>
      <c r="AL338" s="6"/>
      <c r="AM338" s="7"/>
      <c r="AN338" s="7" t="s">
        <v>142</v>
      </c>
      <c r="AO338" s="7"/>
      <c r="AP338" s="7"/>
      <c r="AQ338" s="7"/>
      <c r="AR338" s="7"/>
      <c r="AS338" s="7"/>
      <c r="AU338" s="7">
        <v>15</v>
      </c>
      <c r="AV338" s="21" t="s">
        <v>2</v>
      </c>
      <c r="AW338" s="24">
        <f>+AS328</f>
        <v>4</v>
      </c>
      <c r="AX338" s="24"/>
      <c r="AY338" s="21" t="s">
        <v>2</v>
      </c>
      <c r="AZ338" s="24">
        <f>+AV336</f>
        <v>8</v>
      </c>
      <c r="BA338" s="24"/>
      <c r="BB338" s="7" t="s">
        <v>30</v>
      </c>
      <c r="BC338" s="7">
        <v>32</v>
      </c>
      <c r="BD338" s="21" t="s">
        <v>4</v>
      </c>
      <c r="BE338" s="24">
        <f>+AU338*AW338*AZ338/BC338</f>
        <v>15</v>
      </c>
      <c r="BF338" s="24"/>
      <c r="BG338" s="24"/>
      <c r="BH338" s="7" t="s">
        <v>7</v>
      </c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8"/>
      <c r="BU338" s="6"/>
      <c r="BV338" s="7"/>
      <c r="BW338" s="7"/>
      <c r="BX338" s="7"/>
      <c r="BY338" s="7"/>
      <c r="BZ338" s="7"/>
      <c r="CA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8"/>
    </row>
    <row r="339" spans="2:106">
      <c r="B339" s="6"/>
      <c r="C339" s="7"/>
      <c r="D339" s="7" t="s">
        <v>139</v>
      </c>
      <c r="E339" s="7"/>
      <c r="F339" s="7"/>
      <c r="G339" s="7"/>
      <c r="H339" s="7"/>
      <c r="I339" s="7"/>
      <c r="J339" s="7">
        <v>-5</v>
      </c>
      <c r="K339" s="21" t="s">
        <v>2</v>
      </c>
      <c r="L339" s="24">
        <f>+L338</f>
        <v>4</v>
      </c>
      <c r="M339" s="24"/>
      <c r="N339" s="21" t="s">
        <v>2</v>
      </c>
      <c r="O339" s="24">
        <f>+O338</f>
        <v>8</v>
      </c>
      <c r="P339" s="24"/>
      <c r="Q339" s="7" t="s">
        <v>30</v>
      </c>
      <c r="R339" s="7">
        <v>16</v>
      </c>
      <c r="S339" s="21" t="s">
        <v>4</v>
      </c>
      <c r="T339" s="24">
        <f>+J339*L339*O339/R339</f>
        <v>-10</v>
      </c>
      <c r="U339" s="24"/>
      <c r="V339" s="24"/>
      <c r="W339" s="7" t="s">
        <v>7</v>
      </c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8"/>
      <c r="AL339" s="6"/>
      <c r="AM339" s="7"/>
      <c r="AN339" s="7"/>
      <c r="AO339" s="7"/>
      <c r="AP339" s="7"/>
      <c r="AQ339" s="7"/>
      <c r="AR339" s="7"/>
      <c r="AS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8"/>
      <c r="BU339" s="6"/>
      <c r="BV339" s="7" t="s">
        <v>143</v>
      </c>
      <c r="BW339" s="7"/>
      <c r="BX339" s="7"/>
      <c r="BY339" s="7"/>
      <c r="BZ339" s="7"/>
      <c r="CA339" s="7"/>
      <c r="CC339" s="24">
        <v>-15</v>
      </c>
      <c r="CD339" s="24"/>
      <c r="CE339" s="21" t="s">
        <v>2</v>
      </c>
      <c r="CF339" s="24">
        <f>+CA328</f>
        <v>4</v>
      </c>
      <c r="CG339" s="24"/>
      <c r="CH339" s="21" t="s">
        <v>2</v>
      </c>
      <c r="CI339" s="24">
        <f>+CD336</f>
        <v>8</v>
      </c>
      <c r="CJ339" s="24"/>
      <c r="CK339" s="7" t="s">
        <v>30</v>
      </c>
      <c r="CL339" s="7">
        <v>32</v>
      </c>
      <c r="CM339" s="21" t="s">
        <v>4</v>
      </c>
      <c r="CN339" s="24">
        <f>+CC339*CF339*CI339/CL339</f>
        <v>-15</v>
      </c>
      <c r="CO339" s="24"/>
      <c r="CP339" s="24"/>
      <c r="CQ339" s="7" t="s">
        <v>7</v>
      </c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8"/>
    </row>
    <row r="340" spans="2:106" ht="12" thickBot="1">
      <c r="B340" s="12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4"/>
      <c r="AL340" s="12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4"/>
      <c r="BU340" s="12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4"/>
    </row>
    <row r="341" spans="2:106"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5"/>
      <c r="AL341" s="3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5"/>
      <c r="BU341" s="3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5"/>
    </row>
    <row r="342" spans="2:106">
      <c r="B342" s="6"/>
      <c r="F342" s="7"/>
      <c r="G342" s="7" t="s">
        <v>29</v>
      </c>
      <c r="H342" s="27">
        <v>4</v>
      </c>
      <c r="I342" s="27"/>
      <c r="J342" s="25">
        <f>+H342</f>
        <v>4</v>
      </c>
      <c r="K342" s="25"/>
      <c r="L342" s="7" t="s">
        <v>26</v>
      </c>
      <c r="M342" s="26">
        <f>+H342</f>
        <v>4</v>
      </c>
      <c r="N342" s="26"/>
      <c r="O342" s="25">
        <f>+H342</f>
        <v>4</v>
      </c>
      <c r="P342" s="25"/>
      <c r="Q342" s="7" t="s">
        <v>26</v>
      </c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8"/>
      <c r="AL342" s="6"/>
      <c r="AM342" s="7"/>
      <c r="AQ342" s="7" t="s">
        <v>29</v>
      </c>
      <c r="AR342" s="27">
        <v>4</v>
      </c>
      <c r="AS342" s="27"/>
      <c r="AT342" s="25">
        <f>+AR342</f>
        <v>4</v>
      </c>
      <c r="AU342" s="25"/>
      <c r="AV342" s="7" t="s">
        <v>26</v>
      </c>
      <c r="AW342" s="26">
        <f>+AR342</f>
        <v>4</v>
      </c>
      <c r="AX342" s="26"/>
      <c r="AY342" s="25">
        <f>+AR342</f>
        <v>4</v>
      </c>
      <c r="AZ342" s="25"/>
      <c r="BA342" s="7" t="s">
        <v>26</v>
      </c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8"/>
      <c r="BU342" s="6"/>
      <c r="BY342" s="7" t="s">
        <v>29</v>
      </c>
      <c r="BZ342" s="27">
        <v>4</v>
      </c>
      <c r="CA342" s="27"/>
      <c r="CB342" s="25">
        <f>+BZ342</f>
        <v>4</v>
      </c>
      <c r="CC342" s="25"/>
      <c r="CD342" s="7" t="s">
        <v>26</v>
      </c>
      <c r="CE342" s="25">
        <f>+BZ342</f>
        <v>4</v>
      </c>
      <c r="CF342" s="25"/>
      <c r="CG342" s="25">
        <f>+BZ342</f>
        <v>4</v>
      </c>
      <c r="CH342" s="25"/>
      <c r="CI342" s="7" t="s">
        <v>26</v>
      </c>
      <c r="CK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8"/>
    </row>
    <row r="343" spans="2:106">
      <c r="B343" s="6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8"/>
      <c r="AL343" s="6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8"/>
      <c r="BU343" s="6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8"/>
    </row>
    <row r="344" spans="2:106">
      <c r="B344" s="6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8"/>
      <c r="AL344" s="6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8"/>
      <c r="BU344" s="6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8"/>
    </row>
    <row r="345" spans="2:106">
      <c r="B345" s="6"/>
      <c r="C345" s="7" t="s">
        <v>14</v>
      </c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 t="s">
        <v>13</v>
      </c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8"/>
      <c r="AL345" s="6"/>
      <c r="AM345" s="7" t="s">
        <v>14</v>
      </c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8"/>
      <c r="BU345" s="6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 t="s">
        <v>13</v>
      </c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8"/>
    </row>
    <row r="346" spans="2:106">
      <c r="B346" s="6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8"/>
      <c r="AL346" s="6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8"/>
      <c r="BU346" s="6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8"/>
    </row>
    <row r="347" spans="2:106">
      <c r="B347" s="6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8"/>
      <c r="AL347" s="6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8"/>
      <c r="BU347" s="6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8"/>
    </row>
    <row r="348" spans="2:106">
      <c r="B348" s="6"/>
      <c r="C348" s="7"/>
      <c r="D348" s="7"/>
      <c r="E348" s="7"/>
      <c r="F348" s="7"/>
      <c r="G348" s="25">
        <f>+L350/5</f>
        <v>1.6</v>
      </c>
      <c r="H348" s="25"/>
      <c r="I348" s="24">
        <f>+G348</f>
        <v>1.6</v>
      </c>
      <c r="J348" s="24"/>
      <c r="K348" s="7"/>
      <c r="L348" s="24">
        <f>+G348</f>
        <v>1.6</v>
      </c>
      <c r="M348" s="24"/>
      <c r="N348" s="24">
        <f>+G348</f>
        <v>1.6</v>
      </c>
      <c r="O348" s="24"/>
      <c r="P348" s="7"/>
      <c r="Q348" s="24">
        <f>+G348</f>
        <v>1.6</v>
      </c>
      <c r="R348" s="24"/>
      <c r="S348" s="7" t="s">
        <v>6</v>
      </c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8"/>
      <c r="AL348" s="6"/>
      <c r="AM348" s="7"/>
      <c r="AN348" s="7"/>
      <c r="AO348" s="7"/>
      <c r="AP348" s="7"/>
      <c r="AQ348" s="25">
        <f>+AV350/5</f>
        <v>1.6</v>
      </c>
      <c r="AR348" s="25"/>
      <c r="AS348" s="24">
        <f>+AQ348</f>
        <v>1.6</v>
      </c>
      <c r="AT348" s="24"/>
      <c r="AU348" s="7"/>
      <c r="AV348" s="24">
        <f>+AQ348</f>
        <v>1.6</v>
      </c>
      <c r="AW348" s="24"/>
      <c r="AX348" s="24">
        <f>+AQ348</f>
        <v>1.6</v>
      </c>
      <c r="AY348" s="24"/>
      <c r="AZ348" s="7"/>
      <c r="BA348" s="24">
        <f>+AQ348</f>
        <v>1.6</v>
      </c>
      <c r="BB348" s="24"/>
      <c r="BC348" s="7" t="s">
        <v>6</v>
      </c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8"/>
      <c r="BU348" s="6"/>
      <c r="BV348" s="7"/>
      <c r="BW348" s="7"/>
      <c r="BX348" s="7"/>
      <c r="BY348" s="25">
        <f>+CD350/5</f>
        <v>1.6</v>
      </c>
      <c r="BZ348" s="25"/>
      <c r="CA348" s="24">
        <f>+BY348</f>
        <v>1.6</v>
      </c>
      <c r="CB348" s="24"/>
      <c r="CC348" s="7"/>
      <c r="CD348" s="24">
        <f>+BY348</f>
        <v>1.6</v>
      </c>
      <c r="CE348" s="24"/>
      <c r="CF348" s="24">
        <f>+BY348</f>
        <v>1.6</v>
      </c>
      <c r="CG348" s="24"/>
      <c r="CH348" s="7"/>
      <c r="CI348" s="24">
        <f>+BY348</f>
        <v>1.6</v>
      </c>
      <c r="CJ348" s="24"/>
      <c r="CK348" s="7" t="s">
        <v>6</v>
      </c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8"/>
    </row>
    <row r="349" spans="2:106">
      <c r="B349" s="6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8"/>
      <c r="AL349" s="6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8"/>
      <c r="BU349" s="6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8"/>
    </row>
    <row r="350" spans="2:106">
      <c r="B350" s="6"/>
      <c r="C350" s="7"/>
      <c r="D350" s="7"/>
      <c r="E350" s="7"/>
      <c r="F350" s="7"/>
      <c r="G350" s="7"/>
      <c r="H350" s="7"/>
      <c r="I350" s="7"/>
      <c r="J350" s="7"/>
      <c r="K350" s="7" t="s">
        <v>1</v>
      </c>
      <c r="L350" s="27">
        <v>8</v>
      </c>
      <c r="M350" s="27"/>
      <c r="N350" s="7" t="s">
        <v>6</v>
      </c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8"/>
      <c r="AL350" s="6"/>
      <c r="AM350" s="7"/>
      <c r="AN350" s="7"/>
      <c r="AO350" s="7"/>
      <c r="AP350" s="7"/>
      <c r="AQ350" s="7"/>
      <c r="AR350" s="7"/>
      <c r="AS350" s="7"/>
      <c r="AT350" s="7"/>
      <c r="AU350" s="7" t="s">
        <v>1</v>
      </c>
      <c r="AV350" s="27">
        <v>8</v>
      </c>
      <c r="AW350" s="27"/>
      <c r="AX350" s="7" t="s">
        <v>6</v>
      </c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8"/>
      <c r="BU350" s="6"/>
      <c r="BV350" s="7"/>
      <c r="BW350" s="7"/>
      <c r="BX350" s="7"/>
      <c r="BY350" s="7"/>
      <c r="BZ350" s="7"/>
      <c r="CA350" s="7"/>
      <c r="CB350" s="7"/>
      <c r="CC350" s="7" t="s">
        <v>1</v>
      </c>
      <c r="CD350" s="27">
        <v>8</v>
      </c>
      <c r="CE350" s="27"/>
      <c r="CF350" s="7" t="s">
        <v>6</v>
      </c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8"/>
    </row>
    <row r="351" spans="2:106">
      <c r="B351" s="6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8"/>
      <c r="AL351" s="6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8"/>
      <c r="BU351" s="6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8"/>
    </row>
    <row r="352" spans="2:106">
      <c r="B352" s="6"/>
      <c r="C352" s="7"/>
      <c r="D352" s="7" t="s">
        <v>140</v>
      </c>
      <c r="E352" s="7"/>
      <c r="F352" s="7"/>
      <c r="G352" s="7"/>
      <c r="H352" s="7"/>
      <c r="I352" s="7"/>
      <c r="J352" s="7">
        <v>2</v>
      </c>
      <c r="K352" s="21" t="s">
        <v>2</v>
      </c>
      <c r="L352" s="24">
        <f>+H342</f>
        <v>4</v>
      </c>
      <c r="M352" s="24"/>
      <c r="N352" s="21" t="s">
        <v>2</v>
      </c>
      <c r="O352" s="24">
        <f>+L350</f>
        <v>8</v>
      </c>
      <c r="P352" s="24"/>
      <c r="Q352" s="7" t="s">
        <v>30</v>
      </c>
      <c r="R352" s="7">
        <v>5</v>
      </c>
      <c r="S352" s="21" t="s">
        <v>4</v>
      </c>
      <c r="T352" s="24">
        <f>+J352*L352*O352/R352</f>
        <v>12.8</v>
      </c>
      <c r="U352" s="24"/>
      <c r="V352" s="24"/>
      <c r="W352" s="7" t="s">
        <v>7</v>
      </c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8"/>
      <c r="AL352" s="6"/>
      <c r="AM352" s="7"/>
      <c r="AN352" s="7" t="s">
        <v>144</v>
      </c>
      <c r="AO352" s="7"/>
      <c r="AP352" s="7"/>
      <c r="AQ352" s="7"/>
      <c r="AR352" s="7"/>
      <c r="AS352" s="7"/>
      <c r="AT352" s="7">
        <v>3</v>
      </c>
      <c r="AU352" s="21" t="s">
        <v>2</v>
      </c>
      <c r="AV352" s="24">
        <f>+AR342</f>
        <v>4</v>
      </c>
      <c r="AW352" s="24"/>
      <c r="AX352" s="21" t="s">
        <v>2</v>
      </c>
      <c r="AY352" s="24">
        <f>+AV350</f>
        <v>8</v>
      </c>
      <c r="AZ352" s="24"/>
      <c r="BA352" s="7" t="s">
        <v>30</v>
      </c>
      <c r="BB352" s="7">
        <v>5</v>
      </c>
      <c r="BC352" s="21" t="s">
        <v>4</v>
      </c>
      <c r="BD352" s="24">
        <f>+AT352*AV352*AY352/BB352</f>
        <v>19.2</v>
      </c>
      <c r="BE352" s="24"/>
      <c r="BF352" s="24"/>
      <c r="BG352" s="7" t="s">
        <v>7</v>
      </c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8"/>
      <c r="BU352" s="6"/>
      <c r="BV352" s="7" t="s">
        <v>145</v>
      </c>
      <c r="BW352" s="7"/>
      <c r="BX352" s="7"/>
      <c r="BY352" s="7"/>
      <c r="BZ352" s="7"/>
      <c r="CA352" s="7"/>
      <c r="CB352" s="7">
        <v>-3</v>
      </c>
      <c r="CC352" s="21" t="s">
        <v>2</v>
      </c>
      <c r="CD352" s="24">
        <f>+BZ342</f>
        <v>4</v>
      </c>
      <c r="CE352" s="24"/>
      <c r="CF352" s="21" t="s">
        <v>2</v>
      </c>
      <c r="CG352" s="24">
        <f>+CD350</f>
        <v>8</v>
      </c>
      <c r="CH352" s="24"/>
      <c r="CI352" s="7" t="s">
        <v>30</v>
      </c>
      <c r="CJ352" s="7">
        <v>5</v>
      </c>
      <c r="CK352" s="21" t="s">
        <v>4</v>
      </c>
      <c r="CL352" s="24">
        <f>+CB352*CD352*CG352/CJ352</f>
        <v>-19.2</v>
      </c>
      <c r="CM352" s="24"/>
      <c r="CN352" s="24"/>
      <c r="CO352" s="7" t="s">
        <v>7</v>
      </c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8"/>
    </row>
    <row r="353" spans="2:106">
      <c r="B353" s="6"/>
      <c r="C353" s="7"/>
      <c r="D353" s="7" t="s">
        <v>141</v>
      </c>
      <c r="E353" s="7"/>
      <c r="F353" s="7"/>
      <c r="G353" s="7"/>
      <c r="H353" s="7"/>
      <c r="I353" s="7"/>
      <c r="J353" s="7">
        <v>-2</v>
      </c>
      <c r="K353" s="21" t="s">
        <v>2</v>
      </c>
      <c r="L353" s="24">
        <f>+L352</f>
        <v>4</v>
      </c>
      <c r="M353" s="24"/>
      <c r="N353" s="21" t="s">
        <v>2</v>
      </c>
      <c r="O353" s="24">
        <f>+O352</f>
        <v>8</v>
      </c>
      <c r="P353" s="24"/>
      <c r="Q353" s="7" t="s">
        <v>30</v>
      </c>
      <c r="R353" s="7">
        <v>5</v>
      </c>
      <c r="S353" s="21" t="s">
        <v>4</v>
      </c>
      <c r="T353" s="24">
        <f>+J353*L353*O353/R353</f>
        <v>-12.8</v>
      </c>
      <c r="U353" s="24"/>
      <c r="V353" s="24"/>
      <c r="W353" s="7" t="s">
        <v>7</v>
      </c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8"/>
      <c r="AL353" s="6"/>
      <c r="AM353" s="7"/>
      <c r="AN353" s="7"/>
      <c r="AO353" s="7"/>
      <c r="AP353" s="7"/>
      <c r="AQ353" s="7"/>
      <c r="AR353" s="7"/>
      <c r="AS353" s="7"/>
      <c r="AT353" s="7"/>
      <c r="AU353" s="21"/>
      <c r="AV353" s="7"/>
      <c r="AW353" s="7"/>
      <c r="AX353" s="21"/>
      <c r="AY353" s="7"/>
      <c r="AZ353" s="7"/>
      <c r="BA353" s="7"/>
      <c r="BB353" s="7"/>
      <c r="BC353" s="21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8"/>
      <c r="BU353" s="6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8"/>
    </row>
    <row r="354" spans="2:106" ht="12" thickBot="1">
      <c r="B354" s="12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4"/>
      <c r="AL354" s="12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4"/>
      <c r="BU354" s="12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4"/>
    </row>
    <row r="355" spans="2:106">
      <c r="B355" s="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3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5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5"/>
    </row>
    <row r="356" spans="2:106">
      <c r="B356" s="6"/>
      <c r="C356" s="7"/>
      <c r="D356" s="7"/>
      <c r="E356" s="7"/>
      <c r="F356" s="7"/>
      <c r="G356" s="7"/>
      <c r="H356" s="7"/>
      <c r="I356" s="7"/>
      <c r="J356" s="7" t="s">
        <v>127</v>
      </c>
      <c r="K356" s="27">
        <v>200000</v>
      </c>
      <c r="L356" s="27"/>
      <c r="M356" s="27"/>
      <c r="N356" s="7" t="s">
        <v>133</v>
      </c>
      <c r="O356" s="7"/>
      <c r="P356" s="7"/>
      <c r="R356" s="7"/>
      <c r="S356" s="7"/>
      <c r="T356" s="7"/>
      <c r="U356" s="7"/>
      <c r="V356" s="7"/>
      <c r="W356" s="7"/>
      <c r="X356" s="7"/>
      <c r="Y356" s="7" t="s">
        <v>136</v>
      </c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6"/>
      <c r="AM356" s="7"/>
      <c r="AN356" s="7"/>
      <c r="AO356" s="7"/>
      <c r="AP356" s="7"/>
      <c r="AQ356" s="7"/>
      <c r="AR356" s="7"/>
      <c r="AS356" s="7"/>
      <c r="AT356" s="7" t="s">
        <v>127</v>
      </c>
      <c r="AU356" s="27">
        <v>200000</v>
      </c>
      <c r="AV356" s="27"/>
      <c r="AW356" s="27"/>
      <c r="AX356" s="7" t="s">
        <v>133</v>
      </c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 t="s">
        <v>136</v>
      </c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8"/>
      <c r="BU356" s="7"/>
      <c r="BV356" s="7" t="s">
        <v>136</v>
      </c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 t="s">
        <v>127</v>
      </c>
      <c r="CI356" s="27">
        <v>200000</v>
      </c>
      <c r="CJ356" s="27"/>
      <c r="CK356" s="27"/>
      <c r="CL356" s="7" t="s">
        <v>133</v>
      </c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8"/>
    </row>
    <row r="357" spans="2:106">
      <c r="B357" s="6"/>
      <c r="C357" s="7"/>
      <c r="D357" s="7"/>
      <c r="E357" s="7"/>
      <c r="F357" s="7"/>
      <c r="G357" s="7"/>
      <c r="H357" s="7"/>
      <c r="I357" s="7"/>
      <c r="J357" s="15" t="s">
        <v>128</v>
      </c>
      <c r="K357" s="27">
        <v>34753</v>
      </c>
      <c r="L357" s="27"/>
      <c r="M357" s="27"/>
      <c r="N357" s="7" t="s">
        <v>129</v>
      </c>
      <c r="O357" s="7"/>
      <c r="P357" s="7"/>
      <c r="R357" s="7"/>
      <c r="S357" s="7"/>
      <c r="T357" s="7"/>
      <c r="U357" s="7"/>
      <c r="V357" s="7"/>
      <c r="W357" s="7"/>
      <c r="X357" s="7"/>
      <c r="Y357" s="7" t="s">
        <v>137</v>
      </c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6"/>
      <c r="AM357" s="7"/>
      <c r="AN357" s="7"/>
      <c r="AO357" s="7"/>
      <c r="AP357" s="7"/>
      <c r="AQ357" s="7"/>
      <c r="AR357" s="7"/>
      <c r="AS357" s="7"/>
      <c r="AT357" s="15" t="s">
        <v>128</v>
      </c>
      <c r="AU357" s="27">
        <v>34753</v>
      </c>
      <c r="AV357" s="27"/>
      <c r="AW357" s="27"/>
      <c r="AX357" s="7" t="s">
        <v>129</v>
      </c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 t="s">
        <v>137</v>
      </c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8"/>
      <c r="BU357" s="7"/>
      <c r="BV357" s="7" t="s">
        <v>137</v>
      </c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15" t="s">
        <v>128</v>
      </c>
      <c r="CI357" s="27">
        <v>34753</v>
      </c>
      <c r="CJ357" s="27"/>
      <c r="CK357" s="27"/>
      <c r="CL357" s="7" t="s">
        <v>129</v>
      </c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8"/>
    </row>
    <row r="358" spans="2:106">
      <c r="B358" s="6"/>
      <c r="C358" s="7" t="s">
        <v>14</v>
      </c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6"/>
      <c r="AM358" s="7" t="s">
        <v>14</v>
      </c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8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 t="s">
        <v>13</v>
      </c>
      <c r="CU358" s="7"/>
      <c r="CV358" s="7"/>
      <c r="CW358" s="7"/>
      <c r="CX358" s="7"/>
      <c r="CY358" s="7"/>
      <c r="CZ358" s="7"/>
      <c r="DA358" s="7"/>
      <c r="DB358" s="8"/>
    </row>
    <row r="359" spans="2:106">
      <c r="B359" s="6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20" t="s">
        <v>131</v>
      </c>
      <c r="V359" s="28">
        <v>15</v>
      </c>
      <c r="W359" s="28"/>
      <c r="X359" s="7" t="s">
        <v>132</v>
      </c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6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20" t="s">
        <v>131</v>
      </c>
      <c r="BF359" s="27">
        <v>15</v>
      </c>
      <c r="BG359" s="27"/>
      <c r="BH359" s="7" t="s">
        <v>132</v>
      </c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8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  <c r="CU359" s="7"/>
      <c r="CV359" s="7"/>
      <c r="CW359" s="7"/>
      <c r="CX359" s="7"/>
      <c r="CY359" s="7"/>
      <c r="CZ359" s="7"/>
      <c r="DA359" s="7"/>
      <c r="DB359" s="8"/>
    </row>
    <row r="360" spans="2:106">
      <c r="B360" s="6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6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8"/>
      <c r="BU360" s="7"/>
      <c r="BV360" s="7"/>
      <c r="BW360" s="7"/>
      <c r="BX360" s="7"/>
      <c r="BY360" s="7"/>
      <c r="BZ360" s="20" t="s">
        <v>131</v>
      </c>
      <c r="CA360" s="27">
        <v>15</v>
      </c>
      <c r="CB360" s="27"/>
      <c r="CC360" s="7" t="s">
        <v>132</v>
      </c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8"/>
    </row>
    <row r="361" spans="2:106">
      <c r="B361" s="6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6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8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8"/>
    </row>
    <row r="362" spans="2:106">
      <c r="B362" s="6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6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8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8"/>
    </row>
    <row r="363" spans="2:106">
      <c r="B363" s="6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6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8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8"/>
    </row>
    <row r="364" spans="2:106">
      <c r="B364" s="6"/>
      <c r="C364" s="7"/>
      <c r="D364" s="7"/>
      <c r="E364" s="7"/>
      <c r="F364" s="7"/>
      <c r="G364" s="7"/>
      <c r="H364" s="7"/>
      <c r="I364" s="7"/>
      <c r="J364" s="7"/>
      <c r="K364" s="7" t="s">
        <v>1</v>
      </c>
      <c r="L364" s="27">
        <v>5</v>
      </c>
      <c r="M364" s="27"/>
      <c r="N364" s="7" t="s">
        <v>6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6"/>
      <c r="AM364" s="7"/>
      <c r="AN364" s="7"/>
      <c r="AO364" s="7"/>
      <c r="AP364" s="7"/>
      <c r="AQ364" s="7"/>
      <c r="AR364" s="7"/>
      <c r="AS364" s="7"/>
      <c r="AT364" s="7"/>
      <c r="AU364" s="7" t="s">
        <v>1</v>
      </c>
      <c r="AV364" s="27">
        <v>5</v>
      </c>
      <c r="AW364" s="27"/>
      <c r="AX364" s="7" t="s">
        <v>6</v>
      </c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8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 t="s">
        <v>1</v>
      </c>
      <c r="CK364" s="27">
        <v>5</v>
      </c>
      <c r="CL364" s="27"/>
      <c r="CM364" s="7" t="s">
        <v>6</v>
      </c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8"/>
    </row>
    <row r="365" spans="2:106">
      <c r="B365" s="6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6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8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8"/>
    </row>
    <row r="366" spans="2:106">
      <c r="B366" s="6"/>
      <c r="C366" s="7"/>
      <c r="D366" s="7" t="s">
        <v>130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6"/>
      <c r="AM366" s="7"/>
      <c r="AN366" s="7" t="s">
        <v>134</v>
      </c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8"/>
      <c r="BU366" s="7"/>
      <c r="BV366" s="7"/>
      <c r="BW366" s="7"/>
      <c r="BX366" s="7"/>
      <c r="BY366" s="7" t="s">
        <v>135</v>
      </c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8"/>
    </row>
    <row r="367" spans="2:106">
      <c r="B367" s="6"/>
      <c r="C367" s="7"/>
      <c r="D367" s="7" t="s">
        <v>48</v>
      </c>
      <c r="E367" s="7"/>
      <c r="F367" s="7">
        <v>6</v>
      </c>
      <c r="G367" s="19" t="s">
        <v>2</v>
      </c>
      <c r="H367" s="24">
        <f>+K356</f>
        <v>200000</v>
      </c>
      <c r="I367" s="24"/>
      <c r="J367" s="24"/>
      <c r="K367" s="19" t="s">
        <v>2</v>
      </c>
      <c r="L367" s="24">
        <f>+K357</f>
        <v>34753</v>
      </c>
      <c r="M367" s="24"/>
      <c r="N367" s="24"/>
      <c r="O367" s="19" t="s">
        <v>2</v>
      </c>
      <c r="P367" s="24">
        <f>+V359</f>
        <v>15</v>
      </c>
      <c r="Q367" s="24"/>
      <c r="R367" s="7" t="s">
        <v>30</v>
      </c>
      <c r="S367" s="24">
        <f>+L364</f>
        <v>5</v>
      </c>
      <c r="T367" s="24"/>
      <c r="U367" s="7" t="s">
        <v>32</v>
      </c>
      <c r="V367" s="24">
        <v>100000000</v>
      </c>
      <c r="W367" s="24"/>
      <c r="X367" s="24"/>
      <c r="Y367" s="19" t="s">
        <v>4</v>
      </c>
      <c r="Z367" s="24">
        <f>F367*H367*L367*P367/S367^2/V367</f>
        <v>250.2216</v>
      </c>
      <c r="AA367" s="24"/>
      <c r="AB367" s="24"/>
      <c r="AC367" s="7" t="s">
        <v>7</v>
      </c>
      <c r="AD367" s="7"/>
      <c r="AE367" s="7"/>
      <c r="AF367" s="7"/>
      <c r="AG367" s="7"/>
      <c r="AH367" s="7"/>
      <c r="AI367" s="7"/>
      <c r="AJ367" s="7"/>
      <c r="AK367" s="7"/>
      <c r="AL367" s="6"/>
      <c r="AM367" s="7"/>
      <c r="AN367" s="7" t="s">
        <v>48</v>
      </c>
      <c r="AO367" s="7"/>
      <c r="AP367" s="7">
        <v>3</v>
      </c>
      <c r="AQ367" s="19" t="s">
        <v>2</v>
      </c>
      <c r="AR367" s="24">
        <f>+AU356</f>
        <v>200000</v>
      </c>
      <c r="AS367" s="24"/>
      <c r="AT367" s="24"/>
      <c r="AU367" s="19" t="s">
        <v>2</v>
      </c>
      <c r="AV367" s="24">
        <f>+AU357</f>
        <v>34753</v>
      </c>
      <c r="AW367" s="24"/>
      <c r="AX367" s="24"/>
      <c r="AY367" s="19" t="s">
        <v>2</v>
      </c>
      <c r="AZ367" s="24">
        <f>+BF359</f>
        <v>15</v>
      </c>
      <c r="BA367" s="24"/>
      <c r="BB367" s="7" t="s">
        <v>30</v>
      </c>
      <c r="BC367" s="24">
        <f>+AV364</f>
        <v>5</v>
      </c>
      <c r="BD367" s="24"/>
      <c r="BE367" s="7" t="s">
        <v>32</v>
      </c>
      <c r="BF367" s="24">
        <v>100000000</v>
      </c>
      <c r="BG367" s="24"/>
      <c r="BH367" s="24"/>
      <c r="BI367" s="19" t="s">
        <v>4</v>
      </c>
      <c r="BJ367" s="24">
        <f>AP367*AR367*AV367*AZ367/BC367^2/BF367</f>
        <v>125.1108</v>
      </c>
      <c r="BK367" s="24"/>
      <c r="BL367" s="24"/>
      <c r="BM367" s="7" t="s">
        <v>7</v>
      </c>
      <c r="BN367" s="7"/>
      <c r="BO367" s="7"/>
      <c r="BP367" s="7"/>
      <c r="BQ367" s="7"/>
      <c r="BR367" s="7"/>
      <c r="BS367" s="7"/>
      <c r="BT367" s="8"/>
      <c r="BU367" s="7"/>
      <c r="BV367" s="7"/>
      <c r="BW367" s="7"/>
      <c r="BX367" s="7"/>
      <c r="BY367" s="7" t="s">
        <v>51</v>
      </c>
      <c r="BZ367" s="7"/>
      <c r="CA367" s="7">
        <v>-3</v>
      </c>
      <c r="CB367" s="19" t="s">
        <v>2</v>
      </c>
      <c r="CC367" s="24">
        <f>+CI356</f>
        <v>200000</v>
      </c>
      <c r="CD367" s="24"/>
      <c r="CE367" s="24"/>
      <c r="CF367" s="19" t="s">
        <v>2</v>
      </c>
      <c r="CG367" s="24">
        <f>+CI357</f>
        <v>34753</v>
      </c>
      <c r="CH367" s="24"/>
      <c r="CI367" s="24"/>
      <c r="CJ367" s="19" t="s">
        <v>2</v>
      </c>
      <c r="CK367" s="24">
        <f>+CA360</f>
        <v>15</v>
      </c>
      <c r="CL367" s="24"/>
      <c r="CM367" s="7" t="s">
        <v>30</v>
      </c>
      <c r="CN367" s="24">
        <f>+CK364</f>
        <v>5</v>
      </c>
      <c r="CO367" s="24"/>
      <c r="CP367" s="7" t="s">
        <v>32</v>
      </c>
      <c r="CQ367" s="24">
        <v>100000000</v>
      </c>
      <c r="CR367" s="24"/>
      <c r="CS367" s="24"/>
      <c r="CT367" s="19" t="s">
        <v>4</v>
      </c>
      <c r="CU367" s="24">
        <f>CA367*CC367*CG367*CK367/CN367^2/CQ367</f>
        <v>-125.1108</v>
      </c>
      <c r="CV367" s="24"/>
      <c r="CW367" s="24"/>
      <c r="CX367" s="7" t="s">
        <v>7</v>
      </c>
      <c r="CY367" s="7"/>
      <c r="CZ367" s="7"/>
      <c r="DA367" s="7"/>
      <c r="DB367" s="8"/>
    </row>
    <row r="368" spans="2:106" ht="12" thickBot="1">
      <c r="B368" s="12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2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4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  <c r="DB368" s="14"/>
    </row>
    <row r="369" spans="2:106">
      <c r="B369" s="3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5"/>
      <c r="AL369" s="3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5"/>
      <c r="BU369" s="3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5"/>
    </row>
    <row r="370" spans="2:106">
      <c r="B370" s="6"/>
      <c r="F370" s="7"/>
      <c r="G370" s="7"/>
      <c r="H370" s="7" t="s">
        <v>0</v>
      </c>
      <c r="I370" s="27">
        <v>2</v>
      </c>
      <c r="J370" s="27"/>
      <c r="K370" s="7" t="s">
        <v>5</v>
      </c>
      <c r="L370" s="7"/>
      <c r="M370" s="7"/>
      <c r="N370" s="7" t="s">
        <v>0</v>
      </c>
      <c r="O370" s="25">
        <f>+I370</f>
        <v>2</v>
      </c>
      <c r="P370" s="25"/>
      <c r="Q370" s="7" t="s">
        <v>5</v>
      </c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8"/>
      <c r="AL370" s="6"/>
      <c r="AM370" s="7"/>
      <c r="AN370" s="7"/>
      <c r="AO370" s="7"/>
      <c r="AP370" s="7"/>
      <c r="AQ370" s="7"/>
      <c r="AR370" s="7" t="s">
        <v>0</v>
      </c>
      <c r="AS370" s="27">
        <v>2</v>
      </c>
      <c r="AT370" s="27"/>
      <c r="AU370" s="7" t="s">
        <v>5</v>
      </c>
      <c r="AV370" s="7"/>
      <c r="AW370" s="7"/>
      <c r="AX370" s="7" t="s">
        <v>0</v>
      </c>
      <c r="AY370" s="25">
        <f>+AS370</f>
        <v>2</v>
      </c>
      <c r="AZ370" s="25"/>
      <c r="BA370" s="7" t="s">
        <v>5</v>
      </c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8"/>
      <c r="BU370" s="6"/>
      <c r="BV370" s="7"/>
      <c r="BW370" s="7"/>
      <c r="BX370" s="7"/>
      <c r="BY370" s="7"/>
      <c r="BZ370" s="7" t="s">
        <v>0</v>
      </c>
      <c r="CA370" s="27">
        <v>2</v>
      </c>
      <c r="CB370" s="27"/>
      <c r="CC370" s="7" t="s">
        <v>5</v>
      </c>
      <c r="CD370" s="7"/>
      <c r="CE370" s="7"/>
      <c r="CF370" s="7" t="s">
        <v>0</v>
      </c>
      <c r="CG370" s="25">
        <f>+CA370</f>
        <v>2</v>
      </c>
      <c r="CH370" s="25"/>
      <c r="CI370" s="7" t="s">
        <v>5</v>
      </c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8"/>
    </row>
    <row r="371" spans="2:106">
      <c r="B371" s="6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8"/>
      <c r="AL371" s="6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8"/>
      <c r="BU371" s="6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8"/>
    </row>
    <row r="372" spans="2:106">
      <c r="B372" s="6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8"/>
      <c r="AL372" s="6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8"/>
      <c r="BU372" s="6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  <c r="CU372" s="7"/>
      <c r="CV372" s="7"/>
      <c r="CW372" s="7"/>
      <c r="CX372" s="7"/>
      <c r="CY372" s="7"/>
      <c r="CZ372" s="7"/>
      <c r="DA372" s="7"/>
      <c r="DB372" s="8"/>
    </row>
    <row r="373" spans="2:106">
      <c r="B373" s="6"/>
      <c r="C373" s="7" t="s">
        <v>14</v>
      </c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 t="s">
        <v>13</v>
      </c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8"/>
      <c r="AL373" s="6"/>
      <c r="AM373" s="7" t="s">
        <v>14</v>
      </c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8"/>
      <c r="BU373" s="6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 t="s">
        <v>13</v>
      </c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8"/>
    </row>
    <row r="374" spans="2:106">
      <c r="B374" s="6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8"/>
      <c r="AL374" s="6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8"/>
      <c r="BU374" s="6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8"/>
    </row>
    <row r="375" spans="2:106">
      <c r="B375" s="6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8"/>
      <c r="AL375" s="6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8"/>
      <c r="BU375" s="6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  <c r="CU375" s="7"/>
      <c r="CV375" s="7"/>
      <c r="CW375" s="7"/>
      <c r="CX375" s="7"/>
      <c r="CY375" s="7"/>
      <c r="CZ375" s="7"/>
      <c r="DA375" s="7"/>
      <c r="DB375" s="8"/>
    </row>
    <row r="376" spans="2:106">
      <c r="B376" s="6"/>
      <c r="C376" s="7"/>
      <c r="D376" s="7"/>
      <c r="E376" s="7"/>
      <c r="F376" s="7"/>
      <c r="G376" s="25">
        <f>+L378/4</f>
        <v>2</v>
      </c>
      <c r="H376" s="25"/>
      <c r="I376" s="2" t="s">
        <v>6</v>
      </c>
      <c r="J376" s="24">
        <f>+G376</f>
        <v>2</v>
      </c>
      <c r="K376" s="24"/>
      <c r="L376" s="7" t="s">
        <v>6</v>
      </c>
      <c r="M376" s="24">
        <f>+G376</f>
        <v>2</v>
      </c>
      <c r="N376" s="24"/>
      <c r="O376" s="7" t="s">
        <v>6</v>
      </c>
      <c r="P376" s="24">
        <f>+G376</f>
        <v>2</v>
      </c>
      <c r="Q376" s="24"/>
      <c r="R376" s="7" t="s">
        <v>6</v>
      </c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8"/>
      <c r="AL376" s="6"/>
      <c r="AM376" s="7"/>
      <c r="AN376" s="7"/>
      <c r="AO376" s="7"/>
      <c r="AP376" s="7"/>
      <c r="AQ376" s="25">
        <f>+AV378/4</f>
        <v>2</v>
      </c>
      <c r="AR376" s="25"/>
      <c r="AS376" s="7" t="s">
        <v>6</v>
      </c>
      <c r="AT376" s="24">
        <f>+AQ376</f>
        <v>2</v>
      </c>
      <c r="AU376" s="24"/>
      <c r="AV376" s="7" t="s">
        <v>6</v>
      </c>
      <c r="AW376" s="24">
        <f>+AQ376</f>
        <v>2</v>
      </c>
      <c r="AX376" s="24"/>
      <c r="AY376" s="7" t="s">
        <v>6</v>
      </c>
      <c r="AZ376" s="24">
        <f>+AQ376</f>
        <v>2</v>
      </c>
      <c r="BA376" s="24"/>
      <c r="BB376" s="7" t="s">
        <v>6</v>
      </c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8"/>
      <c r="BU376" s="6"/>
      <c r="BV376" s="7"/>
      <c r="BW376" s="7"/>
      <c r="BX376" s="7"/>
      <c r="BY376" s="25">
        <f>+CD378/4</f>
        <v>2</v>
      </c>
      <c r="BZ376" s="25"/>
      <c r="CA376" s="7" t="s">
        <v>6</v>
      </c>
      <c r="CB376" s="24">
        <f>+BY376</f>
        <v>2</v>
      </c>
      <c r="CC376" s="24"/>
      <c r="CD376" s="7" t="s">
        <v>6</v>
      </c>
      <c r="CE376" s="24">
        <f>+BY376</f>
        <v>2</v>
      </c>
      <c r="CF376" s="24"/>
      <c r="CG376" s="7" t="s">
        <v>6</v>
      </c>
      <c r="CH376" s="24">
        <f>+BY376</f>
        <v>2</v>
      </c>
      <c r="CI376" s="24"/>
      <c r="CJ376" s="7" t="s">
        <v>6</v>
      </c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8"/>
    </row>
    <row r="377" spans="2:106">
      <c r="B377" s="6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8"/>
      <c r="AL377" s="6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8"/>
      <c r="BU377" s="6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8"/>
    </row>
    <row r="378" spans="2:106">
      <c r="B378" s="6"/>
      <c r="C378" s="7"/>
      <c r="D378" s="7"/>
      <c r="E378" s="7"/>
      <c r="F378" s="7"/>
      <c r="G378" s="7"/>
      <c r="H378" s="7"/>
      <c r="I378" s="7"/>
      <c r="J378" s="7"/>
      <c r="K378" s="7" t="s">
        <v>1</v>
      </c>
      <c r="L378" s="27">
        <v>8</v>
      </c>
      <c r="M378" s="27"/>
      <c r="N378" s="7" t="s">
        <v>6</v>
      </c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8"/>
      <c r="AL378" s="6"/>
      <c r="AM378" s="7"/>
      <c r="AN378" s="7"/>
      <c r="AO378" s="7"/>
      <c r="AP378" s="7"/>
      <c r="AQ378" s="7"/>
      <c r="AR378" s="7"/>
      <c r="AS378" s="7"/>
      <c r="AT378" s="7"/>
      <c r="AU378" s="7" t="s">
        <v>1</v>
      </c>
      <c r="AV378" s="27">
        <v>8</v>
      </c>
      <c r="AW378" s="27"/>
      <c r="AX378" s="7" t="s">
        <v>6</v>
      </c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8"/>
      <c r="BU378" s="6"/>
      <c r="BV378" s="7"/>
      <c r="BW378" s="7"/>
      <c r="BX378" s="7"/>
      <c r="BY378" s="7"/>
      <c r="BZ378" s="7"/>
      <c r="CA378" s="7"/>
      <c r="CB378" s="7"/>
      <c r="CC378" s="7" t="s">
        <v>1</v>
      </c>
      <c r="CD378" s="27">
        <v>8</v>
      </c>
      <c r="CE378" s="27"/>
      <c r="CF378" s="7" t="s">
        <v>6</v>
      </c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8"/>
    </row>
    <row r="379" spans="2:106">
      <c r="B379" s="6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8"/>
      <c r="AL379" s="6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8"/>
      <c r="BU379" s="6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  <c r="CU379" s="7"/>
      <c r="CV379" s="7"/>
      <c r="CW379" s="7"/>
      <c r="CX379" s="7"/>
      <c r="CY379" s="7"/>
      <c r="CZ379" s="7"/>
      <c r="DA379" s="7"/>
      <c r="DB379" s="8"/>
    </row>
    <row r="380" spans="2:106">
      <c r="B380" s="6"/>
      <c r="C380" s="7"/>
      <c r="D380" s="7" t="s">
        <v>146</v>
      </c>
      <c r="E380" s="7"/>
      <c r="F380" s="7"/>
      <c r="G380" s="7"/>
      <c r="H380" s="7"/>
      <c r="I380" s="7"/>
      <c r="K380" s="7">
        <v>17</v>
      </c>
      <c r="L380" s="22" t="s">
        <v>2</v>
      </c>
      <c r="M380" s="24">
        <f>+I370</f>
        <v>2</v>
      </c>
      <c r="N380" s="24"/>
      <c r="O380" s="22" t="s">
        <v>2</v>
      </c>
      <c r="P380" s="24">
        <f>+L378</f>
        <v>8</v>
      </c>
      <c r="Q380" s="24"/>
      <c r="R380" s="7" t="s">
        <v>147</v>
      </c>
      <c r="S380" s="24">
        <v>384</v>
      </c>
      <c r="T380" s="24"/>
      <c r="U380" s="22" t="s">
        <v>4</v>
      </c>
      <c r="V380" s="24">
        <f>K380*M380*P380^2/S380</f>
        <v>5.666666666666667</v>
      </c>
      <c r="W380" s="24"/>
      <c r="X380" s="24"/>
      <c r="Y380" s="7" t="s">
        <v>7</v>
      </c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8"/>
      <c r="AL380" s="6"/>
      <c r="AM380" s="7"/>
      <c r="AN380" s="7" t="s">
        <v>149</v>
      </c>
      <c r="AO380" s="7"/>
      <c r="AP380" s="7"/>
      <c r="AQ380" s="7"/>
      <c r="AR380" s="7"/>
      <c r="AS380" s="7"/>
      <c r="AT380" s="7"/>
      <c r="AU380" s="7">
        <v>17</v>
      </c>
      <c r="AV380" s="22" t="s">
        <v>2</v>
      </c>
      <c r="AW380" s="24">
        <f>+AS370</f>
        <v>2</v>
      </c>
      <c r="AX380" s="24"/>
      <c r="AY380" s="22" t="s">
        <v>2</v>
      </c>
      <c r="AZ380" s="24">
        <f>+AV378</f>
        <v>8</v>
      </c>
      <c r="BA380" s="24"/>
      <c r="BB380" s="7" t="s">
        <v>147</v>
      </c>
      <c r="BC380" s="24">
        <v>256</v>
      </c>
      <c r="BD380" s="24"/>
      <c r="BE380" s="22" t="s">
        <v>4</v>
      </c>
      <c r="BF380" s="24">
        <f>AU380*AW380*AZ380^2/BC380</f>
        <v>8.5</v>
      </c>
      <c r="BG380" s="24"/>
      <c r="BH380" s="24"/>
      <c r="BI380" s="7" t="s">
        <v>7</v>
      </c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8"/>
      <c r="BU380" s="6"/>
      <c r="BV380" s="7" t="s">
        <v>150</v>
      </c>
      <c r="BW380" s="7"/>
      <c r="BX380" s="7"/>
      <c r="BY380" s="7"/>
      <c r="BZ380" s="7"/>
      <c r="CA380" s="7"/>
      <c r="CB380" s="7"/>
      <c r="CC380" s="24">
        <v>-17</v>
      </c>
      <c r="CD380" s="24"/>
      <c r="CE380" s="22" t="s">
        <v>2</v>
      </c>
      <c r="CF380" s="24">
        <f>+CA370</f>
        <v>2</v>
      </c>
      <c r="CG380" s="24"/>
      <c r="CH380" s="22" t="s">
        <v>2</v>
      </c>
      <c r="CI380" s="24">
        <f>+CD378</f>
        <v>8</v>
      </c>
      <c r="CJ380" s="24"/>
      <c r="CK380" s="7" t="s">
        <v>147</v>
      </c>
      <c r="CL380" s="24">
        <v>256</v>
      </c>
      <c r="CM380" s="24"/>
      <c r="CN380" s="22" t="s">
        <v>4</v>
      </c>
      <c r="CO380" s="24">
        <f>CC380*CF380*CI380^2/CL380</f>
        <v>-8.5</v>
      </c>
      <c r="CP380" s="24"/>
      <c r="CQ380" s="24"/>
      <c r="CR380" s="7" t="s">
        <v>7</v>
      </c>
      <c r="CS380" s="7"/>
      <c r="CT380" s="7"/>
      <c r="CU380" s="7"/>
      <c r="CV380" s="7"/>
      <c r="CW380" s="7"/>
      <c r="CX380" s="7"/>
      <c r="CY380" s="7"/>
      <c r="CZ380" s="7"/>
      <c r="DA380" s="7"/>
      <c r="DB380" s="8"/>
    </row>
    <row r="381" spans="2:106">
      <c r="B381" s="6"/>
      <c r="C381" s="7"/>
      <c r="D381" s="7" t="s">
        <v>148</v>
      </c>
      <c r="E381" s="7"/>
      <c r="F381" s="7"/>
      <c r="G381" s="7"/>
      <c r="H381" s="7"/>
      <c r="I381" s="7"/>
      <c r="K381" s="24">
        <v>-17</v>
      </c>
      <c r="L381" s="24"/>
      <c r="M381" s="22" t="s">
        <v>2</v>
      </c>
      <c r="N381" s="24">
        <f>+M380</f>
        <v>2</v>
      </c>
      <c r="O381" s="24"/>
      <c r="P381" s="22" t="s">
        <v>2</v>
      </c>
      <c r="Q381" s="24">
        <f>+P380</f>
        <v>8</v>
      </c>
      <c r="R381" s="24"/>
      <c r="S381" s="7" t="s">
        <v>147</v>
      </c>
      <c r="T381" s="24">
        <v>384</v>
      </c>
      <c r="U381" s="24"/>
      <c r="V381" s="22" t="s">
        <v>4</v>
      </c>
      <c r="W381" s="24">
        <f>K381*N381*Q381^2/T381</f>
        <v>-5.666666666666667</v>
      </c>
      <c r="X381" s="24"/>
      <c r="Y381" s="24"/>
      <c r="Z381" s="7" t="s">
        <v>7</v>
      </c>
      <c r="AB381" s="7"/>
      <c r="AC381" s="7"/>
      <c r="AD381" s="7"/>
      <c r="AE381" s="7"/>
      <c r="AF381" s="7"/>
      <c r="AG381" s="7"/>
      <c r="AH381" s="7"/>
      <c r="AI381" s="7"/>
      <c r="AJ381" s="7"/>
      <c r="AK381" s="8"/>
      <c r="AL381" s="6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8"/>
      <c r="BU381" s="6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8"/>
    </row>
    <row r="382" spans="2:106" ht="12" thickBot="1">
      <c r="B382" s="12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4"/>
      <c r="AL382" s="12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4"/>
      <c r="BU382" s="12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4"/>
    </row>
    <row r="383" spans="2:106">
      <c r="B383" s="3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5"/>
      <c r="AL383" s="3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5"/>
      <c r="BU383" s="3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5"/>
    </row>
    <row r="384" spans="2:106">
      <c r="B384" s="6"/>
      <c r="F384" s="7"/>
      <c r="G384" s="7"/>
      <c r="H384" s="7" t="s">
        <v>0</v>
      </c>
      <c r="I384" s="27">
        <v>2</v>
      </c>
      <c r="J384" s="27"/>
      <c r="K384" s="7" t="s">
        <v>5</v>
      </c>
      <c r="L384" s="7"/>
      <c r="M384" s="7"/>
      <c r="N384" s="7"/>
      <c r="O384" s="16"/>
      <c r="P384" s="16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8"/>
      <c r="AL384" s="6"/>
      <c r="AM384" s="7"/>
      <c r="AN384" s="7"/>
      <c r="AO384" s="7"/>
      <c r="AP384" s="7"/>
      <c r="AQ384" s="7"/>
      <c r="AR384" s="7" t="s">
        <v>0</v>
      </c>
      <c r="AS384" s="27">
        <v>2</v>
      </c>
      <c r="AT384" s="27"/>
      <c r="AU384" s="7" t="s">
        <v>5</v>
      </c>
      <c r="AV384" s="7"/>
      <c r="AW384" s="7"/>
      <c r="AX384" s="7"/>
      <c r="AY384" s="16"/>
      <c r="AZ384" s="16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8"/>
      <c r="BU384" s="6"/>
      <c r="BV384" s="7"/>
      <c r="BW384" s="7"/>
      <c r="BX384" s="7"/>
      <c r="BY384" s="7"/>
      <c r="BZ384" s="7" t="s">
        <v>0</v>
      </c>
      <c r="CA384" s="27">
        <v>2</v>
      </c>
      <c r="CB384" s="27"/>
      <c r="CC384" s="7" t="s">
        <v>5</v>
      </c>
      <c r="CD384" s="7"/>
      <c r="CE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8"/>
    </row>
    <row r="385" spans="2:106">
      <c r="B385" s="6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8"/>
      <c r="AL385" s="6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8"/>
      <c r="BU385" s="6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8"/>
    </row>
    <row r="386" spans="2:106">
      <c r="B386" s="6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8"/>
      <c r="AL386" s="6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8"/>
      <c r="BU386" s="6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8"/>
    </row>
    <row r="387" spans="2:106">
      <c r="B387" s="6"/>
      <c r="C387" s="7" t="s">
        <v>14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 t="s">
        <v>13</v>
      </c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8"/>
      <c r="AL387" s="6"/>
      <c r="AM387" s="7" t="s">
        <v>14</v>
      </c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8"/>
      <c r="BU387" s="6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 t="s">
        <v>13</v>
      </c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8"/>
    </row>
    <row r="388" spans="2:106">
      <c r="B388" s="6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8"/>
      <c r="AL388" s="6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8"/>
      <c r="BU388" s="6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8"/>
    </row>
    <row r="389" spans="2:106">
      <c r="B389" s="6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8"/>
      <c r="AL389" s="6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8"/>
      <c r="BU389" s="6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8"/>
    </row>
    <row r="390" spans="2:106">
      <c r="B390" s="6"/>
      <c r="C390" s="7"/>
      <c r="D390" s="7"/>
      <c r="E390" s="7"/>
      <c r="F390" s="7" t="s">
        <v>42</v>
      </c>
      <c r="G390" s="27">
        <v>2</v>
      </c>
      <c r="H390" s="27"/>
      <c r="I390" s="2" t="s">
        <v>6</v>
      </c>
      <c r="J390" s="24">
        <f>+G390</f>
        <v>2</v>
      </c>
      <c r="K390" s="24"/>
      <c r="L390" s="7" t="s">
        <v>6</v>
      </c>
      <c r="M390" s="7"/>
      <c r="N390" s="7"/>
      <c r="O390" s="24">
        <f>+L394-J390-G390</f>
        <v>4</v>
      </c>
      <c r="P390" s="24"/>
      <c r="Q390" s="2" t="s">
        <v>6</v>
      </c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8"/>
      <c r="AL390" s="6"/>
      <c r="AM390" s="7"/>
      <c r="AN390" s="7"/>
      <c r="AO390" s="7"/>
      <c r="AP390" s="7" t="s">
        <v>42</v>
      </c>
      <c r="AQ390" s="27">
        <v>2</v>
      </c>
      <c r="AR390" s="27"/>
      <c r="AS390" s="7" t="s">
        <v>6</v>
      </c>
      <c r="AT390" s="24">
        <f>+AQ390</f>
        <v>2</v>
      </c>
      <c r="AU390" s="24"/>
      <c r="AV390" s="7" t="s">
        <v>6</v>
      </c>
      <c r="AW390" s="7"/>
      <c r="AX390" s="7"/>
      <c r="AY390" s="24">
        <f>+AV392-AT390-AQ390</f>
        <v>4</v>
      </c>
      <c r="AZ390" s="24"/>
      <c r="BA390" s="7" t="s">
        <v>6</v>
      </c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8"/>
      <c r="BU390" s="6"/>
      <c r="BV390" s="7"/>
      <c r="BW390" s="7"/>
      <c r="BX390" s="7" t="s">
        <v>42</v>
      </c>
      <c r="BY390" s="27">
        <v>2</v>
      </c>
      <c r="BZ390" s="27"/>
      <c r="CB390" s="24">
        <f>+BY390</f>
        <v>2</v>
      </c>
      <c r="CC390" s="24"/>
      <c r="CD390" s="7" t="s">
        <v>6</v>
      </c>
      <c r="CG390" s="24">
        <f>+CD392-CB390-BY390</f>
        <v>4</v>
      </c>
      <c r="CH390" s="24"/>
      <c r="CI390" s="7" t="s">
        <v>6</v>
      </c>
      <c r="CK390" s="7"/>
      <c r="CL390" s="7"/>
      <c r="CM390" s="7"/>
      <c r="CN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8"/>
    </row>
    <row r="391" spans="2:106">
      <c r="B391" s="6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8"/>
      <c r="AL391" s="6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8"/>
      <c r="BU391" s="6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  <c r="CU391" s="7"/>
      <c r="CV391" s="7"/>
      <c r="CW391" s="7"/>
      <c r="CX391" s="7"/>
      <c r="CY391" s="7"/>
      <c r="CZ391" s="7"/>
      <c r="DA391" s="7"/>
      <c r="DB391" s="8"/>
    </row>
    <row r="392" spans="2:106">
      <c r="B392" s="6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 t="s">
        <v>17</v>
      </c>
      <c r="N392" s="24">
        <f>+O390+J390</f>
        <v>6</v>
      </c>
      <c r="O392" s="24"/>
      <c r="P392" s="7" t="s">
        <v>6</v>
      </c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8"/>
      <c r="AL392" s="6"/>
      <c r="AM392" s="7"/>
      <c r="AN392" s="7"/>
      <c r="AO392" s="7"/>
      <c r="AP392" s="7"/>
      <c r="AQ392" s="7"/>
      <c r="AR392" s="7"/>
      <c r="AS392" s="7"/>
      <c r="AT392" s="7"/>
      <c r="AU392" s="7" t="s">
        <v>1</v>
      </c>
      <c r="AV392" s="27">
        <v>8</v>
      </c>
      <c r="AW392" s="27"/>
      <c r="AX392" s="7" t="s">
        <v>6</v>
      </c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8"/>
      <c r="BU392" s="6"/>
      <c r="BV392" s="7"/>
      <c r="BW392" s="7"/>
      <c r="BX392" s="7"/>
      <c r="BY392" s="7"/>
      <c r="BZ392" s="7"/>
      <c r="CA392" s="7"/>
      <c r="CB392" s="7"/>
      <c r="CC392" s="7" t="s">
        <v>1</v>
      </c>
      <c r="CD392" s="27">
        <v>8</v>
      </c>
      <c r="CE392" s="27"/>
      <c r="CF392" s="7" t="s">
        <v>6</v>
      </c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8"/>
    </row>
    <row r="393" spans="2:106">
      <c r="B393" s="6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8"/>
      <c r="AL393" s="6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8"/>
      <c r="BU393" s="6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8"/>
    </row>
    <row r="394" spans="2:106">
      <c r="B394" s="6"/>
      <c r="C394" s="7"/>
      <c r="D394" s="7"/>
      <c r="E394" s="7"/>
      <c r="F394" s="7"/>
      <c r="G394" s="7"/>
      <c r="H394" s="7"/>
      <c r="I394" s="7"/>
      <c r="J394" s="7"/>
      <c r="K394" s="7" t="s">
        <v>1</v>
      </c>
      <c r="L394" s="27">
        <v>8</v>
      </c>
      <c r="M394" s="27"/>
      <c r="N394" s="7" t="s">
        <v>6</v>
      </c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8"/>
      <c r="AN394" s="7" t="s">
        <v>156</v>
      </c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8"/>
      <c r="BU394" s="6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8"/>
    </row>
    <row r="395" spans="2:106">
      <c r="B395" s="6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8"/>
      <c r="AN395" s="7" t="s">
        <v>48</v>
      </c>
      <c r="AO395" s="7"/>
      <c r="AP395" s="24">
        <f>+AS384</f>
        <v>2</v>
      </c>
      <c r="AQ395" s="24"/>
      <c r="AR395" s="22" t="s">
        <v>2</v>
      </c>
      <c r="AS395" s="24">
        <f>+AQ390</f>
        <v>2</v>
      </c>
      <c r="AT395" s="24"/>
      <c r="AU395" s="7" t="s">
        <v>152</v>
      </c>
      <c r="AV395" s="22">
        <v>4</v>
      </c>
      <c r="AW395" s="22" t="s">
        <v>2</v>
      </c>
      <c r="AX395" s="24">
        <f>+AV392</f>
        <v>8</v>
      </c>
      <c r="AY395" s="24"/>
      <c r="AZ395" s="22" t="s">
        <v>153</v>
      </c>
      <c r="BA395" s="22">
        <v>4</v>
      </c>
      <c r="BB395" s="22" t="s">
        <v>2</v>
      </c>
      <c r="BC395" s="24">
        <f>+AV392</f>
        <v>8</v>
      </c>
      <c r="BD395" s="24"/>
      <c r="BE395" s="22" t="s">
        <v>54</v>
      </c>
      <c r="BF395" s="7">
        <v>7</v>
      </c>
      <c r="BG395" s="22" t="s">
        <v>2</v>
      </c>
      <c r="BH395" s="24">
        <f>+AV392</f>
        <v>8</v>
      </c>
      <c r="BI395" s="24"/>
      <c r="BJ395" s="22" t="s">
        <v>2</v>
      </c>
      <c r="BK395" s="24">
        <f>+AQ390</f>
        <v>2</v>
      </c>
      <c r="BL395" s="24"/>
      <c r="BM395" s="7" t="s">
        <v>23</v>
      </c>
      <c r="BN395" s="7">
        <v>3</v>
      </c>
      <c r="BO395" s="22" t="s">
        <v>2</v>
      </c>
      <c r="BP395" s="24">
        <f>+AQ390</f>
        <v>2</v>
      </c>
      <c r="BQ395" s="24"/>
      <c r="BR395" s="7" t="s">
        <v>157</v>
      </c>
      <c r="BT395" s="8"/>
      <c r="BU395" s="6"/>
      <c r="BV395" s="7"/>
      <c r="BW395" s="7" t="s">
        <v>158</v>
      </c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8"/>
    </row>
    <row r="396" spans="2:106">
      <c r="B396" s="6"/>
      <c r="C396" s="7"/>
      <c r="D396" s="7" t="s">
        <v>151</v>
      </c>
      <c r="E396" s="7"/>
      <c r="F396" s="7"/>
      <c r="G396" s="7"/>
      <c r="H396" s="7"/>
      <c r="I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8"/>
      <c r="AN396" s="7" t="s">
        <v>48</v>
      </c>
      <c r="AO396" s="7"/>
      <c r="AP396" s="24">
        <f>+AP395*AS395^2/(AV395*AX395^2)*(BA395*BC395^2-BF395*BH395*BK395+BN395*BP395^2)</f>
        <v>4.875</v>
      </c>
      <c r="AQ396" s="24"/>
      <c r="AR396" s="24"/>
      <c r="AS396" s="8" t="s">
        <v>7</v>
      </c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8"/>
      <c r="BU396" s="6"/>
      <c r="BV396" s="7"/>
      <c r="BW396" s="7" t="s">
        <v>51</v>
      </c>
      <c r="BX396" s="7"/>
      <c r="BY396" s="24">
        <f>-CA384</f>
        <v>-2</v>
      </c>
      <c r="BZ396" s="24"/>
      <c r="CA396" s="22" t="s">
        <v>2</v>
      </c>
      <c r="CB396" s="24">
        <f>+BY390</f>
        <v>2</v>
      </c>
      <c r="CC396" s="24"/>
      <c r="CD396" s="7" t="s">
        <v>152</v>
      </c>
      <c r="CE396" s="22">
        <v>4</v>
      </c>
      <c r="CF396" s="22" t="s">
        <v>2</v>
      </c>
      <c r="CG396" s="24">
        <f>+CD392</f>
        <v>8</v>
      </c>
      <c r="CH396" s="24"/>
      <c r="CI396" s="22" t="s">
        <v>153</v>
      </c>
      <c r="CJ396" s="22">
        <v>2</v>
      </c>
      <c r="CK396" s="22" t="s">
        <v>2</v>
      </c>
      <c r="CL396" s="24">
        <f>+CD392</f>
        <v>8</v>
      </c>
      <c r="CM396" s="24"/>
      <c r="CN396" s="22" t="s">
        <v>54</v>
      </c>
      <c r="CO396" s="7">
        <v>3</v>
      </c>
      <c r="CP396" s="22" t="s">
        <v>2</v>
      </c>
      <c r="CQ396" s="24">
        <f>+BY390</f>
        <v>2</v>
      </c>
      <c r="CR396" s="24"/>
      <c r="CS396" s="7" t="s">
        <v>44</v>
      </c>
      <c r="CT396" s="7"/>
      <c r="CU396" s="24">
        <f>BY396*CB396^2/(CE396*CG396^2)*(CJ396*CL396^2-CO396*CQ396^2)</f>
        <v>-3.625</v>
      </c>
      <c r="CV396" s="24"/>
      <c r="CW396" s="24"/>
      <c r="CX396" s="7" t="s">
        <v>7</v>
      </c>
      <c r="CY396" s="7"/>
      <c r="CZ396" s="7"/>
      <c r="DA396" s="7"/>
      <c r="DB396" s="8"/>
    </row>
    <row r="397" spans="2:106">
      <c r="B397" s="6"/>
      <c r="C397" s="7"/>
      <c r="D397" s="7" t="s">
        <v>48</v>
      </c>
      <c r="E397" s="7"/>
      <c r="F397" s="24">
        <f>+I384</f>
        <v>2</v>
      </c>
      <c r="G397" s="24"/>
      <c r="H397" s="22" t="s">
        <v>2</v>
      </c>
      <c r="I397" s="24">
        <f>+G390</f>
        <v>2</v>
      </c>
      <c r="J397" s="24"/>
      <c r="K397" s="7" t="s">
        <v>152</v>
      </c>
      <c r="L397" s="22">
        <v>6</v>
      </c>
      <c r="M397" s="22" t="s">
        <v>2</v>
      </c>
      <c r="N397" s="24">
        <f>+L394</f>
        <v>8</v>
      </c>
      <c r="O397" s="24"/>
      <c r="P397" s="22" t="s">
        <v>153</v>
      </c>
      <c r="Q397" s="22">
        <v>6</v>
      </c>
      <c r="R397" s="22" t="s">
        <v>2</v>
      </c>
      <c r="S397" s="24">
        <f>+N392</f>
        <v>6</v>
      </c>
      <c r="T397" s="24"/>
      <c r="U397" s="22" t="s">
        <v>65</v>
      </c>
      <c r="V397" s="24">
        <f>+G390</f>
        <v>2</v>
      </c>
      <c r="W397" s="24"/>
      <c r="X397" s="22" t="s">
        <v>54</v>
      </c>
      <c r="Y397" s="7">
        <v>2</v>
      </c>
      <c r="Z397" s="22" t="s">
        <v>2</v>
      </c>
      <c r="AA397" s="24">
        <f>+N392</f>
        <v>6</v>
      </c>
      <c r="AB397" s="24"/>
      <c r="AC397" s="22" t="s">
        <v>2</v>
      </c>
      <c r="AD397" s="24">
        <f>+G390</f>
        <v>2</v>
      </c>
      <c r="AE397" s="24"/>
      <c r="AF397" s="7" t="s">
        <v>33</v>
      </c>
      <c r="AG397" s="24">
        <f>+F397*I397^2/(L397*N397^2)*(Q397*S397^2+V397^2-Y397*AA397*AD397)</f>
        <v>4.083333333333333</v>
      </c>
      <c r="AH397" s="24"/>
      <c r="AI397" s="24"/>
      <c r="AJ397" s="7" t="s">
        <v>7</v>
      </c>
      <c r="AK397" s="8"/>
      <c r="AL397" s="6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8"/>
      <c r="BU397" s="6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8"/>
    </row>
    <row r="398" spans="2:106">
      <c r="B398" s="6"/>
      <c r="C398" s="7"/>
      <c r="D398" s="7" t="s">
        <v>154</v>
      </c>
      <c r="E398" s="7"/>
      <c r="F398" s="7"/>
      <c r="G398" s="7"/>
      <c r="H398" s="7"/>
      <c r="I398" s="7"/>
      <c r="R398" s="23"/>
      <c r="AE398" s="7"/>
      <c r="AF398" s="7"/>
      <c r="AG398" s="7"/>
      <c r="AH398" s="7"/>
      <c r="AI398" s="7"/>
      <c r="AJ398" s="7"/>
      <c r="AK398" s="8"/>
      <c r="AL398" s="6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8"/>
      <c r="BU398" s="6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8"/>
    </row>
    <row r="399" spans="2:106">
      <c r="B399" s="6"/>
      <c r="C399" s="7"/>
      <c r="D399" s="7" t="s">
        <v>51</v>
      </c>
      <c r="E399" s="7"/>
      <c r="F399" s="24">
        <f>-I384</f>
        <v>-2</v>
      </c>
      <c r="G399" s="24"/>
      <c r="H399" s="22" t="s">
        <v>2</v>
      </c>
      <c r="I399" s="24">
        <f>+G390</f>
        <v>2</v>
      </c>
      <c r="J399" s="24"/>
      <c r="K399" s="7" t="s">
        <v>155</v>
      </c>
      <c r="L399" s="22">
        <v>6</v>
      </c>
      <c r="M399" s="22" t="s">
        <v>2</v>
      </c>
      <c r="N399" s="24">
        <f>+L394</f>
        <v>8</v>
      </c>
      <c r="O399" s="24"/>
      <c r="P399" s="22" t="s">
        <v>153</v>
      </c>
      <c r="Q399" s="22">
        <v>7</v>
      </c>
      <c r="R399" s="22" t="s">
        <v>2</v>
      </c>
      <c r="S399" s="24">
        <f>+L394</f>
        <v>8</v>
      </c>
      <c r="T399" s="24"/>
      <c r="U399" s="22" t="s">
        <v>19</v>
      </c>
      <c r="V399" s="7">
        <v>9</v>
      </c>
      <c r="W399" s="22" t="s">
        <v>2</v>
      </c>
      <c r="X399" s="24">
        <f>+G390</f>
        <v>2</v>
      </c>
      <c r="Y399" s="24"/>
      <c r="Z399" s="7" t="s">
        <v>33</v>
      </c>
      <c r="AA399" s="24">
        <f>+F399*I399^3/(L399*N399^2)*(Q399*S399-V399*X399)</f>
        <v>-1.5833333333333333</v>
      </c>
      <c r="AB399" s="24"/>
      <c r="AC399" s="24"/>
      <c r="AD399" s="7" t="s">
        <v>7</v>
      </c>
      <c r="AK399" s="8"/>
      <c r="AL399" s="6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8"/>
      <c r="BU399" s="6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8"/>
    </row>
    <row r="400" spans="2:106" ht="12" thickBot="1">
      <c r="B400" s="12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4"/>
      <c r="AL400" s="12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4"/>
      <c r="BU400" s="12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4"/>
    </row>
  </sheetData>
  <sheetProtection algorithmName="SHA-512" hashValue="EmJMkH+l9sB1ABtf+AjMqLguos3jqH6i1lUbj3bhNpYpY9cMm72l7aUCa5CNby/8tizwovQrj9vR6aWJX+bRlA==" saltValue="9R6n/i6k5G5o8fQBeVG80w==" spinCount="100000" sheet="1" objects="1" scenarios="1"/>
  <mergeCells count="925">
    <mergeCell ref="CL396:CM396"/>
    <mergeCell ref="CQ396:CR396"/>
    <mergeCell ref="CU396:CW396"/>
    <mergeCell ref="AP396:AR396"/>
    <mergeCell ref="BK395:BL395"/>
    <mergeCell ref="CA384:CB384"/>
    <mergeCell ref="BY390:BZ390"/>
    <mergeCell ref="CB390:CC390"/>
    <mergeCell ref="CG390:CH390"/>
    <mergeCell ref="CD392:CE392"/>
    <mergeCell ref="BY396:BZ396"/>
    <mergeCell ref="CB396:CC396"/>
    <mergeCell ref="CG396:CH396"/>
    <mergeCell ref="AV392:AW392"/>
    <mergeCell ref="AP395:AQ395"/>
    <mergeCell ref="AS395:AT395"/>
    <mergeCell ref="AX395:AY395"/>
    <mergeCell ref="BC395:BD395"/>
    <mergeCell ref="BH395:BI395"/>
    <mergeCell ref="BP395:BQ395"/>
    <mergeCell ref="F399:G399"/>
    <mergeCell ref="I399:J399"/>
    <mergeCell ref="N399:O399"/>
    <mergeCell ref="S399:T399"/>
    <mergeCell ref="X399:Y399"/>
    <mergeCell ref="AA399:AC399"/>
    <mergeCell ref="AS384:AT384"/>
    <mergeCell ref="AQ390:AR390"/>
    <mergeCell ref="AT390:AU390"/>
    <mergeCell ref="N392:O392"/>
    <mergeCell ref="F397:G397"/>
    <mergeCell ref="I397:J397"/>
    <mergeCell ref="N397:O397"/>
    <mergeCell ref="S397:T397"/>
    <mergeCell ref="V397:W397"/>
    <mergeCell ref="AA397:AB397"/>
    <mergeCell ref="AD397:AE397"/>
    <mergeCell ref="AG397:AI397"/>
    <mergeCell ref="L394:M394"/>
    <mergeCell ref="CL380:CM380"/>
    <mergeCell ref="CO380:CQ380"/>
    <mergeCell ref="CC380:CD380"/>
    <mergeCell ref="I384:J384"/>
    <mergeCell ref="G390:H390"/>
    <mergeCell ref="J390:K390"/>
    <mergeCell ref="O390:P390"/>
    <mergeCell ref="AY390:AZ390"/>
    <mergeCell ref="BC380:BD380"/>
    <mergeCell ref="BF380:BH380"/>
    <mergeCell ref="CA370:CB370"/>
    <mergeCell ref="CG370:CH370"/>
    <mergeCell ref="BY376:BZ376"/>
    <mergeCell ref="CB376:CC376"/>
    <mergeCell ref="CE376:CF376"/>
    <mergeCell ref="CH376:CI376"/>
    <mergeCell ref="CD378:CE378"/>
    <mergeCell ref="CF380:CG380"/>
    <mergeCell ref="CI380:CJ380"/>
    <mergeCell ref="AS370:AT370"/>
    <mergeCell ref="AY370:AZ370"/>
    <mergeCell ref="AQ376:AR376"/>
    <mergeCell ref="AT376:AU376"/>
    <mergeCell ref="AW376:AX376"/>
    <mergeCell ref="AZ376:BA376"/>
    <mergeCell ref="AV378:AW378"/>
    <mergeCell ref="AW380:AX380"/>
    <mergeCell ref="AZ380:BA380"/>
    <mergeCell ref="L378:M378"/>
    <mergeCell ref="M380:N380"/>
    <mergeCell ref="P380:Q380"/>
    <mergeCell ref="V380:X380"/>
    <mergeCell ref="J376:K376"/>
    <mergeCell ref="M376:N376"/>
    <mergeCell ref="P376:Q376"/>
    <mergeCell ref="S380:T380"/>
    <mergeCell ref="N381:O381"/>
    <mergeCell ref="Q381:R381"/>
    <mergeCell ref="T381:U381"/>
    <mergeCell ref="W381:Y381"/>
    <mergeCell ref="K381:L381"/>
    <mergeCell ref="O370:P370"/>
    <mergeCell ref="G376:H376"/>
    <mergeCell ref="I370:J370"/>
    <mergeCell ref="CQ324:CR324"/>
    <mergeCell ref="CT324:CV324"/>
    <mergeCell ref="B2:DB2"/>
    <mergeCell ref="S141:T141"/>
    <mergeCell ref="S155:T155"/>
    <mergeCell ref="S227:T227"/>
    <mergeCell ref="CH225:CI225"/>
    <mergeCell ref="CB323:CC323"/>
    <mergeCell ref="CI324:CJ324"/>
    <mergeCell ref="CL324:CM324"/>
    <mergeCell ref="AT323:AU323"/>
    <mergeCell ref="BA324:BB324"/>
    <mergeCell ref="BD324:BE324"/>
    <mergeCell ref="BI324:BJ324"/>
    <mergeCell ref="BL324:BN324"/>
    <mergeCell ref="CS309:CU309"/>
    <mergeCell ref="CM309:CN309"/>
    <mergeCell ref="AT313:AU313"/>
    <mergeCell ref="AX313:AY313"/>
    <mergeCell ref="AR319:AS319"/>
    <mergeCell ref="AV319:AW319"/>
    <mergeCell ref="CD306:CE306"/>
    <mergeCell ref="BZ308:CA308"/>
    <mergeCell ref="CG308:CH308"/>
    <mergeCell ref="CF309:CG309"/>
    <mergeCell ref="AV309:AW309"/>
    <mergeCell ref="BE309:BF309"/>
    <mergeCell ref="AV299:AW299"/>
    <mergeCell ref="AZ319:BA319"/>
    <mergeCell ref="AV321:AW321"/>
    <mergeCell ref="CB313:CC313"/>
    <mergeCell ref="CF313:CG313"/>
    <mergeCell ref="BZ319:CA319"/>
    <mergeCell ref="CD319:CE319"/>
    <mergeCell ref="CH319:CI319"/>
    <mergeCell ref="CD321:CE321"/>
    <mergeCell ref="BI309:BK309"/>
    <mergeCell ref="AV306:AW306"/>
    <mergeCell ref="AR292:AS292"/>
    <mergeCell ref="AY292:AZ292"/>
    <mergeCell ref="CD290:CE290"/>
    <mergeCell ref="BZ292:CA292"/>
    <mergeCell ref="CG292:CH292"/>
    <mergeCell ref="BF292:BG292"/>
    <mergeCell ref="CD299:CE299"/>
    <mergeCell ref="BZ304:CA304"/>
    <mergeCell ref="CH304:CI304"/>
    <mergeCell ref="AR304:AS304"/>
    <mergeCell ref="AZ304:BA304"/>
    <mergeCell ref="AR308:AS308"/>
    <mergeCell ref="AY308:AZ308"/>
    <mergeCell ref="AP294:AQ294"/>
    <mergeCell ref="AX294:AY294"/>
    <mergeCell ref="BA294:BB294"/>
    <mergeCell ref="AS294:AT294"/>
    <mergeCell ref="CR276:CS276"/>
    <mergeCell ref="CU276:CW276"/>
    <mergeCell ref="AU280:AV280"/>
    <mergeCell ref="AW280:AX280"/>
    <mergeCell ref="AT282:AU282"/>
    <mergeCell ref="AX282:AY282"/>
    <mergeCell ref="AR288:AS288"/>
    <mergeCell ref="AZ288:BA288"/>
    <mergeCell ref="AV290:AW290"/>
    <mergeCell ref="BJ276:BK276"/>
    <mergeCell ref="BM276:BO276"/>
    <mergeCell ref="CP294:CR294"/>
    <mergeCell ref="BD294:BE294"/>
    <mergeCell ref="BH294:BJ294"/>
    <mergeCell ref="CC280:CD280"/>
    <mergeCell ref="CE280:CF280"/>
    <mergeCell ref="CB282:CC282"/>
    <mergeCell ref="CF282:CG282"/>
    <mergeCell ref="BZ288:CA288"/>
    <mergeCell ref="CH288:CI288"/>
    <mergeCell ref="CN292:CO292"/>
    <mergeCell ref="BX294:BY294"/>
    <mergeCell ref="CF294:CG294"/>
    <mergeCell ref="CI294:CJ294"/>
    <mergeCell ref="CL294:CM294"/>
    <mergeCell ref="CA294:CB294"/>
    <mergeCell ref="CK260:CM260"/>
    <mergeCell ref="CL275:CM275"/>
    <mergeCell ref="CE276:CF276"/>
    <mergeCell ref="CH276:CI276"/>
    <mergeCell ref="CK276:CL276"/>
    <mergeCell ref="CB265:CC265"/>
    <mergeCell ref="BZ271:CA271"/>
    <mergeCell ref="CF271:CG271"/>
    <mergeCell ref="CD273:CE273"/>
    <mergeCell ref="CB275:CC275"/>
    <mergeCell ref="AT265:AU265"/>
    <mergeCell ref="AR271:AS271"/>
    <mergeCell ref="AX271:AY271"/>
    <mergeCell ref="AV273:AW273"/>
    <mergeCell ref="AT275:AU275"/>
    <mergeCell ref="BD275:BE275"/>
    <mergeCell ref="AW276:AX276"/>
    <mergeCell ref="AZ276:BA276"/>
    <mergeCell ref="BC276:BD276"/>
    <mergeCell ref="AV256:AW256"/>
    <mergeCell ref="AS258:AT258"/>
    <mergeCell ref="AP260:AQ260"/>
    <mergeCell ref="AS260:AT260"/>
    <mergeCell ref="AZ260:BA260"/>
    <mergeCell ref="BC260:BE260"/>
    <mergeCell ref="BZ254:CA254"/>
    <mergeCell ref="CD254:CE254"/>
    <mergeCell ref="CH254:CI254"/>
    <mergeCell ref="CD256:CE256"/>
    <mergeCell ref="CA258:CB258"/>
    <mergeCell ref="BX260:BY260"/>
    <mergeCell ref="CA260:CB260"/>
    <mergeCell ref="CH260:CI260"/>
    <mergeCell ref="CH242:CI242"/>
    <mergeCell ref="CK242:CL242"/>
    <mergeCell ref="CO242:CQ242"/>
    <mergeCell ref="AZ242:BA242"/>
    <mergeCell ref="AP247:AQ247"/>
    <mergeCell ref="BB247:BC247"/>
    <mergeCell ref="BX247:BY247"/>
    <mergeCell ref="CJ247:CK247"/>
    <mergeCell ref="AR254:AS254"/>
    <mergeCell ref="AV254:AW254"/>
    <mergeCell ref="AZ254:BA254"/>
    <mergeCell ref="CD238:CE238"/>
    <mergeCell ref="CA240:CB240"/>
    <mergeCell ref="BI242:BJ242"/>
    <mergeCell ref="BM242:BO242"/>
    <mergeCell ref="BX230:BY230"/>
    <mergeCell ref="AP230:AQ230"/>
    <mergeCell ref="AT236:AU236"/>
    <mergeCell ref="AZ236:BA236"/>
    <mergeCell ref="AV238:AW238"/>
    <mergeCell ref="AS240:AT240"/>
    <mergeCell ref="AP242:AQ242"/>
    <mergeCell ref="AS242:AT242"/>
    <mergeCell ref="BC242:BD242"/>
    <mergeCell ref="BF242:BG242"/>
    <mergeCell ref="BX242:BY242"/>
    <mergeCell ref="CA242:CB242"/>
    <mergeCell ref="CK225:CL225"/>
    <mergeCell ref="CO225:CQ225"/>
    <mergeCell ref="CG213:CH213"/>
    <mergeCell ref="CB219:CC219"/>
    <mergeCell ref="CH219:CI219"/>
    <mergeCell ref="CD221:CE221"/>
    <mergeCell ref="CA223:CB223"/>
    <mergeCell ref="CB236:CC236"/>
    <mergeCell ref="CH236:CI236"/>
    <mergeCell ref="AP225:AQ225"/>
    <mergeCell ref="AS225:AT225"/>
    <mergeCell ref="AZ225:BA225"/>
    <mergeCell ref="BC225:BD225"/>
    <mergeCell ref="BF225:BG225"/>
    <mergeCell ref="BI225:BJ225"/>
    <mergeCell ref="BM225:BO225"/>
    <mergeCell ref="BX225:BY225"/>
    <mergeCell ref="CA225:CB225"/>
    <mergeCell ref="CI208:CJ208"/>
    <mergeCell ref="CT208:CV208"/>
    <mergeCell ref="AY213:AZ213"/>
    <mergeCell ref="AT219:AU219"/>
    <mergeCell ref="AZ219:BA219"/>
    <mergeCell ref="BH208:BI208"/>
    <mergeCell ref="BL208:BN208"/>
    <mergeCell ref="AV221:AW221"/>
    <mergeCell ref="AS223:AT223"/>
    <mergeCell ref="AT202:AU202"/>
    <mergeCell ref="AZ202:BA202"/>
    <mergeCell ref="AV204:AW204"/>
    <mergeCell ref="AS206:AT206"/>
    <mergeCell ref="AZ206:BA206"/>
    <mergeCell ref="AP208:AQ208"/>
    <mergeCell ref="AS208:AT208"/>
    <mergeCell ref="BA208:BB208"/>
    <mergeCell ref="CP190:CQ190"/>
    <mergeCell ref="BH190:BI190"/>
    <mergeCell ref="BK190:BL190"/>
    <mergeCell ref="BP190:BR190"/>
    <mergeCell ref="CG195:CH195"/>
    <mergeCell ref="CB202:CC202"/>
    <mergeCell ref="CH202:CI202"/>
    <mergeCell ref="CD204:CE204"/>
    <mergeCell ref="CA206:CB206"/>
    <mergeCell ref="CH206:CI206"/>
    <mergeCell ref="BX208:BY208"/>
    <mergeCell ref="CA208:CB208"/>
    <mergeCell ref="AY195:AZ195"/>
    <mergeCell ref="CP208:CQ208"/>
    <mergeCell ref="AV208:AW208"/>
    <mergeCell ref="CD208:CE208"/>
    <mergeCell ref="CS190:CT190"/>
    <mergeCell ref="CX190:CZ190"/>
    <mergeCell ref="BZ184:CA184"/>
    <mergeCell ref="CD184:CE184"/>
    <mergeCell ref="CI184:CJ184"/>
    <mergeCell ref="CD186:CE186"/>
    <mergeCell ref="CB188:CC188"/>
    <mergeCell ref="CJ188:CK188"/>
    <mergeCell ref="BX190:BY190"/>
    <mergeCell ref="CA190:CB190"/>
    <mergeCell ref="CD190:CE190"/>
    <mergeCell ref="CK190:CL190"/>
    <mergeCell ref="AR184:AS184"/>
    <mergeCell ref="AV184:AW184"/>
    <mergeCell ref="BA184:BB184"/>
    <mergeCell ref="AV186:AW186"/>
    <mergeCell ref="AT188:AU188"/>
    <mergeCell ref="BB188:BC188"/>
    <mergeCell ref="AP190:AQ190"/>
    <mergeCell ref="AS190:AT190"/>
    <mergeCell ref="AV190:AW190"/>
    <mergeCell ref="BC190:BD190"/>
    <mergeCell ref="AS172:AT172"/>
    <mergeCell ref="BF172:BG172"/>
    <mergeCell ref="CK172:CL172"/>
    <mergeCell ref="CN172:CO172"/>
    <mergeCell ref="CQ172:CR172"/>
    <mergeCell ref="CU172:CW172"/>
    <mergeCell ref="AS177:AT177"/>
    <mergeCell ref="AY177:AZ177"/>
    <mergeCell ref="AS179:AT179"/>
    <mergeCell ref="AY179:AZ179"/>
    <mergeCell ref="CA177:CB177"/>
    <mergeCell ref="CG177:CH177"/>
    <mergeCell ref="CA179:CB179"/>
    <mergeCell ref="CG179:CH179"/>
    <mergeCell ref="AV172:AW172"/>
    <mergeCell ref="CN170:CO170"/>
    <mergeCell ref="BX172:BY172"/>
    <mergeCell ref="CA172:CB172"/>
    <mergeCell ref="CD172:CE172"/>
    <mergeCell ref="BC172:BD172"/>
    <mergeCell ref="BI172:BJ172"/>
    <mergeCell ref="BM172:BO172"/>
    <mergeCell ref="CB160:CC160"/>
    <mergeCell ref="CG160:CH160"/>
    <mergeCell ref="CD162:CE162"/>
    <mergeCell ref="CA166:CB166"/>
    <mergeCell ref="CG166:CH166"/>
    <mergeCell ref="CD168:CE168"/>
    <mergeCell ref="BZ170:CA170"/>
    <mergeCell ref="CG170:CH170"/>
    <mergeCell ref="AV162:AW162"/>
    <mergeCell ref="AS166:AT166"/>
    <mergeCell ref="AY166:AZ166"/>
    <mergeCell ref="AV168:AW168"/>
    <mergeCell ref="AR170:AS170"/>
    <mergeCell ref="AY170:AZ170"/>
    <mergeCell ref="BF170:BG170"/>
    <mergeCell ref="AY155:AZ155"/>
    <mergeCell ref="BC155:BE155"/>
    <mergeCell ref="CD153:CE153"/>
    <mergeCell ref="BX155:BY155"/>
    <mergeCell ref="CA155:CB155"/>
    <mergeCell ref="CE137:CF137"/>
    <mergeCell ref="CD135:CE135"/>
    <mergeCell ref="CH155:CI155"/>
    <mergeCell ref="CL155:CN155"/>
    <mergeCell ref="AT160:AU160"/>
    <mergeCell ref="AY160:AZ160"/>
    <mergeCell ref="AZ144:BA144"/>
    <mergeCell ref="AT149:AU149"/>
    <mergeCell ref="AZ149:BA149"/>
    <mergeCell ref="AV151:AW151"/>
    <mergeCell ref="CL139:CN139"/>
    <mergeCell ref="CH139:CI139"/>
    <mergeCell ref="CA139:CB139"/>
    <mergeCell ref="BX139:BY139"/>
    <mergeCell ref="CH144:CI144"/>
    <mergeCell ref="CB149:CC149"/>
    <mergeCell ref="CH149:CI149"/>
    <mergeCell ref="CD151:CE151"/>
    <mergeCell ref="AP139:AQ139"/>
    <mergeCell ref="AS139:AT139"/>
    <mergeCell ref="AZ139:BA139"/>
    <mergeCell ref="BD139:BF139"/>
    <mergeCell ref="BX123:BY123"/>
    <mergeCell ref="CA123:CB123"/>
    <mergeCell ref="CJ123:CK123"/>
    <mergeCell ref="CM123:CO123"/>
    <mergeCell ref="AR128:AS128"/>
    <mergeCell ref="AQ133:AR133"/>
    <mergeCell ref="AV133:AW133"/>
    <mergeCell ref="BB123:BC123"/>
    <mergeCell ref="BE123:BG123"/>
    <mergeCell ref="CD133:CE133"/>
    <mergeCell ref="BY133:BZ133"/>
    <mergeCell ref="BZ128:CA128"/>
    <mergeCell ref="BZ112:CA112"/>
    <mergeCell ref="CH112:CI112"/>
    <mergeCell ref="BY117:BZ117"/>
    <mergeCell ref="CD117:CE117"/>
    <mergeCell ref="CH117:CI117"/>
    <mergeCell ref="CD119:CE119"/>
    <mergeCell ref="BZ121:CA121"/>
    <mergeCell ref="L221:M221"/>
    <mergeCell ref="I223:J223"/>
    <mergeCell ref="AR112:AS112"/>
    <mergeCell ref="AZ112:BA112"/>
    <mergeCell ref="AQ117:AR117"/>
    <mergeCell ref="AV117:AW117"/>
    <mergeCell ref="AZ117:BA117"/>
    <mergeCell ref="AV119:AW119"/>
    <mergeCell ref="AR121:AS121"/>
    <mergeCell ref="AP123:AQ123"/>
    <mergeCell ref="AS123:AT123"/>
    <mergeCell ref="AV135:AW135"/>
    <mergeCell ref="AW137:AX137"/>
    <mergeCell ref="AV153:AW153"/>
    <mergeCell ref="AO155:AP155"/>
    <mergeCell ref="AR155:AS155"/>
    <mergeCell ref="AP172:AQ172"/>
    <mergeCell ref="AC208:AE208"/>
    <mergeCell ref="AB192:AD192"/>
    <mergeCell ref="O195:P195"/>
    <mergeCell ref="J202:K202"/>
    <mergeCell ref="P202:Q202"/>
    <mergeCell ref="L204:M204"/>
    <mergeCell ref="I206:J206"/>
    <mergeCell ref="P206:Q206"/>
    <mergeCell ref="F225:G225"/>
    <mergeCell ref="I225:J225"/>
    <mergeCell ref="P225:Q225"/>
    <mergeCell ref="F210:G210"/>
    <mergeCell ref="I210:J210"/>
    <mergeCell ref="P210:Q210"/>
    <mergeCell ref="S210:T210"/>
    <mergeCell ref="X210:Y210"/>
    <mergeCell ref="AC210:AE210"/>
    <mergeCell ref="S225:T225"/>
    <mergeCell ref="V225:W225"/>
    <mergeCell ref="Y225:Z225"/>
    <mergeCell ref="AC225:AE225"/>
    <mergeCell ref="O213:P213"/>
    <mergeCell ref="J219:K219"/>
    <mergeCell ref="P219:Q219"/>
    <mergeCell ref="F192:G192"/>
    <mergeCell ref="I192:J192"/>
    <mergeCell ref="L192:M192"/>
    <mergeCell ref="O192:P192"/>
    <mergeCell ref="T192:U192"/>
    <mergeCell ref="W192:X192"/>
    <mergeCell ref="F208:G208"/>
    <mergeCell ref="I208:J208"/>
    <mergeCell ref="P208:Q208"/>
    <mergeCell ref="S208:T208"/>
    <mergeCell ref="X208:Y208"/>
    <mergeCell ref="F190:G190"/>
    <mergeCell ref="I190:J190"/>
    <mergeCell ref="L190:M190"/>
    <mergeCell ref="O190:P190"/>
    <mergeCell ref="J188:K188"/>
    <mergeCell ref="R188:S188"/>
    <mergeCell ref="T190:U190"/>
    <mergeCell ref="W190:X190"/>
    <mergeCell ref="AB190:AD190"/>
    <mergeCell ref="F174:G174"/>
    <mergeCell ref="I174:J174"/>
    <mergeCell ref="L174:M174"/>
    <mergeCell ref="O174:P174"/>
    <mergeCell ref="R174:S174"/>
    <mergeCell ref="I177:J177"/>
    <mergeCell ref="O179:P179"/>
    <mergeCell ref="H184:I184"/>
    <mergeCell ref="L184:M184"/>
    <mergeCell ref="Q184:R184"/>
    <mergeCell ref="AF174:AH174"/>
    <mergeCell ref="I179:J179"/>
    <mergeCell ref="L186:M186"/>
    <mergeCell ref="O177:P177"/>
    <mergeCell ref="O172:P172"/>
    <mergeCell ref="R172:S172"/>
    <mergeCell ref="W172:X172"/>
    <mergeCell ref="AB172:AC172"/>
    <mergeCell ref="AF172:AH172"/>
    <mergeCell ref="Y157:Z157"/>
    <mergeCell ref="AC157:AE157"/>
    <mergeCell ref="L162:M162"/>
    <mergeCell ref="L168:M168"/>
    <mergeCell ref="J160:K160"/>
    <mergeCell ref="O160:P160"/>
    <mergeCell ref="I166:J166"/>
    <mergeCell ref="O166:P166"/>
    <mergeCell ref="W174:X174"/>
    <mergeCell ref="AB174:AC174"/>
    <mergeCell ref="F157:G157"/>
    <mergeCell ref="I157:J157"/>
    <mergeCell ref="N157:O157"/>
    <mergeCell ref="S157:T157"/>
    <mergeCell ref="V157:W157"/>
    <mergeCell ref="V170:W170"/>
    <mergeCell ref="H170:I170"/>
    <mergeCell ref="O170:P170"/>
    <mergeCell ref="F172:G172"/>
    <mergeCell ref="I172:J172"/>
    <mergeCell ref="L172:M172"/>
    <mergeCell ref="F155:G155"/>
    <mergeCell ref="I155:J155"/>
    <mergeCell ref="N155:O155"/>
    <mergeCell ref="Y141:AA141"/>
    <mergeCell ref="Q144:R144"/>
    <mergeCell ref="Q149:R149"/>
    <mergeCell ref="V155:W155"/>
    <mergeCell ref="Y155:AA155"/>
    <mergeCell ref="M153:N153"/>
    <mergeCell ref="F141:G141"/>
    <mergeCell ref="I141:J141"/>
    <mergeCell ref="V141:W141"/>
    <mergeCell ref="M137:N137"/>
    <mergeCell ref="F139:G139"/>
    <mergeCell ref="I139:J139"/>
    <mergeCell ref="S139:T139"/>
    <mergeCell ref="M151:N151"/>
    <mergeCell ref="K149:L149"/>
    <mergeCell ref="N141:O141"/>
    <mergeCell ref="AC139:AE139"/>
    <mergeCell ref="V139:W139"/>
    <mergeCell ref="Y139:Z139"/>
    <mergeCell ref="N139:O139"/>
    <mergeCell ref="H128:I128"/>
    <mergeCell ref="G133:H133"/>
    <mergeCell ref="L133:M133"/>
    <mergeCell ref="L135:M135"/>
    <mergeCell ref="R123:S123"/>
    <mergeCell ref="U123:W123"/>
    <mergeCell ref="F125:G125"/>
    <mergeCell ref="I125:J125"/>
    <mergeCell ref="R125:S125"/>
    <mergeCell ref="U125:W125"/>
    <mergeCell ref="H112:I112"/>
    <mergeCell ref="G117:H117"/>
    <mergeCell ref="L117:M117"/>
    <mergeCell ref="P117:Q117"/>
    <mergeCell ref="L119:M119"/>
    <mergeCell ref="H121:I121"/>
    <mergeCell ref="F123:G123"/>
    <mergeCell ref="P112:Q112"/>
    <mergeCell ref="I123:J123"/>
    <mergeCell ref="O109:P109"/>
    <mergeCell ref="R109:S109"/>
    <mergeCell ref="U109:W109"/>
    <mergeCell ref="O97:P97"/>
    <mergeCell ref="R97:S97"/>
    <mergeCell ref="U97:W97"/>
    <mergeCell ref="L100:M100"/>
    <mergeCell ref="L106:M106"/>
    <mergeCell ref="O108:P108"/>
    <mergeCell ref="R108:S108"/>
    <mergeCell ref="U108:W108"/>
    <mergeCell ref="O84:P84"/>
    <mergeCell ref="R84:S84"/>
    <mergeCell ref="U84:W84"/>
    <mergeCell ref="R87:S87"/>
    <mergeCell ref="L93:M93"/>
    <mergeCell ref="O96:P96"/>
    <mergeCell ref="R96:S96"/>
    <mergeCell ref="U96:W96"/>
    <mergeCell ref="F74:G74"/>
    <mergeCell ref="L80:M80"/>
    <mergeCell ref="O83:P83"/>
    <mergeCell ref="R83:S83"/>
    <mergeCell ref="U83:W83"/>
    <mergeCell ref="F69:G69"/>
    <mergeCell ref="M69:N69"/>
    <mergeCell ref="R69:S69"/>
    <mergeCell ref="U69:W69"/>
    <mergeCell ref="G71:H71"/>
    <mergeCell ref="N71:O71"/>
    <mergeCell ref="S71:T71"/>
    <mergeCell ref="W71:Y71"/>
    <mergeCell ref="F60:G60"/>
    <mergeCell ref="L66:M66"/>
    <mergeCell ref="R62:S62"/>
    <mergeCell ref="L54:M54"/>
    <mergeCell ref="I56:J56"/>
    <mergeCell ref="L56:M56"/>
    <mergeCell ref="Q56:S56"/>
    <mergeCell ref="J57:K57"/>
    <mergeCell ref="M57:N57"/>
    <mergeCell ref="R57:T57"/>
    <mergeCell ref="U42:W42"/>
    <mergeCell ref="M43:N43"/>
    <mergeCell ref="P43:Q43"/>
    <mergeCell ref="U43:W43"/>
    <mergeCell ref="L46:M46"/>
    <mergeCell ref="I52:J52"/>
    <mergeCell ref="O52:P52"/>
    <mergeCell ref="L31:M31"/>
    <mergeCell ref="I38:J38"/>
    <mergeCell ref="O38:P38"/>
    <mergeCell ref="L40:M40"/>
    <mergeCell ref="M42:N42"/>
    <mergeCell ref="P42:Q42"/>
    <mergeCell ref="U26:V26"/>
    <mergeCell ref="Y26:AA26"/>
    <mergeCell ref="F28:G28"/>
    <mergeCell ref="I28:J28"/>
    <mergeCell ref="P28:Q28"/>
    <mergeCell ref="U28:V28"/>
    <mergeCell ref="Y28:AA28"/>
    <mergeCell ref="P20:Q20"/>
    <mergeCell ref="G20:H20"/>
    <mergeCell ref="F26:G26"/>
    <mergeCell ref="I26:J26"/>
    <mergeCell ref="P26:Q26"/>
    <mergeCell ref="L14:M14"/>
    <mergeCell ref="L22:M22"/>
    <mergeCell ref="G24:H24"/>
    <mergeCell ref="L20:M20"/>
    <mergeCell ref="CK10:CM10"/>
    <mergeCell ref="K4:L4"/>
    <mergeCell ref="L8:M8"/>
    <mergeCell ref="J10:K10"/>
    <mergeCell ref="M10:N10"/>
    <mergeCell ref="R10:T10"/>
    <mergeCell ref="J11:K11"/>
    <mergeCell ref="M11:N11"/>
    <mergeCell ref="R11:T11"/>
    <mergeCell ref="CC4:CD4"/>
    <mergeCell ref="CD8:CE8"/>
    <mergeCell ref="AT10:AU10"/>
    <mergeCell ref="AW10:AX10"/>
    <mergeCell ref="BB10:BD10"/>
    <mergeCell ref="AU4:AV4"/>
    <mergeCell ref="AV8:AW8"/>
    <mergeCell ref="CC10:CD10"/>
    <mergeCell ref="CF10:CG10"/>
    <mergeCell ref="F227:G227"/>
    <mergeCell ref="I227:J227"/>
    <mergeCell ref="N227:O227"/>
    <mergeCell ref="V227:W227"/>
    <mergeCell ref="Y227:AA227"/>
    <mergeCell ref="F230:G230"/>
    <mergeCell ref="J236:K236"/>
    <mergeCell ref="P236:Q236"/>
    <mergeCell ref="L238:M238"/>
    <mergeCell ref="I240:J240"/>
    <mergeCell ref="F242:G242"/>
    <mergeCell ref="I242:J242"/>
    <mergeCell ref="P242:Q242"/>
    <mergeCell ref="S242:T242"/>
    <mergeCell ref="V242:W242"/>
    <mergeCell ref="Z242:AB242"/>
    <mergeCell ref="F244:G244"/>
    <mergeCell ref="I244:J244"/>
    <mergeCell ref="N244:O244"/>
    <mergeCell ref="V244:W244"/>
    <mergeCell ref="Y244:AA244"/>
    <mergeCell ref="S244:T244"/>
    <mergeCell ref="F262:G262"/>
    <mergeCell ref="I262:J262"/>
    <mergeCell ref="P262:Q262"/>
    <mergeCell ref="S262:U262"/>
    <mergeCell ref="J265:K265"/>
    <mergeCell ref="H271:I271"/>
    <mergeCell ref="N271:O271"/>
    <mergeCell ref="F247:G247"/>
    <mergeCell ref="H254:I254"/>
    <mergeCell ref="P254:Q254"/>
    <mergeCell ref="L256:M256"/>
    <mergeCell ref="R247:S247"/>
    <mergeCell ref="L254:M254"/>
    <mergeCell ref="I258:J258"/>
    <mergeCell ref="F260:G260"/>
    <mergeCell ref="I260:J260"/>
    <mergeCell ref="P260:Q260"/>
    <mergeCell ref="S260:U260"/>
    <mergeCell ref="M280:N280"/>
    <mergeCell ref="H292:I292"/>
    <mergeCell ref="O292:P292"/>
    <mergeCell ref="L273:M273"/>
    <mergeCell ref="I276:J276"/>
    <mergeCell ref="L276:M276"/>
    <mergeCell ref="T275:U275"/>
    <mergeCell ref="O276:P276"/>
    <mergeCell ref="R276:T276"/>
    <mergeCell ref="J275:K275"/>
    <mergeCell ref="I277:J277"/>
    <mergeCell ref="L277:M277"/>
    <mergeCell ref="O277:P277"/>
    <mergeCell ref="R277:T277"/>
    <mergeCell ref="F294:G294"/>
    <mergeCell ref="K294:L294"/>
    <mergeCell ref="N294:O294"/>
    <mergeCell ref="Q294:R294"/>
    <mergeCell ref="T294:U294"/>
    <mergeCell ref="Y294:Z294"/>
    <mergeCell ref="AB294:AC294"/>
    <mergeCell ref="AF294:AH294"/>
    <mergeCell ref="J282:K282"/>
    <mergeCell ref="H288:I288"/>
    <mergeCell ref="P288:Q288"/>
    <mergeCell ref="L290:M290"/>
    <mergeCell ref="N282:O282"/>
    <mergeCell ref="F296:G296"/>
    <mergeCell ref="K296:L296"/>
    <mergeCell ref="N296:O296"/>
    <mergeCell ref="Q296:R296"/>
    <mergeCell ref="T296:U296"/>
    <mergeCell ref="Y296:Z296"/>
    <mergeCell ref="AB296:AC296"/>
    <mergeCell ref="AF296:AH296"/>
    <mergeCell ref="H304:I304"/>
    <mergeCell ref="P304:Q304"/>
    <mergeCell ref="CD14:CE14"/>
    <mergeCell ref="BY20:BZ20"/>
    <mergeCell ref="CD20:CE20"/>
    <mergeCell ref="CH20:CI20"/>
    <mergeCell ref="CD22:CE22"/>
    <mergeCell ref="S324:T324"/>
    <mergeCell ref="V324:X324"/>
    <mergeCell ref="K325:L325"/>
    <mergeCell ref="N325:O325"/>
    <mergeCell ref="S325:T325"/>
    <mergeCell ref="V325:X325"/>
    <mergeCell ref="AV14:AW14"/>
    <mergeCell ref="AQ20:AR20"/>
    <mergeCell ref="AV20:AW20"/>
    <mergeCell ref="AQ24:AR24"/>
    <mergeCell ref="AP60:AQ60"/>
    <mergeCell ref="AP74:AQ74"/>
    <mergeCell ref="AV80:AW80"/>
    <mergeCell ref="J313:K313"/>
    <mergeCell ref="N313:O313"/>
    <mergeCell ref="T309:U309"/>
    <mergeCell ref="Y309:AA309"/>
    <mergeCell ref="T310:U310"/>
    <mergeCell ref="Y310:AA310"/>
    <mergeCell ref="BY24:BZ24"/>
    <mergeCell ref="AP26:AQ26"/>
    <mergeCell ref="AS26:AT26"/>
    <mergeCell ref="AZ26:BA26"/>
    <mergeCell ref="BE26:BF26"/>
    <mergeCell ref="BI26:BK26"/>
    <mergeCell ref="BX26:BY26"/>
    <mergeCell ref="CA26:CB26"/>
    <mergeCell ref="AZ20:BA20"/>
    <mergeCell ref="AV22:AW22"/>
    <mergeCell ref="CH26:CI26"/>
    <mergeCell ref="CM26:CN26"/>
    <mergeCell ref="CQ26:CS26"/>
    <mergeCell ref="AV31:AW31"/>
    <mergeCell ref="AS38:AT38"/>
    <mergeCell ref="AY38:AZ38"/>
    <mergeCell ref="AV40:AW40"/>
    <mergeCell ref="AW42:AX42"/>
    <mergeCell ref="AZ42:BA42"/>
    <mergeCell ref="BE42:BG42"/>
    <mergeCell ref="CD31:CE31"/>
    <mergeCell ref="CA38:CB38"/>
    <mergeCell ref="CG38:CH38"/>
    <mergeCell ref="CD40:CE40"/>
    <mergeCell ref="CG52:CH52"/>
    <mergeCell ref="CD54:CE54"/>
    <mergeCell ref="CE56:CF56"/>
    <mergeCell ref="CH56:CI56"/>
    <mergeCell ref="CE42:CF42"/>
    <mergeCell ref="CH42:CI42"/>
    <mergeCell ref="CM42:CO42"/>
    <mergeCell ref="AV46:AW46"/>
    <mergeCell ref="AS52:AT52"/>
    <mergeCell ref="AY52:AZ52"/>
    <mergeCell ref="AV54:AW54"/>
    <mergeCell ref="AW56:AX56"/>
    <mergeCell ref="AZ56:BA56"/>
    <mergeCell ref="BE56:BG56"/>
    <mergeCell ref="CM56:CO56"/>
    <mergeCell ref="BB62:BC62"/>
    <mergeCell ref="AV66:AW66"/>
    <mergeCell ref="AP69:AQ69"/>
    <mergeCell ref="AX69:AY69"/>
    <mergeCell ref="BC69:BD69"/>
    <mergeCell ref="BF69:BH69"/>
    <mergeCell ref="AS69:AT69"/>
    <mergeCell ref="CD46:CE46"/>
    <mergeCell ref="CA52:CB52"/>
    <mergeCell ref="BX74:BY74"/>
    <mergeCell ref="CD80:CE80"/>
    <mergeCell ref="BX60:BY60"/>
    <mergeCell ref="CJ62:CK62"/>
    <mergeCell ref="CD66:CE66"/>
    <mergeCell ref="BY69:BZ69"/>
    <mergeCell ref="CG69:CH69"/>
    <mergeCell ref="CL69:CM69"/>
    <mergeCell ref="CP69:CR69"/>
    <mergeCell ref="CB69:CC69"/>
    <mergeCell ref="CH83:CI83"/>
    <mergeCell ref="CK83:CL83"/>
    <mergeCell ref="CN83:CP83"/>
    <mergeCell ref="CE83:CF83"/>
    <mergeCell ref="BB87:BC87"/>
    <mergeCell ref="AV93:AW93"/>
    <mergeCell ref="AZ96:BA96"/>
    <mergeCell ref="BC96:BD96"/>
    <mergeCell ref="BF96:BH96"/>
    <mergeCell ref="CJ87:CK87"/>
    <mergeCell ref="CD93:CE93"/>
    <mergeCell ref="AY83:AZ83"/>
    <mergeCell ref="BB83:BC83"/>
    <mergeCell ref="BE83:BG83"/>
    <mergeCell ref="CG108:CH108"/>
    <mergeCell ref="CJ108:CK108"/>
    <mergeCell ref="CM108:CO108"/>
    <mergeCell ref="CG96:CH96"/>
    <mergeCell ref="CJ96:CK96"/>
    <mergeCell ref="CM96:CO96"/>
    <mergeCell ref="AW96:AX96"/>
    <mergeCell ref="AV100:AW100"/>
    <mergeCell ref="AV106:AW106"/>
    <mergeCell ref="AY108:AZ108"/>
    <mergeCell ref="BB108:BC108"/>
    <mergeCell ref="BE108:BG108"/>
    <mergeCell ref="H367:J367"/>
    <mergeCell ref="L367:N367"/>
    <mergeCell ref="V359:W359"/>
    <mergeCell ref="P367:Q367"/>
    <mergeCell ref="S367:T367"/>
    <mergeCell ref="CD100:CE100"/>
    <mergeCell ref="CD106:CE106"/>
    <mergeCell ref="H319:I319"/>
    <mergeCell ref="P319:Q319"/>
    <mergeCell ref="L321:M321"/>
    <mergeCell ref="L319:M319"/>
    <mergeCell ref="J323:K323"/>
    <mergeCell ref="K324:L324"/>
    <mergeCell ref="N324:O324"/>
    <mergeCell ref="L306:M306"/>
    <mergeCell ref="L299:M299"/>
    <mergeCell ref="L309:M309"/>
    <mergeCell ref="H308:I308"/>
    <mergeCell ref="O308:P308"/>
    <mergeCell ref="O309:P309"/>
    <mergeCell ref="L310:M310"/>
    <mergeCell ref="O310:P310"/>
    <mergeCell ref="V292:W292"/>
    <mergeCell ref="K280:L280"/>
    <mergeCell ref="V367:X367"/>
    <mergeCell ref="Z367:AB367"/>
    <mergeCell ref="L364:M364"/>
    <mergeCell ref="AU356:AW356"/>
    <mergeCell ref="AU357:AW357"/>
    <mergeCell ref="BF359:BG359"/>
    <mergeCell ref="AV364:AW364"/>
    <mergeCell ref="AR367:AT367"/>
    <mergeCell ref="AV367:AX367"/>
    <mergeCell ref="AZ367:BA367"/>
    <mergeCell ref="BC367:BD367"/>
    <mergeCell ref="BF367:BH367"/>
    <mergeCell ref="K356:M356"/>
    <mergeCell ref="K357:M357"/>
    <mergeCell ref="CN367:CO367"/>
    <mergeCell ref="CQ367:CS367"/>
    <mergeCell ref="CU367:CW367"/>
    <mergeCell ref="BJ367:BL367"/>
    <mergeCell ref="CK364:CL364"/>
    <mergeCell ref="CI356:CK356"/>
    <mergeCell ref="CI357:CK357"/>
    <mergeCell ref="CA360:CB360"/>
    <mergeCell ref="CC367:CE367"/>
    <mergeCell ref="CG367:CI367"/>
    <mergeCell ref="CK367:CL367"/>
    <mergeCell ref="G348:H348"/>
    <mergeCell ref="I348:J348"/>
    <mergeCell ref="L348:M348"/>
    <mergeCell ref="N348:O348"/>
    <mergeCell ref="I328:J328"/>
    <mergeCell ref="O328:P328"/>
    <mergeCell ref="G334:H334"/>
    <mergeCell ref="J334:K334"/>
    <mergeCell ref="P334:Q334"/>
    <mergeCell ref="L336:M336"/>
    <mergeCell ref="L328:M328"/>
    <mergeCell ref="M334:N334"/>
    <mergeCell ref="L338:M338"/>
    <mergeCell ref="O338:P338"/>
    <mergeCell ref="AS328:AT328"/>
    <mergeCell ref="T338:V338"/>
    <mergeCell ref="L339:M339"/>
    <mergeCell ref="O339:P339"/>
    <mergeCell ref="T339:V339"/>
    <mergeCell ref="AQ334:AR334"/>
    <mergeCell ref="AT334:AU334"/>
    <mergeCell ref="H342:I342"/>
    <mergeCell ref="J342:K342"/>
    <mergeCell ref="O342:P342"/>
    <mergeCell ref="AZ334:BA334"/>
    <mergeCell ref="AV336:AW336"/>
    <mergeCell ref="AW338:AX338"/>
    <mergeCell ref="AZ338:BA338"/>
    <mergeCell ref="L350:M350"/>
    <mergeCell ref="L352:M352"/>
    <mergeCell ref="O352:P352"/>
    <mergeCell ref="T352:V352"/>
    <mergeCell ref="L353:M353"/>
    <mergeCell ref="O353:P353"/>
    <mergeCell ref="T353:V353"/>
    <mergeCell ref="Q348:R348"/>
    <mergeCell ref="CG328:CH328"/>
    <mergeCell ref="BY334:BZ334"/>
    <mergeCell ref="CB334:CC334"/>
    <mergeCell ref="CE334:CF334"/>
    <mergeCell ref="CH334:CI334"/>
    <mergeCell ref="CD336:CE336"/>
    <mergeCell ref="AV350:AW350"/>
    <mergeCell ref="AV352:AW352"/>
    <mergeCell ref="AY352:AZ352"/>
    <mergeCell ref="BD352:BF352"/>
    <mergeCell ref="CA328:CB328"/>
    <mergeCell ref="CD328:CE328"/>
    <mergeCell ref="CF339:CG339"/>
    <mergeCell ref="CD350:CE350"/>
    <mergeCell ref="BE338:BG338"/>
    <mergeCell ref="AY342:AZ342"/>
    <mergeCell ref="AV348:AW348"/>
    <mergeCell ref="AX348:AY348"/>
    <mergeCell ref="BA348:BB348"/>
    <mergeCell ref="AV328:AW328"/>
    <mergeCell ref="AY328:AZ328"/>
    <mergeCell ref="CD352:CE352"/>
    <mergeCell ref="CG352:CH352"/>
    <mergeCell ref="AW334:AX334"/>
    <mergeCell ref="CL352:CN352"/>
    <mergeCell ref="CC339:CD339"/>
    <mergeCell ref="CG342:CH342"/>
    <mergeCell ref="AW342:AX342"/>
    <mergeCell ref="M342:N342"/>
    <mergeCell ref="CI339:CJ339"/>
    <mergeCell ref="CN339:CP339"/>
    <mergeCell ref="BZ342:CA342"/>
    <mergeCell ref="CB342:CC342"/>
    <mergeCell ref="CE342:CF342"/>
    <mergeCell ref="BY348:BZ348"/>
    <mergeCell ref="CA348:CB348"/>
    <mergeCell ref="CD348:CE348"/>
    <mergeCell ref="CF348:CG348"/>
    <mergeCell ref="CI348:CJ348"/>
    <mergeCell ref="AR342:AS342"/>
    <mergeCell ref="AT342:AU342"/>
    <mergeCell ref="AQ348:AR348"/>
    <mergeCell ref="AS348:AT348"/>
  </mergeCells>
  <pageMargins left="0.7" right="0.7" top="0.75" bottom="0.75" header="0.3" footer="0.3"/>
  <pageSetup paperSize="9" orientation="portrait" horizontalDpi="4294967293" verticalDpi="0" r:id="rId1"/>
  <ignoredErrors>
    <ignoredError sqref="G3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2021-02-12T07:14:07Z</dcterms:created>
  <dcterms:modified xsi:type="dcterms:W3CDTF">2022-03-29T18:58:58Z</dcterms:modified>
</cp:coreProperties>
</file>