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96" windowWidth="22980" windowHeight="9480"/>
  </bookViews>
  <sheets>
    <sheet name="atalet_mom_hes" sheetId="1" r:id="rId1"/>
  </sheets>
  <externalReferences>
    <externalReference r:id="rId2"/>
  </externalReferences>
  <definedNames>
    <definedName name="mr">[1]kolon_donati_hesabi!$B$58</definedName>
    <definedName name="nr">[1]kolon_donati_hesabi!$B$57</definedName>
    <definedName name="_xlnm.Print_Area" localSheetId="0">atalet_mom_hes!$B$388:$AX$415</definedName>
    <definedName name="rt">[1]kolon_donati_hesabi!$B$23</definedName>
  </definedNames>
  <calcPr calcId="145621"/>
</workbook>
</file>

<file path=xl/calcChain.xml><?xml version="1.0" encoding="utf-8"?>
<calcChain xmlns="http://schemas.openxmlformats.org/spreadsheetml/2006/main">
  <c r="AG450" i="1" l="1"/>
  <c r="AA446" i="1"/>
  <c r="AA450" i="1" s="1"/>
  <c r="AF437" i="1"/>
  <c r="O434" i="1"/>
  <c r="C432" i="1"/>
  <c r="C430" i="1"/>
  <c r="C429" i="1"/>
  <c r="C427" i="1"/>
  <c r="AE423" i="1"/>
  <c r="W423" i="1"/>
  <c r="AG419" i="1"/>
  <c r="AA419" i="1"/>
  <c r="AN408" i="1"/>
  <c r="AJ408" i="1"/>
  <c r="AF401" i="1"/>
  <c r="AV400" i="1"/>
  <c r="AT400" i="1"/>
  <c r="N393" i="1"/>
  <c r="AG393" i="1" s="1"/>
  <c r="K392" i="1"/>
  <c r="AK392" i="1" s="1"/>
  <c r="X390" i="1"/>
  <c r="C401" i="1" s="1"/>
  <c r="AG378" i="1"/>
  <c r="AF377" i="1"/>
  <c r="V377" i="1"/>
  <c r="I370" i="1"/>
  <c r="J368" i="1"/>
  <c r="H368" i="1" s="1"/>
  <c r="S365" i="1"/>
  <c r="N365" i="1"/>
  <c r="C353" i="1"/>
  <c r="Z352" i="1"/>
  <c r="AK346" i="1"/>
  <c r="AC339" i="1"/>
  <c r="W339" i="1"/>
  <c r="W337" i="1" s="1"/>
  <c r="AA327" i="1"/>
  <c r="X327" i="1"/>
  <c r="X329" i="1" s="1"/>
  <c r="C317" i="1"/>
  <c r="C316" i="1"/>
  <c r="C315" i="1"/>
  <c r="AG314" i="1"/>
  <c r="AA303" i="1"/>
  <c r="X302" i="1" s="1"/>
  <c r="AK295" i="1"/>
  <c r="AG295" i="1"/>
  <c r="W297" i="1" s="1"/>
  <c r="N295" i="1"/>
  <c r="K295" i="1"/>
  <c r="AO291" i="1"/>
  <c r="AO288" i="1"/>
  <c r="G288" i="1"/>
  <c r="C283" i="1"/>
  <c r="C288" i="1" s="1"/>
  <c r="AU281" i="1"/>
  <c r="C274" i="1" s="1"/>
  <c r="AO276" i="1"/>
  <c r="G276" i="1"/>
  <c r="AO274" i="1"/>
  <c r="AF271" i="1"/>
  <c r="M271" i="1"/>
  <c r="K260" i="1"/>
  <c r="AA260" i="1" s="1"/>
  <c r="X258" i="1"/>
  <c r="N258" i="1"/>
  <c r="AJ246" i="1"/>
  <c r="X236" i="1"/>
  <c r="N236" i="1"/>
  <c r="AA234" i="1"/>
  <c r="K234" i="1" s="1"/>
  <c r="C223" i="1"/>
  <c r="C222" i="1"/>
  <c r="C220" i="1"/>
  <c r="AH219" i="1"/>
  <c r="C215" i="1"/>
  <c r="C218" i="1" s="1"/>
  <c r="Q211" i="1"/>
  <c r="C221" i="1" s="1"/>
  <c r="C224" i="1" s="1"/>
  <c r="Q203" i="1"/>
  <c r="Q201" i="1"/>
  <c r="AC190" i="1"/>
  <c r="Q179" i="1"/>
  <c r="C193" i="1" s="1"/>
  <c r="P169" i="1"/>
  <c r="AC161" i="1"/>
  <c r="C161" i="1"/>
  <c r="C163" i="1" s="1"/>
  <c r="C156" i="1"/>
  <c r="C155" i="1"/>
  <c r="C159" i="1" s="1"/>
  <c r="S144" i="1"/>
  <c r="C140" i="1"/>
  <c r="C138" i="1"/>
  <c r="C137" i="1"/>
  <c r="C139" i="1" s="1"/>
  <c r="C141" i="1" s="1"/>
  <c r="AD136" i="1"/>
  <c r="C135" i="1"/>
  <c r="C134" i="1"/>
  <c r="C133" i="1"/>
  <c r="C136" i="1" s="1"/>
  <c r="C132" i="1"/>
  <c r="S129" i="1"/>
  <c r="O129" i="1"/>
  <c r="S121" i="1"/>
  <c r="C117" i="1"/>
  <c r="C116" i="1"/>
  <c r="C115" i="1"/>
  <c r="C118" i="1" s="1"/>
  <c r="C114" i="1"/>
  <c r="AC113" i="1"/>
  <c r="C109" i="1"/>
  <c r="C110" i="1" s="1"/>
  <c r="O106" i="1"/>
  <c r="K106" i="1" s="1"/>
  <c r="V96" i="1"/>
  <c r="P96" i="1" s="1"/>
  <c r="C92" i="1"/>
  <c r="C91" i="1"/>
  <c r="C90" i="1"/>
  <c r="C93" i="1" s="1"/>
  <c r="AF89" i="1"/>
  <c r="C89" i="1"/>
  <c r="C84" i="1"/>
  <c r="C87" i="1" s="1"/>
  <c r="S83" i="1"/>
  <c r="P83" i="1" s="1"/>
  <c r="V83" i="1" s="1"/>
  <c r="R74" i="1"/>
  <c r="C65" i="1" s="1"/>
  <c r="C68" i="1"/>
  <c r="C71" i="1" s="1"/>
  <c r="AD66" i="1"/>
  <c r="C64" i="1"/>
  <c r="C63" i="1"/>
  <c r="C66" i="1" s="1"/>
  <c r="R54" i="1"/>
  <c r="C50" i="1"/>
  <c r="C51" i="1" s="1"/>
  <c r="AD47" i="1"/>
  <c r="J48" i="1" s="1"/>
  <c r="C46" i="1"/>
  <c r="C47" i="1" s="1"/>
  <c r="R35" i="1"/>
  <c r="C32" i="1"/>
  <c r="C31" i="1"/>
  <c r="C33" i="1" s="1"/>
  <c r="C34" i="1" s="1"/>
  <c r="C29" i="1"/>
  <c r="C30" i="1" s="1"/>
  <c r="AD28" i="1"/>
  <c r="C27" i="1"/>
  <c r="C28" i="1" s="1"/>
  <c r="S17" i="1"/>
  <c r="C12" i="1"/>
  <c r="C14" i="1" s="1"/>
  <c r="AD10" i="1"/>
  <c r="C8" i="1"/>
  <c r="C10" i="1" s="1"/>
  <c r="C52" i="1" l="1"/>
  <c r="C53" i="1" s="1"/>
  <c r="C11" i="1"/>
  <c r="C72" i="1"/>
  <c r="C281" i="1"/>
  <c r="C280" i="1"/>
  <c r="C279" i="1"/>
  <c r="C278" i="1"/>
  <c r="C276" i="1"/>
  <c r="C349" i="1"/>
  <c r="C342" i="1"/>
  <c r="C348" i="1"/>
  <c r="C341" i="1"/>
  <c r="C307" i="1"/>
  <c r="C314" i="1"/>
  <c r="C306" i="1"/>
  <c r="C407" i="1"/>
  <c r="C290" i="1"/>
  <c r="C289" i="1"/>
  <c r="C196" i="1"/>
  <c r="C198" i="1"/>
  <c r="C195" i="1"/>
  <c r="C200" i="1"/>
  <c r="C199" i="1"/>
  <c r="C197" i="1"/>
  <c r="C201" i="1" s="1"/>
  <c r="AG365" i="1"/>
  <c r="C313" i="1"/>
  <c r="C318" i="1"/>
  <c r="C319" i="1" s="1"/>
  <c r="C426" i="1"/>
  <c r="J434" i="1"/>
  <c r="C67" i="1"/>
  <c r="C160" i="1"/>
  <c r="C275" i="1"/>
  <c r="C282" i="1" s="1"/>
  <c r="C216" i="1"/>
  <c r="C219" i="1" s="1"/>
  <c r="AJ377" i="1"/>
  <c r="X391" i="1"/>
  <c r="C13" i="1"/>
  <c r="C15" i="1" s="1"/>
  <c r="C184" i="1"/>
  <c r="C191" i="1"/>
  <c r="C217" i="1"/>
  <c r="AM246" i="1"/>
  <c r="O441" i="1"/>
  <c r="C48" i="1"/>
  <c r="C49" i="1" s="1"/>
  <c r="C70" i="1"/>
  <c r="C85" i="1"/>
  <c r="C111" i="1"/>
  <c r="C113" i="1" s="1"/>
  <c r="C162" i="1"/>
  <c r="C277" i="1"/>
  <c r="C284" i="1"/>
  <c r="W446" i="1"/>
  <c r="AE446" i="1" s="1"/>
  <c r="C69" i="1"/>
  <c r="C86" i="1"/>
  <c r="C112" i="1"/>
  <c r="C9" i="1"/>
  <c r="C157" i="1"/>
  <c r="C164" i="1"/>
  <c r="C194" i="1"/>
  <c r="C286" i="1"/>
  <c r="C344" i="1"/>
  <c r="C351" i="1"/>
  <c r="C400" i="1"/>
  <c r="C405" i="1"/>
  <c r="C431" i="1"/>
  <c r="C158" i="1"/>
  <c r="C165" i="1"/>
  <c r="C166" i="1" s="1"/>
  <c r="C287" i="1"/>
  <c r="C248" i="1"/>
  <c r="C285" i="1"/>
  <c r="Z364" i="1" l="1"/>
  <c r="Z363" i="1"/>
  <c r="C88" i="1"/>
  <c r="C428" i="1"/>
  <c r="C433" i="1" s="1"/>
  <c r="C418" i="1"/>
  <c r="C308" i="1"/>
  <c r="C310" i="1"/>
  <c r="C309" i="1"/>
  <c r="C352" i="1"/>
  <c r="C354" i="1" s="1"/>
  <c r="C350" i="1"/>
  <c r="C291" i="1"/>
  <c r="X392" i="1"/>
  <c r="X393" i="1" s="1"/>
  <c r="C311" i="1"/>
  <c r="C188" i="1"/>
  <c r="C190" i="1"/>
  <c r="C187" i="1"/>
  <c r="C186" i="1"/>
  <c r="C189" i="1"/>
  <c r="C251" i="1"/>
  <c r="C253" i="1"/>
  <c r="C250" i="1"/>
  <c r="C257" i="1"/>
  <c r="C249" i="1"/>
  <c r="C258" i="1" s="1"/>
  <c r="C256" i="1"/>
  <c r="C255" i="1"/>
  <c r="C254" i="1"/>
  <c r="C252" i="1"/>
  <c r="C185" i="1"/>
  <c r="C246" i="1"/>
  <c r="C403" i="1"/>
  <c r="C402" i="1"/>
  <c r="C237" i="1"/>
  <c r="C245" i="1" s="1"/>
  <c r="C404" i="1"/>
  <c r="C346" i="1"/>
  <c r="C343" i="1"/>
  <c r="C345" i="1"/>
  <c r="C347" i="1" s="1"/>
  <c r="C192" i="1" l="1"/>
  <c r="C312" i="1"/>
  <c r="C365" i="1"/>
  <c r="C366" i="1"/>
  <c r="C244" i="1"/>
  <c r="C371" i="1"/>
  <c r="C372" i="1" s="1"/>
  <c r="C419" i="1"/>
  <c r="C425" i="1" s="1"/>
  <c r="C424" i="1"/>
  <c r="C422" i="1"/>
  <c r="C421" i="1"/>
  <c r="C423" i="1"/>
  <c r="C238" i="1"/>
  <c r="C243" i="1"/>
  <c r="C239" i="1"/>
  <c r="C241" i="1"/>
  <c r="C240" i="1"/>
  <c r="C242" i="1"/>
  <c r="C406" i="1"/>
  <c r="C398" i="1"/>
  <c r="C395" i="1"/>
  <c r="C408" i="1"/>
  <c r="C420" i="1"/>
  <c r="C247" i="1" l="1"/>
  <c r="C381" i="1"/>
  <c r="C379" i="1"/>
  <c r="C374" i="1"/>
  <c r="C380" i="1"/>
  <c r="C377" i="1"/>
  <c r="C376" i="1"/>
  <c r="C378" i="1"/>
  <c r="C373" i="1"/>
  <c r="C368" i="1"/>
  <c r="C369" i="1"/>
  <c r="C396" i="1"/>
  <c r="C397" i="1"/>
  <c r="C367" i="1"/>
  <c r="C370" i="1" s="1"/>
  <c r="C375" i="1"/>
  <c r="C382" i="1" s="1"/>
  <c r="C399" i="1" l="1"/>
</calcChain>
</file>

<file path=xl/sharedStrings.xml><?xml version="1.0" encoding="utf-8"?>
<sst xmlns="http://schemas.openxmlformats.org/spreadsheetml/2006/main" count="304" uniqueCount="33">
  <si>
    <r>
      <t xml:space="preserve">KOLON VEYA KİRİŞ ATALET MOMENTİ HESABI                                                                                                                             </t>
    </r>
    <r>
      <rPr>
        <b/>
        <sz val="8"/>
        <color indexed="16"/>
        <rFont val="Arial"/>
        <family val="2"/>
        <charset val="162"/>
      </rPr>
      <t xml:space="preserve">  (inş.müh.Gürcan BERBEROĞLU tel:0532 366 02 04 www.betoncelik.com )</t>
    </r>
  </si>
  <si>
    <t xml:space="preserve">   XC</t>
  </si>
  <si>
    <t>x</t>
  </si>
  <si>
    <t>YC=</t>
  </si>
  <si>
    <t>YC</t>
  </si>
  <si>
    <t>SCX1=</t>
  </si>
  <si>
    <t>SCX2=</t>
  </si>
  <si>
    <r>
      <t>I</t>
    </r>
    <r>
      <rPr>
        <b/>
        <sz val="8"/>
        <rFont val="Arial"/>
        <family val="2"/>
        <charset val="162"/>
      </rPr>
      <t>x=</t>
    </r>
  </si>
  <si>
    <t>XC=</t>
  </si>
  <si>
    <t>SCY1=</t>
  </si>
  <si>
    <t>SCY2=</t>
  </si>
  <si>
    <t>y</t>
  </si>
  <si>
    <r>
      <t>I</t>
    </r>
    <r>
      <rPr>
        <b/>
        <sz val="8"/>
        <rFont val="Arial"/>
        <family val="2"/>
      </rPr>
      <t>y=</t>
    </r>
  </si>
  <si>
    <t>Dikkat sarı bölgeye rakam giriniz.</t>
  </si>
  <si>
    <t>XC</t>
  </si>
  <si>
    <t>SCX3=</t>
  </si>
  <si>
    <t>SCY3=</t>
  </si>
  <si>
    <t>SCX4=</t>
  </si>
  <si>
    <t>SCY4=</t>
  </si>
  <si>
    <t>SCX5=</t>
  </si>
  <si>
    <t>SCX6=</t>
  </si>
  <si>
    <t>SCX7=</t>
  </si>
  <si>
    <t>SCY5=</t>
  </si>
  <si>
    <t>SCY6=</t>
  </si>
  <si>
    <t>SCY7=</t>
  </si>
  <si>
    <t>X</t>
  </si>
  <si>
    <t>SCX8=</t>
  </si>
  <si>
    <t>SCX9=</t>
  </si>
  <si>
    <t>SCY8=</t>
  </si>
  <si>
    <t>Y</t>
  </si>
  <si>
    <t>SCY9=</t>
  </si>
  <si>
    <t xml:space="preserve"> YC</t>
  </si>
  <si>
    <t>SCY10=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</si>
</sst>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2" x14ac:knownFonts="1">
    <font>
      <sz val="10"/>
      <name val="Arial"/>
      <charset val="162"/>
    </font>
    <font>
      <b/>
      <sz val="12"/>
      <color indexed="16"/>
      <name val="Arial"/>
      <family val="2"/>
      <charset val="162"/>
    </font>
    <font>
      <b/>
      <sz val="8"/>
      <color indexed="16"/>
      <name val="Arial"/>
      <family val="2"/>
      <charset val="162"/>
    </font>
    <font>
      <sz val="8"/>
      <name val="Arial"/>
      <charset val="162"/>
    </font>
    <font>
      <b/>
      <sz val="8"/>
      <name val="Arial"/>
      <family val="2"/>
    </font>
    <font>
      <b/>
      <sz val="8"/>
      <name val="Arial"/>
      <family val="2"/>
      <charset val="162"/>
    </font>
    <font>
      <b/>
      <sz val="8"/>
      <name val="Symbol"/>
      <family val="1"/>
      <charset val="2"/>
    </font>
    <font>
      <b/>
      <sz val="8"/>
      <color indexed="10"/>
      <name val="Arial"/>
      <family val="2"/>
    </font>
    <font>
      <b/>
      <sz val="8"/>
      <color indexed="10"/>
      <name val="Arial"/>
      <family val="2"/>
      <charset val="162"/>
    </font>
    <font>
      <sz val="8"/>
      <name val="Symbol"/>
      <family val="1"/>
      <charset val="2"/>
    </font>
    <font>
      <sz val="8"/>
      <name val="Arial"/>
      <family val="2"/>
      <charset val="162"/>
    </font>
    <font>
      <b/>
      <sz val="8"/>
      <name val="Arial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lightDown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 applyProtection="1"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Protection="1">
      <protection hidden="1"/>
    </xf>
    <xf numFmtId="0" fontId="3" fillId="0" borderId="4" xfId="0" applyFont="1" applyBorder="1" applyProtection="1"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0" xfId="0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3" fillId="0" borderId="7" xfId="0" applyFont="1" applyBorder="1" applyProtection="1">
      <protection hidden="1"/>
    </xf>
    <xf numFmtId="0" fontId="3" fillId="0" borderId="8" xfId="0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0" borderId="10" xfId="0" applyFont="1" applyBorder="1" applyProtection="1">
      <protection hidden="1"/>
    </xf>
    <xf numFmtId="0" fontId="3" fillId="3" borderId="11" xfId="0" applyFont="1" applyFill="1" applyBorder="1" applyProtection="1">
      <protection hidden="1"/>
    </xf>
    <xf numFmtId="0" fontId="3" fillId="3" borderId="12" xfId="0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3" fillId="3" borderId="13" xfId="0" applyFont="1" applyFill="1" applyBorder="1" applyProtection="1">
      <protection hidden="1"/>
    </xf>
    <xf numFmtId="0" fontId="3" fillId="0" borderId="14" xfId="0" applyFont="1" applyBorder="1" applyProtection="1">
      <protection hidden="1"/>
    </xf>
    <xf numFmtId="0" fontId="3" fillId="0" borderId="16" xfId="0" applyFont="1" applyBorder="1" applyProtection="1">
      <protection hidden="1"/>
    </xf>
    <xf numFmtId="0" fontId="4" fillId="0" borderId="17" xfId="0" applyFont="1" applyBorder="1" applyAlignment="1" applyProtection="1">
      <alignment horizontal="center"/>
      <protection hidden="1"/>
    </xf>
    <xf numFmtId="0" fontId="4" fillId="0" borderId="18" xfId="0" applyNumberFormat="1" applyFont="1" applyBorder="1" applyProtection="1">
      <protection hidden="1"/>
    </xf>
    <xf numFmtId="0" fontId="3" fillId="3" borderId="19" xfId="0" applyFont="1" applyFill="1" applyBorder="1" applyProtection="1">
      <protection hidden="1"/>
    </xf>
    <xf numFmtId="0" fontId="3" fillId="3" borderId="7" xfId="0" applyFont="1" applyFill="1" applyBorder="1" applyProtection="1">
      <protection hidden="1"/>
    </xf>
    <xf numFmtId="0" fontId="3" fillId="3" borderId="20" xfId="0" applyFont="1" applyFill="1" applyBorder="1" applyProtection="1">
      <protection hidden="1"/>
    </xf>
    <xf numFmtId="0" fontId="4" fillId="0" borderId="21" xfId="0" applyFont="1" applyBorder="1" applyAlignment="1" applyProtection="1">
      <alignment horizontal="center"/>
      <protection hidden="1"/>
    </xf>
    <xf numFmtId="0" fontId="4" fillId="0" borderId="22" xfId="0" applyNumberFormat="1" applyFont="1" applyBorder="1" applyProtection="1">
      <protection hidden="1"/>
    </xf>
    <xf numFmtId="0" fontId="3" fillId="3" borderId="23" xfId="0" applyFont="1" applyFill="1" applyBorder="1" applyProtection="1">
      <protection hidden="1"/>
    </xf>
    <xf numFmtId="0" fontId="3" fillId="0" borderId="15" xfId="0" applyFont="1" applyBorder="1" applyProtection="1">
      <protection hidden="1"/>
    </xf>
    <xf numFmtId="0" fontId="6" fillId="0" borderId="21" xfId="0" applyFont="1" applyBorder="1" applyAlignment="1" applyProtection="1">
      <alignment horizontal="center"/>
      <protection hidden="1"/>
    </xf>
    <xf numFmtId="164" fontId="4" fillId="5" borderId="22" xfId="0" applyNumberFormat="1" applyFont="1" applyFill="1" applyBorder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3" fillId="3" borderId="24" xfId="0" applyFont="1" applyFill="1" applyBorder="1" applyProtection="1">
      <protection hidden="1"/>
    </xf>
    <xf numFmtId="0" fontId="6" fillId="0" borderId="25" xfId="0" applyFont="1" applyBorder="1" applyAlignment="1" applyProtection="1">
      <alignment horizontal="center"/>
      <protection hidden="1"/>
    </xf>
    <xf numFmtId="164" fontId="4" fillId="5" borderId="26" xfId="0" applyNumberFormat="1" applyFont="1" applyFill="1" applyBorder="1" applyProtection="1">
      <protection hidden="1"/>
    </xf>
    <xf numFmtId="0" fontId="4" fillId="0" borderId="8" xfId="0" applyFont="1" applyFill="1" applyBorder="1" applyAlignment="1" applyProtection="1">
      <protection hidden="1"/>
    </xf>
    <xf numFmtId="0" fontId="3" fillId="0" borderId="0" xfId="0" applyNumberFormat="1" applyFont="1" applyProtection="1">
      <protection hidden="1"/>
    </xf>
    <xf numFmtId="0" fontId="3" fillId="0" borderId="27" xfId="0" applyFont="1" applyBorder="1" applyProtection="1">
      <protection hidden="1"/>
    </xf>
    <xf numFmtId="0" fontId="3" fillId="0" borderId="28" xfId="0" applyFont="1" applyBorder="1" applyProtection="1">
      <protection hidden="1"/>
    </xf>
    <xf numFmtId="0" fontId="7" fillId="0" borderId="5" xfId="0" applyFont="1" applyBorder="1" applyProtection="1">
      <protection hidden="1"/>
    </xf>
    <xf numFmtId="0" fontId="8" fillId="0" borderId="0" xfId="0" applyFont="1" applyProtection="1">
      <protection hidden="1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3" fillId="0" borderId="3" xfId="0" applyNumberFormat="1" applyFont="1" applyBorder="1" applyProtection="1">
      <protection hidden="1"/>
    </xf>
    <xf numFmtId="0" fontId="3" fillId="0" borderId="0" xfId="0" applyNumberFormat="1" applyFont="1" applyBorder="1" applyProtection="1">
      <protection hidden="1"/>
    </xf>
    <xf numFmtId="0" fontId="9" fillId="0" borderId="0" xfId="0" applyFont="1" applyBorder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3" fillId="0" borderId="12" xfId="0" applyFont="1" applyFill="1" applyBorder="1" applyProtection="1">
      <protection hidden="1"/>
    </xf>
    <xf numFmtId="0" fontId="3" fillId="0" borderId="13" xfId="0" applyFont="1" applyFill="1" applyBorder="1" applyProtection="1">
      <protection hidden="1"/>
    </xf>
    <xf numFmtId="0" fontId="3" fillId="0" borderId="0" xfId="0" applyFont="1" applyAlignment="1" applyProtection="1">
      <protection hidden="1"/>
    </xf>
    <xf numFmtId="0" fontId="3" fillId="0" borderId="30" xfId="0" applyFont="1" applyBorder="1" applyProtection="1">
      <protection hidden="1"/>
    </xf>
    <xf numFmtId="0" fontId="3" fillId="0" borderId="0" xfId="0" applyFont="1" applyBorder="1" applyProtection="1">
      <protection locked="0"/>
    </xf>
    <xf numFmtId="0" fontId="3" fillId="0" borderId="0" xfId="0" applyFont="1" applyFill="1" applyBorder="1" applyProtection="1">
      <protection hidden="1"/>
    </xf>
    <xf numFmtId="0" fontId="10" fillId="0" borderId="0" xfId="0" applyFont="1" applyFill="1" applyBorder="1" applyAlignment="1" applyProtection="1">
      <protection hidden="1"/>
    </xf>
    <xf numFmtId="0" fontId="11" fillId="0" borderId="17" xfId="0" applyFont="1" applyBorder="1" applyAlignment="1" applyProtection="1">
      <alignment horizontal="center"/>
      <protection hidden="1"/>
    </xf>
    <xf numFmtId="0" fontId="11" fillId="0" borderId="18" xfId="0" applyNumberFormat="1" applyFont="1" applyBorder="1" applyProtection="1">
      <protection hidden="1"/>
    </xf>
    <xf numFmtId="0" fontId="3" fillId="0" borderId="10" xfId="0" applyFont="1" applyFill="1" applyBorder="1" applyProtection="1">
      <protection hidden="1"/>
    </xf>
    <xf numFmtId="0" fontId="3" fillId="0" borderId="9" xfId="0" applyFont="1" applyFill="1" applyBorder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0" fontId="11" fillId="0" borderId="22" xfId="0" applyNumberFormat="1" applyFont="1" applyBorder="1" applyProtection="1">
      <protection hidden="1"/>
    </xf>
    <xf numFmtId="0" fontId="3" fillId="0" borderId="15" xfId="0" applyFont="1" applyFill="1" applyBorder="1" applyProtection="1">
      <protection hidden="1"/>
    </xf>
    <xf numFmtId="164" fontId="11" fillId="5" borderId="22" xfId="0" applyNumberFormat="1" applyFont="1" applyFill="1" applyBorder="1" applyProtection="1">
      <protection hidden="1"/>
    </xf>
    <xf numFmtId="0" fontId="11" fillId="0" borderId="21" xfId="0" applyFont="1" applyBorder="1" applyAlignment="1" applyProtection="1">
      <alignment horizontal="center"/>
      <protection hidden="1"/>
    </xf>
    <xf numFmtId="0" fontId="3" fillId="0" borderId="20" xfId="0" applyFont="1" applyBorder="1" applyProtection="1">
      <protection hidden="1"/>
    </xf>
    <xf numFmtId="0" fontId="3" fillId="0" borderId="24" xfId="0" applyFont="1" applyBorder="1" applyProtection="1">
      <protection hidden="1"/>
    </xf>
    <xf numFmtId="164" fontId="11" fillId="5" borderId="26" xfId="0" applyNumberFormat="1" applyFont="1" applyFill="1" applyBorder="1" applyProtection="1">
      <protection hidden="1"/>
    </xf>
    <xf numFmtId="0" fontId="3" fillId="0" borderId="15" xfId="0" applyFont="1" applyFill="1" applyBorder="1" applyAlignment="1" applyProtection="1">
      <protection hidden="1"/>
    </xf>
    <xf numFmtId="0" fontId="3" fillId="0" borderId="0" xfId="0" applyFont="1" applyFill="1" applyBorder="1" applyProtection="1">
      <protection locked="0"/>
    </xf>
    <xf numFmtId="0" fontId="10" fillId="0" borderId="0" xfId="0" applyFont="1" applyBorder="1" applyProtection="1">
      <protection hidden="1"/>
    </xf>
    <xf numFmtId="0" fontId="10" fillId="0" borderId="10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5" fillId="0" borderId="0" xfId="0" applyFont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12" xfId="0" applyFont="1" applyBorder="1" applyProtection="1">
      <protection hidden="1"/>
    </xf>
    <xf numFmtId="0" fontId="3" fillId="0" borderId="13" xfId="0" applyFont="1" applyBorder="1" applyProtection="1">
      <protection hidden="1"/>
    </xf>
    <xf numFmtId="0" fontId="3" fillId="3" borderId="31" xfId="0" applyFont="1" applyFill="1" applyBorder="1" applyProtection="1">
      <protection hidden="1"/>
    </xf>
    <xf numFmtId="0" fontId="3" fillId="3" borderId="32" xfId="0" applyFont="1" applyFill="1" applyBorder="1" applyProtection="1">
      <protection hidden="1"/>
    </xf>
    <xf numFmtId="0" fontId="3" fillId="3" borderId="33" xfId="0" applyFont="1" applyFill="1" applyBorder="1" applyProtection="1">
      <protection hidden="1"/>
    </xf>
    <xf numFmtId="0" fontId="3" fillId="3" borderId="34" xfId="0" applyFont="1" applyFill="1" applyBorder="1" applyProtection="1">
      <protection hidden="1"/>
    </xf>
    <xf numFmtId="0" fontId="3" fillId="3" borderId="35" xfId="0" applyFont="1" applyFill="1" applyBorder="1" applyProtection="1">
      <protection hidden="1"/>
    </xf>
    <xf numFmtId="0" fontId="3" fillId="3" borderId="36" xfId="0" applyFont="1" applyFill="1" applyBorder="1" applyProtection="1">
      <protection hidden="1"/>
    </xf>
    <xf numFmtId="0" fontId="5" fillId="3" borderId="11" xfId="0" applyFont="1" applyFill="1" applyBorder="1" applyProtection="1">
      <protection hidden="1"/>
    </xf>
    <xf numFmtId="0" fontId="5" fillId="3" borderId="12" xfId="0" applyFont="1" applyFill="1" applyBorder="1" applyProtection="1">
      <protection hidden="1"/>
    </xf>
    <xf numFmtId="0" fontId="5" fillId="3" borderId="13" xfId="0" applyFont="1" applyFill="1" applyBorder="1" applyProtection="1">
      <protection hidden="1"/>
    </xf>
    <xf numFmtId="0" fontId="11" fillId="0" borderId="18" xfId="0" applyNumberFormat="1" applyFont="1" applyBorder="1" applyAlignment="1" applyProtection="1">
      <alignment horizontal="right"/>
      <protection hidden="1"/>
    </xf>
    <xf numFmtId="0" fontId="5" fillId="3" borderId="19" xfId="0" applyFont="1" applyFill="1" applyBorder="1" applyProtection="1">
      <protection hidden="1"/>
    </xf>
    <xf numFmtId="0" fontId="5" fillId="3" borderId="0" xfId="0" applyFont="1" applyFill="1" applyBorder="1" applyProtection="1">
      <protection hidden="1"/>
    </xf>
    <xf numFmtId="0" fontId="5" fillId="3" borderId="23" xfId="0" applyFont="1" applyFill="1" applyBorder="1" applyProtection="1">
      <protection hidden="1"/>
    </xf>
    <xf numFmtId="0" fontId="5" fillId="0" borderId="0" xfId="0" applyFont="1" applyBorder="1" applyProtection="1">
      <protection locked="0"/>
    </xf>
    <xf numFmtId="0" fontId="11" fillId="0" borderId="22" xfId="0" applyNumberFormat="1" applyFont="1" applyBorder="1" applyAlignment="1" applyProtection="1">
      <alignment horizontal="right"/>
      <protection hidden="1"/>
    </xf>
    <xf numFmtId="0" fontId="5" fillId="3" borderId="24" xfId="0" applyFont="1" applyFill="1" applyBorder="1" applyProtection="1">
      <protection hidden="1"/>
    </xf>
    <xf numFmtId="0" fontId="5" fillId="3" borderId="7" xfId="0" applyFont="1" applyFill="1" applyBorder="1" applyProtection="1">
      <protection hidden="1"/>
    </xf>
    <xf numFmtId="0" fontId="5" fillId="3" borderId="20" xfId="0" applyFont="1" applyFill="1" applyBorder="1" applyProtection="1">
      <protection hidden="1"/>
    </xf>
    <xf numFmtId="0" fontId="11" fillId="0" borderId="22" xfId="0" applyNumberFormat="1" applyFont="1" applyFill="1" applyBorder="1" applyProtection="1">
      <protection hidden="1"/>
    </xf>
    <xf numFmtId="0" fontId="5" fillId="0" borderId="19" xfId="0" applyFont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3" fillId="0" borderId="37" xfId="0" applyFont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11" fillId="0" borderId="0" xfId="0" applyNumberFormat="1" applyFont="1" applyBorder="1" applyProtection="1">
      <protection hidden="1"/>
    </xf>
    <xf numFmtId="0" fontId="3" fillId="0" borderId="29" xfId="0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5" fillId="0" borderId="0" xfId="0" applyFont="1" applyFill="1" applyBorder="1" applyAlignment="1" applyProtection="1">
      <alignment vertical="center" textRotation="90"/>
      <protection hidden="1"/>
    </xf>
    <xf numFmtId="0" fontId="5" fillId="0" borderId="0" xfId="0" applyFont="1" applyBorder="1" applyAlignment="1" applyProtection="1">
      <protection hidden="1"/>
    </xf>
    <xf numFmtId="0" fontId="10" fillId="0" borderId="6" xfId="0" applyFont="1" applyBorder="1" applyProtection="1">
      <protection hidden="1"/>
    </xf>
    <xf numFmtId="0" fontId="5" fillId="0" borderId="6" xfId="0" applyFont="1" applyBorder="1" applyProtection="1">
      <protection hidden="1"/>
    </xf>
    <xf numFmtId="0" fontId="5" fillId="0" borderId="0" xfId="0" applyFont="1" applyFill="1" applyBorder="1" applyAlignment="1" applyProtection="1">
      <protection hidden="1"/>
    </xf>
    <xf numFmtId="0" fontId="5" fillId="0" borderId="12" xfId="0" applyFont="1" applyFill="1" applyBorder="1" applyAlignment="1" applyProtection="1">
      <protection hidden="1"/>
    </xf>
    <xf numFmtId="0" fontId="5" fillId="0" borderId="22" xfId="0" applyFont="1" applyBorder="1" applyProtection="1"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5" fillId="4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5" fillId="6" borderId="0" xfId="0" applyFont="1" applyFill="1" applyBorder="1" applyAlignment="1" applyProtection="1">
      <alignment horizontal="center"/>
      <protection locked="0"/>
    </xf>
    <xf numFmtId="0" fontId="5" fillId="6" borderId="23" xfId="0" applyFont="1" applyFill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/>
      <protection hidden="1"/>
    </xf>
    <xf numFmtId="0" fontId="5" fillId="6" borderId="0" xfId="0" applyFont="1" applyFill="1" applyBorder="1" applyAlignment="1" applyProtection="1">
      <alignment horizontal="center" vertical="center" textRotation="90"/>
      <protection locked="0"/>
    </xf>
    <xf numFmtId="0" fontId="5" fillId="0" borderId="0" xfId="0" applyFont="1" applyBorder="1" applyAlignment="1" applyProtection="1">
      <alignment horizontal="center" vertical="center" textRotation="90"/>
      <protection hidden="1"/>
    </xf>
    <xf numFmtId="0" fontId="5" fillId="0" borderId="0" xfId="0" applyFont="1" applyFill="1" applyBorder="1" applyAlignment="1" applyProtection="1">
      <alignment horizontal="center" vertical="center" textRotation="90"/>
      <protection hidden="1"/>
    </xf>
    <xf numFmtId="0" fontId="5" fillId="4" borderId="0" xfId="0" applyFont="1" applyFill="1" applyBorder="1" applyAlignment="1" applyProtection="1">
      <alignment horizontal="center" vertical="center" textRotation="90"/>
      <protection locked="0"/>
    </xf>
    <xf numFmtId="0" fontId="5" fillId="4" borderId="23" xfId="0" applyFont="1" applyFill="1" applyBorder="1" applyAlignment="1" applyProtection="1">
      <alignment horizontal="center"/>
      <protection locked="0"/>
    </xf>
    <xf numFmtId="0" fontId="5" fillId="4" borderId="12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  <xf numFmtId="0" fontId="11" fillId="4" borderId="15" xfId="0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Alignment="1" applyProtection="1">
      <alignment horizontal="center"/>
      <protection locked="0"/>
    </xf>
    <xf numFmtId="0" fontId="11" fillId="0" borderId="15" xfId="0" applyFont="1" applyFill="1" applyBorder="1" applyAlignment="1" applyProtection="1">
      <alignment horizontal="center"/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11" fillId="4" borderId="9" xfId="0" applyFont="1" applyFill="1" applyBorder="1" applyAlignment="1" applyProtection="1">
      <alignment horizontal="center"/>
      <protection locked="0"/>
    </xf>
    <xf numFmtId="0" fontId="11" fillId="4" borderId="8" xfId="0" applyFont="1" applyFill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hidden="1"/>
    </xf>
    <xf numFmtId="0" fontId="11" fillId="4" borderId="10" xfId="0" applyFont="1" applyFill="1" applyBorder="1" applyAlignment="1" applyProtection="1">
      <alignment horizontal="center"/>
      <protection locked="0"/>
    </xf>
    <xf numFmtId="0" fontId="11" fillId="4" borderId="16" xfId="0" applyFont="1" applyFill="1" applyBorder="1" applyAlignment="1" applyProtection="1">
      <alignment horizontal="center"/>
      <protection locked="0"/>
    </xf>
    <xf numFmtId="0" fontId="11" fillId="4" borderId="28" xfId="0" applyFont="1" applyFill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hidden="1"/>
    </xf>
    <xf numFmtId="0" fontId="5" fillId="0" borderId="15" xfId="0" applyFont="1" applyFill="1" applyBorder="1" applyAlignment="1" applyProtection="1">
      <alignment horizont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5" fillId="0" borderId="8" xfId="0" applyFont="1" applyBorder="1" applyAlignment="1" applyProtection="1">
      <alignment horizontal="center"/>
      <protection hidden="1"/>
    </xf>
    <xf numFmtId="0" fontId="4" fillId="4" borderId="15" xfId="0" applyFont="1" applyFill="1" applyBorder="1" applyAlignment="1" applyProtection="1">
      <alignment horizontal="center"/>
      <protection locked="0"/>
    </xf>
    <xf numFmtId="0" fontId="4" fillId="4" borderId="0" xfId="0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hidden="1"/>
    </xf>
    <xf numFmtId="0" fontId="4" fillId="4" borderId="16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367</xdr:row>
      <xdr:rowOff>0</xdr:rowOff>
    </xdr:from>
    <xdr:to>
      <xdr:col>47</xdr:col>
      <xdr:colOff>106680</xdr:colOff>
      <xdr:row>367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54680" y="48646080"/>
          <a:ext cx="41071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106680</xdr:colOff>
      <xdr:row>367</xdr:row>
      <xdr:rowOff>0</xdr:rowOff>
    </xdr:from>
    <xdr:to>
      <xdr:col>11</xdr:col>
      <xdr:colOff>106680</xdr:colOff>
      <xdr:row>381</xdr:row>
      <xdr:rowOff>76200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147060" y="48646080"/>
          <a:ext cx="0" cy="18973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62</xdr:row>
      <xdr:rowOff>0</xdr:rowOff>
    </xdr:from>
    <xdr:to>
      <xdr:col>22</xdr:col>
      <xdr:colOff>68580</xdr:colOff>
      <xdr:row>62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383280" y="8450580"/>
          <a:ext cx="9829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69</xdr:row>
      <xdr:rowOff>121920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383280" y="8450580"/>
          <a:ext cx="0" cy="10439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60960</xdr:colOff>
      <xdr:row>62</xdr:row>
      <xdr:rowOff>0</xdr:rowOff>
    </xdr:from>
    <xdr:to>
      <xdr:col>13</xdr:col>
      <xdr:colOff>60960</xdr:colOff>
      <xdr:row>62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>
          <a:off x="3101340" y="8450580"/>
          <a:ext cx="228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61</xdr:row>
      <xdr:rowOff>114300</xdr:rowOff>
    </xdr:from>
    <xdr:to>
      <xdr:col>12</xdr:col>
      <xdr:colOff>0</xdr:colOff>
      <xdr:row>66</xdr:row>
      <xdr:rowOff>68580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154680" y="8427720"/>
          <a:ext cx="0" cy="6172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60960</xdr:colOff>
      <xdr:row>66</xdr:row>
      <xdr:rowOff>0</xdr:rowOff>
    </xdr:from>
    <xdr:to>
      <xdr:col>13</xdr:col>
      <xdr:colOff>68580</xdr:colOff>
      <xdr:row>66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H="1">
          <a:off x="3101340" y="8976360"/>
          <a:ext cx="2362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76200</xdr:colOff>
      <xdr:row>65</xdr:row>
      <xdr:rowOff>114300</xdr:rowOff>
    </xdr:from>
    <xdr:to>
      <xdr:col>12</xdr:col>
      <xdr:colOff>38100</xdr:colOff>
      <xdr:row>66</xdr:row>
      <xdr:rowOff>22860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H="1">
          <a:off x="3116580" y="8961120"/>
          <a:ext cx="7620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76200</xdr:colOff>
      <xdr:row>61</xdr:row>
      <xdr:rowOff>114300</xdr:rowOff>
    </xdr:from>
    <xdr:to>
      <xdr:col>12</xdr:col>
      <xdr:colOff>45720</xdr:colOff>
      <xdr:row>62</xdr:row>
      <xdr:rowOff>22860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3116580" y="8427720"/>
          <a:ext cx="8382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60</xdr:row>
      <xdr:rowOff>83820</xdr:rowOff>
    </xdr:from>
    <xdr:to>
      <xdr:col>14</xdr:col>
      <xdr:colOff>0</xdr:colOff>
      <xdr:row>61</xdr:row>
      <xdr:rowOff>91440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3383280" y="8267700"/>
          <a:ext cx="0" cy="137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60960</xdr:colOff>
      <xdr:row>61</xdr:row>
      <xdr:rowOff>0</xdr:rowOff>
    </xdr:from>
    <xdr:to>
      <xdr:col>19</xdr:col>
      <xdr:colOff>7620</xdr:colOff>
      <xdr:row>61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3329940" y="8313420"/>
          <a:ext cx="6324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60960</xdr:colOff>
      <xdr:row>60</xdr:row>
      <xdr:rowOff>83820</xdr:rowOff>
    </xdr:from>
    <xdr:to>
      <xdr:col>18</xdr:col>
      <xdr:colOff>60960</xdr:colOff>
      <xdr:row>61</xdr:row>
      <xdr:rowOff>91440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3901440" y="8267700"/>
          <a:ext cx="0" cy="137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60</xdr:row>
      <xdr:rowOff>106680</xdr:rowOff>
    </xdr:from>
    <xdr:to>
      <xdr:col>14</xdr:col>
      <xdr:colOff>38100</xdr:colOff>
      <xdr:row>61</xdr:row>
      <xdr:rowOff>22860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H="1">
          <a:off x="3345180" y="8290560"/>
          <a:ext cx="7620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30480</xdr:colOff>
      <xdr:row>60</xdr:row>
      <xdr:rowOff>106680</xdr:rowOff>
    </xdr:from>
    <xdr:to>
      <xdr:col>18</xdr:col>
      <xdr:colOff>91440</xdr:colOff>
      <xdr:row>61</xdr:row>
      <xdr:rowOff>15240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H="1">
          <a:off x="3870960" y="8290560"/>
          <a:ext cx="6096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84</xdr:row>
      <xdr:rowOff>0</xdr:rowOff>
    </xdr:from>
    <xdr:to>
      <xdr:col>15</xdr:col>
      <xdr:colOff>0</xdr:colOff>
      <xdr:row>95</xdr:row>
      <xdr:rowOff>15240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3497580" y="11361420"/>
          <a:ext cx="0" cy="14706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84</xdr:row>
      <xdr:rowOff>0</xdr:rowOff>
    </xdr:from>
    <xdr:to>
      <xdr:col>24</xdr:col>
      <xdr:colOff>106680</xdr:colOff>
      <xdr:row>84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3497580" y="11361420"/>
          <a:ext cx="11353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45720</xdr:colOff>
      <xdr:row>84</xdr:row>
      <xdr:rowOff>0</xdr:rowOff>
    </xdr:from>
    <xdr:to>
      <xdr:col>14</xdr:col>
      <xdr:colOff>60960</xdr:colOff>
      <xdr:row>84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H="1">
          <a:off x="3314700" y="11361420"/>
          <a:ext cx="1295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83</xdr:row>
      <xdr:rowOff>91440</xdr:rowOff>
    </xdr:from>
    <xdr:to>
      <xdr:col>14</xdr:col>
      <xdr:colOff>0</xdr:colOff>
      <xdr:row>88</xdr:row>
      <xdr:rowOff>91440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3383280" y="11315700"/>
          <a:ext cx="0" cy="6629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60960</xdr:colOff>
      <xdr:row>88</xdr:row>
      <xdr:rowOff>45720</xdr:rowOff>
    </xdr:from>
    <xdr:to>
      <xdr:col>14</xdr:col>
      <xdr:colOff>68580</xdr:colOff>
      <xdr:row>88</xdr:row>
      <xdr:rowOff>45720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3329940" y="11932920"/>
          <a:ext cx="1219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68580</xdr:colOff>
      <xdr:row>83</xdr:row>
      <xdr:rowOff>114300</xdr:rowOff>
    </xdr:from>
    <xdr:to>
      <xdr:col>14</xdr:col>
      <xdr:colOff>38100</xdr:colOff>
      <xdr:row>84</xdr:row>
      <xdr:rowOff>22860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H="1">
          <a:off x="3337560" y="11338560"/>
          <a:ext cx="8382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88</xdr:row>
      <xdr:rowOff>7620</xdr:rowOff>
    </xdr:from>
    <xdr:to>
      <xdr:col>14</xdr:col>
      <xdr:colOff>38100</xdr:colOff>
      <xdr:row>88</xdr:row>
      <xdr:rowOff>76200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 flipH="1">
          <a:off x="3345180" y="11894820"/>
          <a:ext cx="7620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60960</xdr:colOff>
      <xdr:row>89</xdr:row>
      <xdr:rowOff>83820</xdr:rowOff>
    </xdr:from>
    <xdr:to>
      <xdr:col>20</xdr:col>
      <xdr:colOff>38100</xdr:colOff>
      <xdr:row>89</xdr:row>
      <xdr:rowOff>83820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3444240" y="12100560"/>
          <a:ext cx="6629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76200</xdr:colOff>
      <xdr:row>89</xdr:row>
      <xdr:rowOff>60960</xdr:rowOff>
    </xdr:from>
    <xdr:to>
      <xdr:col>15</xdr:col>
      <xdr:colOff>38100</xdr:colOff>
      <xdr:row>89</xdr:row>
      <xdr:rowOff>114300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 flipH="1">
          <a:off x="3459480" y="12077700"/>
          <a:ext cx="76200" cy="53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60960</xdr:colOff>
      <xdr:row>88</xdr:row>
      <xdr:rowOff>83820</xdr:rowOff>
    </xdr:from>
    <xdr:to>
      <xdr:col>19</xdr:col>
      <xdr:colOff>60960</xdr:colOff>
      <xdr:row>90</xdr:row>
      <xdr:rowOff>15240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4015740" y="1197102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7620</xdr:colOff>
      <xdr:row>89</xdr:row>
      <xdr:rowOff>60960</xdr:rowOff>
    </xdr:from>
    <xdr:to>
      <xdr:col>19</xdr:col>
      <xdr:colOff>91440</xdr:colOff>
      <xdr:row>90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H="1">
          <a:off x="3962400" y="1207770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106680</xdr:colOff>
      <xdr:row>107</xdr:row>
      <xdr:rowOff>0</xdr:rowOff>
    </xdr:from>
    <xdr:to>
      <xdr:col>19</xdr:col>
      <xdr:colOff>76200</xdr:colOff>
      <xdr:row>107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2689860" y="14394180"/>
          <a:ext cx="13411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107</xdr:row>
      <xdr:rowOff>0</xdr:rowOff>
    </xdr:from>
    <xdr:to>
      <xdr:col>8</xdr:col>
      <xdr:colOff>0</xdr:colOff>
      <xdr:row>117</xdr:row>
      <xdr:rowOff>7620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2697480" y="14394180"/>
          <a:ext cx="0" cy="1325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45720</xdr:colOff>
      <xdr:row>115</xdr:row>
      <xdr:rowOff>0</xdr:rowOff>
    </xdr:from>
    <xdr:to>
      <xdr:col>15</xdr:col>
      <xdr:colOff>30480</xdr:colOff>
      <xdr:row>115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2628900" y="15445740"/>
          <a:ext cx="899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103</xdr:row>
      <xdr:rowOff>15240</xdr:rowOff>
    </xdr:from>
    <xdr:to>
      <xdr:col>16</xdr:col>
      <xdr:colOff>0</xdr:colOff>
      <xdr:row>106</xdr:row>
      <xdr:rowOff>91440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3611880" y="13883640"/>
          <a:ext cx="0" cy="464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103</xdr:row>
      <xdr:rowOff>68580</xdr:rowOff>
    </xdr:from>
    <xdr:to>
      <xdr:col>8</xdr:col>
      <xdr:colOff>0</xdr:colOff>
      <xdr:row>106</xdr:row>
      <xdr:rowOff>83820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2697480" y="13936980"/>
          <a:ext cx="0" cy="4038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68580</xdr:colOff>
      <xdr:row>105</xdr:row>
      <xdr:rowOff>106680</xdr:rowOff>
    </xdr:from>
    <xdr:to>
      <xdr:col>8</xdr:col>
      <xdr:colOff>45720</xdr:colOff>
      <xdr:row>106</xdr:row>
      <xdr:rowOff>38100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 flipH="1">
          <a:off x="2651760" y="14234160"/>
          <a:ext cx="9144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</xdr:colOff>
      <xdr:row>105</xdr:row>
      <xdr:rowOff>106680</xdr:rowOff>
    </xdr:from>
    <xdr:to>
      <xdr:col>16</xdr:col>
      <xdr:colOff>45720</xdr:colOff>
      <xdr:row>106</xdr:row>
      <xdr:rowOff>38100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 flipH="1">
          <a:off x="3566160" y="14234160"/>
          <a:ext cx="9144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106</xdr:row>
      <xdr:rowOff>83820</xdr:rowOff>
    </xdr:from>
    <xdr:to>
      <xdr:col>18</xdr:col>
      <xdr:colOff>0</xdr:colOff>
      <xdr:row>113</xdr:row>
      <xdr:rowOff>91440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3840480" y="14340840"/>
          <a:ext cx="0" cy="9372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83820</xdr:colOff>
      <xdr:row>106</xdr:row>
      <xdr:rowOff>91440</xdr:rowOff>
    </xdr:from>
    <xdr:to>
      <xdr:col>18</xdr:col>
      <xdr:colOff>45720</xdr:colOff>
      <xdr:row>107</xdr:row>
      <xdr:rowOff>22860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 flipH="1">
          <a:off x="3810000" y="14348460"/>
          <a:ext cx="7620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68580</xdr:colOff>
      <xdr:row>113</xdr:row>
      <xdr:rowOff>0</xdr:rowOff>
    </xdr:from>
    <xdr:to>
      <xdr:col>18</xdr:col>
      <xdr:colOff>91440</xdr:colOff>
      <xdr:row>113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>
          <a:off x="3680460" y="15186660"/>
          <a:ext cx="2514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83820</xdr:colOff>
      <xdr:row>112</xdr:row>
      <xdr:rowOff>91440</xdr:rowOff>
    </xdr:from>
    <xdr:to>
      <xdr:col>18</xdr:col>
      <xdr:colOff>45720</xdr:colOff>
      <xdr:row>113</xdr:row>
      <xdr:rowOff>38100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 flipH="1">
          <a:off x="3810000" y="15148560"/>
          <a:ext cx="7620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130</xdr:row>
      <xdr:rowOff>0</xdr:rowOff>
    </xdr:from>
    <xdr:to>
      <xdr:col>23</xdr:col>
      <xdr:colOff>0</xdr:colOff>
      <xdr:row>130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3383280" y="17434560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129</xdr:row>
      <xdr:rowOff>129540</xdr:rowOff>
    </xdr:from>
    <xdr:to>
      <xdr:col>14</xdr:col>
      <xdr:colOff>0</xdr:colOff>
      <xdr:row>142</xdr:row>
      <xdr:rowOff>91440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3383280" y="17426940"/>
          <a:ext cx="0" cy="16916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</xdr:colOff>
      <xdr:row>130</xdr:row>
      <xdr:rowOff>0</xdr:rowOff>
    </xdr:from>
    <xdr:to>
      <xdr:col>11</xdr:col>
      <xdr:colOff>83820</xdr:colOff>
      <xdr:row>130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2834640" y="17434560"/>
          <a:ext cx="2895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129</xdr:row>
      <xdr:rowOff>68580</xdr:rowOff>
    </xdr:from>
    <xdr:to>
      <xdr:col>10</xdr:col>
      <xdr:colOff>0</xdr:colOff>
      <xdr:row>137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2926080" y="17365980"/>
          <a:ext cx="0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136</xdr:row>
      <xdr:rowOff>60960</xdr:rowOff>
    </xdr:from>
    <xdr:to>
      <xdr:col>11</xdr:col>
      <xdr:colOff>45720</xdr:colOff>
      <xdr:row>136</xdr:row>
      <xdr:rowOff>60960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2849880" y="18288000"/>
          <a:ext cx="2362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68580</xdr:colOff>
      <xdr:row>136</xdr:row>
      <xdr:rowOff>22860</xdr:rowOff>
    </xdr:from>
    <xdr:to>
      <xdr:col>10</xdr:col>
      <xdr:colOff>60960</xdr:colOff>
      <xdr:row>136</xdr:row>
      <xdr:rowOff>91440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 flipH="1">
          <a:off x="2880360" y="18249900"/>
          <a:ext cx="10668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129</xdr:row>
      <xdr:rowOff>106680</xdr:rowOff>
    </xdr:from>
    <xdr:to>
      <xdr:col>10</xdr:col>
      <xdr:colOff>45720</xdr:colOff>
      <xdr:row>130</xdr:row>
      <xdr:rowOff>38100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 flipH="1">
          <a:off x="2887980" y="1740408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147</xdr:row>
      <xdr:rowOff>60960</xdr:rowOff>
    </xdr:from>
    <xdr:to>
      <xdr:col>14</xdr:col>
      <xdr:colOff>0</xdr:colOff>
      <xdr:row>148</xdr:row>
      <xdr:rowOff>60960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3383280" y="19735800"/>
          <a:ext cx="0" cy="1295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68580</xdr:colOff>
      <xdr:row>148</xdr:row>
      <xdr:rowOff>0</xdr:rowOff>
    </xdr:from>
    <xdr:to>
      <xdr:col>18</xdr:col>
      <xdr:colOff>45720</xdr:colOff>
      <xdr:row>148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>
          <a:off x="3337560" y="19804380"/>
          <a:ext cx="548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68580</xdr:colOff>
      <xdr:row>147</xdr:row>
      <xdr:rowOff>7620</xdr:rowOff>
    </xdr:from>
    <xdr:to>
      <xdr:col>17</xdr:col>
      <xdr:colOff>68580</xdr:colOff>
      <xdr:row>148</xdr:row>
      <xdr:rowOff>68580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3794760" y="1968246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155</xdr:row>
      <xdr:rowOff>0</xdr:rowOff>
    </xdr:from>
    <xdr:to>
      <xdr:col>21</xdr:col>
      <xdr:colOff>106680</xdr:colOff>
      <xdr:row>155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3040380" y="20741640"/>
          <a:ext cx="12496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155</xdr:row>
      <xdr:rowOff>0</xdr:rowOff>
    </xdr:from>
    <xdr:to>
      <xdr:col>11</xdr:col>
      <xdr:colOff>0</xdr:colOff>
      <xdr:row>167</xdr:row>
      <xdr:rowOff>106680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3040380" y="20741640"/>
          <a:ext cx="0" cy="16916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68580</xdr:colOff>
      <xdr:row>171</xdr:row>
      <xdr:rowOff>0</xdr:rowOff>
    </xdr:from>
    <xdr:to>
      <xdr:col>16</xdr:col>
      <xdr:colOff>106680</xdr:colOff>
      <xdr:row>171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>
          <a:off x="2994660" y="22844760"/>
          <a:ext cx="723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169</xdr:row>
      <xdr:rowOff>106680</xdr:rowOff>
    </xdr:from>
    <xdr:to>
      <xdr:col>16</xdr:col>
      <xdr:colOff>0</xdr:colOff>
      <xdr:row>171</xdr:row>
      <xdr:rowOff>60960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>
          <a:off x="3611880" y="22692360"/>
          <a:ext cx="0" cy="2133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170</xdr:row>
      <xdr:rowOff>38100</xdr:rowOff>
    </xdr:from>
    <xdr:to>
      <xdr:col>11</xdr:col>
      <xdr:colOff>0</xdr:colOff>
      <xdr:row>171</xdr:row>
      <xdr:rowOff>68580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>
          <a:off x="3040380" y="22753320"/>
          <a:ext cx="0" cy="1600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68580</xdr:colOff>
      <xdr:row>170</xdr:row>
      <xdr:rowOff>106680</xdr:rowOff>
    </xdr:from>
    <xdr:to>
      <xdr:col>11</xdr:col>
      <xdr:colOff>38100</xdr:colOff>
      <xdr:row>171</xdr:row>
      <xdr:rowOff>38100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 flipH="1">
          <a:off x="2994660" y="22821900"/>
          <a:ext cx="8382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68580</xdr:colOff>
      <xdr:row>170</xdr:row>
      <xdr:rowOff>106680</xdr:rowOff>
    </xdr:from>
    <xdr:to>
      <xdr:col>16</xdr:col>
      <xdr:colOff>38100</xdr:colOff>
      <xdr:row>171</xdr:row>
      <xdr:rowOff>22860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 flipH="1">
          <a:off x="3566160" y="22821900"/>
          <a:ext cx="8382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155</xdr:row>
      <xdr:rowOff>0</xdr:rowOff>
    </xdr:from>
    <xdr:to>
      <xdr:col>8</xdr:col>
      <xdr:colOff>30480</xdr:colOff>
      <xdr:row>155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>
          <a:off x="2506980" y="20741640"/>
          <a:ext cx="2209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154</xdr:row>
      <xdr:rowOff>68580</xdr:rowOff>
    </xdr:from>
    <xdr:to>
      <xdr:col>7</xdr:col>
      <xdr:colOff>0</xdr:colOff>
      <xdr:row>161</xdr:row>
      <xdr:rowOff>60960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>
          <a:off x="2583180" y="20673060"/>
          <a:ext cx="0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161</xdr:row>
      <xdr:rowOff>0</xdr:rowOff>
    </xdr:from>
    <xdr:to>
      <xdr:col>8</xdr:col>
      <xdr:colOff>76200</xdr:colOff>
      <xdr:row>161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2506980" y="2152650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68580</xdr:colOff>
      <xdr:row>154</xdr:row>
      <xdr:rowOff>91440</xdr:rowOff>
    </xdr:from>
    <xdr:to>
      <xdr:col>7</xdr:col>
      <xdr:colOff>68580</xdr:colOff>
      <xdr:row>155</xdr:row>
      <xdr:rowOff>38100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 flipH="1">
          <a:off x="2537460" y="20695920"/>
          <a:ext cx="11430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60960</xdr:colOff>
      <xdr:row>160</xdr:row>
      <xdr:rowOff>83820</xdr:rowOff>
    </xdr:from>
    <xdr:to>
      <xdr:col>7</xdr:col>
      <xdr:colOff>60960</xdr:colOff>
      <xdr:row>161</xdr:row>
      <xdr:rowOff>45720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 flipH="1">
          <a:off x="2529840" y="21480780"/>
          <a:ext cx="114300" cy="914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83820</xdr:colOff>
      <xdr:row>71</xdr:row>
      <xdr:rowOff>114300</xdr:rowOff>
    </xdr:from>
    <xdr:to>
      <xdr:col>14</xdr:col>
      <xdr:colOff>38100</xdr:colOff>
      <xdr:row>72</xdr:row>
      <xdr:rowOff>22860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 flipH="1">
          <a:off x="3352800" y="975360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83820</xdr:colOff>
      <xdr:row>71</xdr:row>
      <xdr:rowOff>114300</xdr:rowOff>
    </xdr:from>
    <xdr:to>
      <xdr:col>17</xdr:col>
      <xdr:colOff>30480</xdr:colOff>
      <xdr:row>72</xdr:row>
      <xdr:rowOff>22860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 flipH="1">
          <a:off x="3695700" y="975360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91440</xdr:colOff>
      <xdr:row>71</xdr:row>
      <xdr:rowOff>114300</xdr:rowOff>
    </xdr:from>
    <xdr:to>
      <xdr:col>20</xdr:col>
      <xdr:colOff>38100</xdr:colOff>
      <xdr:row>72</xdr:row>
      <xdr:rowOff>22860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 flipH="1">
          <a:off x="4046220" y="975360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83820</xdr:colOff>
      <xdr:row>73</xdr:row>
      <xdr:rowOff>106680</xdr:rowOff>
    </xdr:from>
    <xdr:to>
      <xdr:col>14</xdr:col>
      <xdr:colOff>38100</xdr:colOff>
      <xdr:row>74</xdr:row>
      <xdr:rowOff>38100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 flipH="1">
          <a:off x="3352800" y="10012680"/>
          <a:ext cx="6858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83820</xdr:colOff>
      <xdr:row>73</xdr:row>
      <xdr:rowOff>106680</xdr:rowOff>
    </xdr:from>
    <xdr:to>
      <xdr:col>23</xdr:col>
      <xdr:colOff>38100</xdr:colOff>
      <xdr:row>74</xdr:row>
      <xdr:rowOff>22860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 flipH="1">
          <a:off x="4381500" y="1001268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83820</xdr:colOff>
      <xdr:row>71</xdr:row>
      <xdr:rowOff>106680</xdr:rowOff>
    </xdr:from>
    <xdr:to>
      <xdr:col>23</xdr:col>
      <xdr:colOff>38100</xdr:colOff>
      <xdr:row>72</xdr:row>
      <xdr:rowOff>22860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 flipH="1">
          <a:off x="4381500" y="9745980"/>
          <a:ext cx="68580" cy="53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76200</xdr:colOff>
      <xdr:row>61</xdr:row>
      <xdr:rowOff>114300</xdr:rowOff>
    </xdr:from>
    <xdr:to>
      <xdr:col>25</xdr:col>
      <xdr:colOff>38100</xdr:colOff>
      <xdr:row>62</xdr:row>
      <xdr:rowOff>38100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 flipH="1">
          <a:off x="4602480" y="842772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76200</xdr:colOff>
      <xdr:row>64</xdr:row>
      <xdr:rowOff>114300</xdr:rowOff>
    </xdr:from>
    <xdr:to>
      <xdr:col>25</xdr:col>
      <xdr:colOff>38100</xdr:colOff>
      <xdr:row>65</xdr:row>
      <xdr:rowOff>38100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 flipH="1">
          <a:off x="4602480" y="882396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83820</xdr:colOff>
      <xdr:row>66</xdr:row>
      <xdr:rowOff>114300</xdr:rowOff>
    </xdr:from>
    <xdr:to>
      <xdr:col>25</xdr:col>
      <xdr:colOff>38100</xdr:colOff>
      <xdr:row>67</xdr:row>
      <xdr:rowOff>38100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 flipH="1">
          <a:off x="4610100" y="9090660"/>
          <a:ext cx="6858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76200</xdr:colOff>
      <xdr:row>69</xdr:row>
      <xdr:rowOff>114300</xdr:rowOff>
    </xdr:from>
    <xdr:to>
      <xdr:col>25</xdr:col>
      <xdr:colOff>38100</xdr:colOff>
      <xdr:row>70</xdr:row>
      <xdr:rowOff>38100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 flipH="1">
          <a:off x="4602480" y="948690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83820</xdr:colOff>
      <xdr:row>80</xdr:row>
      <xdr:rowOff>114300</xdr:rowOff>
    </xdr:from>
    <xdr:to>
      <xdr:col>15</xdr:col>
      <xdr:colOff>38100</xdr:colOff>
      <xdr:row>81</xdr:row>
      <xdr:rowOff>22860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 flipH="1">
          <a:off x="3467100" y="10942320"/>
          <a:ext cx="6858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76200</xdr:colOff>
      <xdr:row>80</xdr:row>
      <xdr:rowOff>114300</xdr:rowOff>
    </xdr:from>
    <xdr:to>
      <xdr:col>24</xdr:col>
      <xdr:colOff>38100</xdr:colOff>
      <xdr:row>81</xdr:row>
      <xdr:rowOff>22860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 flipH="1">
          <a:off x="4488180" y="10942320"/>
          <a:ext cx="7620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76200</xdr:colOff>
      <xdr:row>97</xdr:row>
      <xdr:rowOff>114300</xdr:rowOff>
    </xdr:from>
    <xdr:to>
      <xdr:col>15</xdr:col>
      <xdr:colOff>45720</xdr:colOff>
      <xdr:row>98</xdr:row>
      <xdr:rowOff>38100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 flipH="1">
          <a:off x="3459480" y="13190220"/>
          <a:ext cx="83820" cy="53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68580</xdr:colOff>
      <xdr:row>95</xdr:row>
      <xdr:rowOff>91440</xdr:rowOff>
    </xdr:from>
    <xdr:to>
      <xdr:col>18</xdr:col>
      <xdr:colOff>38100</xdr:colOff>
      <xdr:row>96</xdr:row>
      <xdr:rowOff>45720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 flipH="1">
          <a:off x="3794760" y="12908280"/>
          <a:ext cx="8382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76200</xdr:colOff>
      <xdr:row>95</xdr:row>
      <xdr:rowOff>106680</xdr:rowOff>
    </xdr:from>
    <xdr:to>
      <xdr:col>21</xdr:col>
      <xdr:colOff>45720</xdr:colOff>
      <xdr:row>96</xdr:row>
      <xdr:rowOff>38100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 flipH="1">
          <a:off x="4145280" y="12923520"/>
          <a:ext cx="8382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68580</xdr:colOff>
      <xdr:row>97</xdr:row>
      <xdr:rowOff>114300</xdr:rowOff>
    </xdr:from>
    <xdr:to>
      <xdr:col>24</xdr:col>
      <xdr:colOff>45720</xdr:colOff>
      <xdr:row>98</xdr:row>
      <xdr:rowOff>45720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 flipH="1">
          <a:off x="4480560" y="13190220"/>
          <a:ext cx="9144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68580</xdr:colOff>
      <xdr:row>83</xdr:row>
      <xdr:rowOff>114300</xdr:rowOff>
    </xdr:from>
    <xdr:to>
      <xdr:col>26</xdr:col>
      <xdr:colOff>38100</xdr:colOff>
      <xdr:row>84</xdr:row>
      <xdr:rowOff>38100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 flipH="1">
          <a:off x="4709160" y="11338560"/>
          <a:ext cx="8382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76200</xdr:colOff>
      <xdr:row>85</xdr:row>
      <xdr:rowOff>114300</xdr:rowOff>
    </xdr:from>
    <xdr:to>
      <xdr:col>26</xdr:col>
      <xdr:colOff>38100</xdr:colOff>
      <xdr:row>86</xdr:row>
      <xdr:rowOff>38100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 flipH="1">
          <a:off x="4716780" y="1160526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76200</xdr:colOff>
      <xdr:row>91</xdr:row>
      <xdr:rowOff>114300</xdr:rowOff>
    </xdr:from>
    <xdr:to>
      <xdr:col>26</xdr:col>
      <xdr:colOff>38100</xdr:colOff>
      <xdr:row>92</xdr:row>
      <xdr:rowOff>38100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 flipH="1">
          <a:off x="4716780" y="1239012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68580</xdr:colOff>
      <xdr:row>93</xdr:row>
      <xdr:rowOff>114300</xdr:rowOff>
    </xdr:from>
    <xdr:to>
      <xdr:col>26</xdr:col>
      <xdr:colOff>45720</xdr:colOff>
      <xdr:row>94</xdr:row>
      <xdr:rowOff>38100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 flipH="1">
          <a:off x="4709160" y="12664440"/>
          <a:ext cx="9144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76200</xdr:colOff>
      <xdr:row>103</xdr:row>
      <xdr:rowOff>91440</xdr:rowOff>
    </xdr:from>
    <xdr:to>
      <xdr:col>8</xdr:col>
      <xdr:colOff>45720</xdr:colOff>
      <xdr:row>104</xdr:row>
      <xdr:rowOff>38100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 flipH="1">
          <a:off x="2659380" y="1395984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76200</xdr:colOff>
      <xdr:row>103</xdr:row>
      <xdr:rowOff>106680</xdr:rowOff>
    </xdr:from>
    <xdr:to>
      <xdr:col>16</xdr:col>
      <xdr:colOff>38100</xdr:colOff>
      <xdr:row>104</xdr:row>
      <xdr:rowOff>38100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 flipH="1">
          <a:off x="3573780" y="1397508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68580</xdr:colOff>
      <xdr:row>118</xdr:row>
      <xdr:rowOff>114300</xdr:rowOff>
    </xdr:from>
    <xdr:to>
      <xdr:col>24</xdr:col>
      <xdr:colOff>60960</xdr:colOff>
      <xdr:row>119</xdr:row>
      <xdr:rowOff>38100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 flipH="1">
          <a:off x="4480560" y="15963900"/>
          <a:ext cx="10668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76200</xdr:colOff>
      <xdr:row>116</xdr:row>
      <xdr:rowOff>106680</xdr:rowOff>
    </xdr:from>
    <xdr:to>
      <xdr:col>24</xdr:col>
      <xdr:colOff>45720</xdr:colOff>
      <xdr:row>117</xdr:row>
      <xdr:rowOff>38100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 flipH="1">
          <a:off x="4488180" y="1568196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68580</xdr:colOff>
      <xdr:row>108</xdr:row>
      <xdr:rowOff>106680</xdr:rowOff>
    </xdr:from>
    <xdr:to>
      <xdr:col>24</xdr:col>
      <xdr:colOff>45720</xdr:colOff>
      <xdr:row>109</xdr:row>
      <xdr:rowOff>38100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 flipH="1">
          <a:off x="4480560" y="14638020"/>
          <a:ext cx="9144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76200</xdr:colOff>
      <xdr:row>106</xdr:row>
      <xdr:rowOff>114300</xdr:rowOff>
    </xdr:from>
    <xdr:to>
      <xdr:col>24</xdr:col>
      <xdr:colOff>45720</xdr:colOff>
      <xdr:row>107</xdr:row>
      <xdr:rowOff>38100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 flipH="1">
          <a:off x="4488180" y="14371320"/>
          <a:ext cx="8382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83820</xdr:colOff>
      <xdr:row>120</xdr:row>
      <xdr:rowOff>106680</xdr:rowOff>
    </xdr:from>
    <xdr:to>
      <xdr:col>14</xdr:col>
      <xdr:colOff>30480</xdr:colOff>
      <xdr:row>121</xdr:row>
      <xdr:rowOff>38100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 flipH="1">
          <a:off x="3352800" y="16222980"/>
          <a:ext cx="6096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83820</xdr:colOff>
      <xdr:row>120</xdr:row>
      <xdr:rowOff>91440</xdr:rowOff>
    </xdr:from>
    <xdr:to>
      <xdr:col>16</xdr:col>
      <xdr:colOff>38100</xdr:colOff>
      <xdr:row>121</xdr:row>
      <xdr:rowOff>38100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 flipH="1">
          <a:off x="3581400" y="16207740"/>
          <a:ext cx="6858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122</xdr:row>
      <xdr:rowOff>106680</xdr:rowOff>
    </xdr:from>
    <xdr:to>
      <xdr:col>14</xdr:col>
      <xdr:colOff>38100</xdr:colOff>
      <xdr:row>123</xdr:row>
      <xdr:rowOff>53340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 flipH="1">
          <a:off x="3345180" y="16482060"/>
          <a:ext cx="7620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68580</xdr:colOff>
      <xdr:row>122</xdr:row>
      <xdr:rowOff>106680</xdr:rowOff>
    </xdr:from>
    <xdr:to>
      <xdr:col>22</xdr:col>
      <xdr:colOff>38100</xdr:colOff>
      <xdr:row>123</xdr:row>
      <xdr:rowOff>38100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 flipH="1">
          <a:off x="4251960" y="16482060"/>
          <a:ext cx="8382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68580</xdr:colOff>
      <xdr:row>126</xdr:row>
      <xdr:rowOff>91440</xdr:rowOff>
    </xdr:from>
    <xdr:to>
      <xdr:col>14</xdr:col>
      <xdr:colOff>38100</xdr:colOff>
      <xdr:row>127</xdr:row>
      <xdr:rowOff>45720</xdr:rowOff>
    </xdr:to>
    <xdr:sp macro="" textlink="">
      <xdr:nvSpPr>
        <xdr:cNvPr id="90" name="Line 89"/>
        <xdr:cNvSpPr>
          <a:spLocks noChangeShapeType="1"/>
        </xdr:cNvSpPr>
      </xdr:nvSpPr>
      <xdr:spPr bwMode="auto">
        <a:xfrm flipH="1">
          <a:off x="3337560" y="17000220"/>
          <a:ext cx="8382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126</xdr:row>
      <xdr:rowOff>91440</xdr:rowOff>
    </xdr:from>
    <xdr:to>
      <xdr:col>22</xdr:col>
      <xdr:colOff>45720</xdr:colOff>
      <xdr:row>127</xdr:row>
      <xdr:rowOff>38100</xdr:rowOff>
    </xdr:to>
    <xdr:sp macro="" textlink="">
      <xdr:nvSpPr>
        <xdr:cNvPr id="91" name="Line 90"/>
        <xdr:cNvSpPr>
          <a:spLocks noChangeShapeType="1"/>
        </xdr:cNvSpPr>
      </xdr:nvSpPr>
      <xdr:spPr bwMode="auto">
        <a:xfrm flipH="1">
          <a:off x="4259580" y="1700022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68580</xdr:colOff>
      <xdr:row>147</xdr:row>
      <xdr:rowOff>91440</xdr:rowOff>
    </xdr:from>
    <xdr:to>
      <xdr:col>14</xdr:col>
      <xdr:colOff>38100</xdr:colOff>
      <xdr:row>148</xdr:row>
      <xdr:rowOff>38100</xdr:rowOff>
    </xdr:to>
    <xdr:sp macro="" textlink="">
      <xdr:nvSpPr>
        <xdr:cNvPr id="92" name="Line 91"/>
        <xdr:cNvSpPr>
          <a:spLocks noChangeShapeType="1"/>
        </xdr:cNvSpPr>
      </xdr:nvSpPr>
      <xdr:spPr bwMode="auto">
        <a:xfrm flipH="1">
          <a:off x="3337560" y="1976628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30480</xdr:colOff>
      <xdr:row>147</xdr:row>
      <xdr:rowOff>106680</xdr:rowOff>
    </xdr:from>
    <xdr:to>
      <xdr:col>17</xdr:col>
      <xdr:colOff>106680</xdr:colOff>
      <xdr:row>148</xdr:row>
      <xdr:rowOff>38100</xdr:rowOff>
    </xdr:to>
    <xdr:sp macro="" textlink="">
      <xdr:nvSpPr>
        <xdr:cNvPr id="93" name="Line 92"/>
        <xdr:cNvSpPr>
          <a:spLocks noChangeShapeType="1"/>
        </xdr:cNvSpPr>
      </xdr:nvSpPr>
      <xdr:spPr bwMode="auto">
        <a:xfrm flipH="1">
          <a:off x="3756660" y="1978152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83820</xdr:colOff>
      <xdr:row>143</xdr:row>
      <xdr:rowOff>106680</xdr:rowOff>
    </xdr:from>
    <xdr:to>
      <xdr:col>14</xdr:col>
      <xdr:colOff>38100</xdr:colOff>
      <xdr:row>144</xdr:row>
      <xdr:rowOff>45720</xdr:rowOff>
    </xdr:to>
    <xdr:sp macro="" textlink="">
      <xdr:nvSpPr>
        <xdr:cNvPr id="94" name="Line 93"/>
        <xdr:cNvSpPr>
          <a:spLocks noChangeShapeType="1"/>
        </xdr:cNvSpPr>
      </xdr:nvSpPr>
      <xdr:spPr bwMode="auto">
        <a:xfrm flipH="1">
          <a:off x="3352800" y="19263360"/>
          <a:ext cx="6858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83820</xdr:colOff>
      <xdr:row>143</xdr:row>
      <xdr:rowOff>91440</xdr:rowOff>
    </xdr:from>
    <xdr:to>
      <xdr:col>16</xdr:col>
      <xdr:colOff>45720</xdr:colOff>
      <xdr:row>144</xdr:row>
      <xdr:rowOff>22860</xdr:rowOff>
    </xdr:to>
    <xdr:sp macro="" textlink="">
      <xdr:nvSpPr>
        <xdr:cNvPr id="95" name="Line 94"/>
        <xdr:cNvSpPr>
          <a:spLocks noChangeShapeType="1"/>
        </xdr:cNvSpPr>
      </xdr:nvSpPr>
      <xdr:spPr bwMode="auto">
        <a:xfrm flipH="1">
          <a:off x="3581400" y="1924812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145</xdr:row>
      <xdr:rowOff>106680</xdr:rowOff>
    </xdr:from>
    <xdr:to>
      <xdr:col>22</xdr:col>
      <xdr:colOff>45720</xdr:colOff>
      <xdr:row>146</xdr:row>
      <xdr:rowOff>38100</xdr:rowOff>
    </xdr:to>
    <xdr:sp macro="" textlink="">
      <xdr:nvSpPr>
        <xdr:cNvPr id="96" name="Line 95"/>
        <xdr:cNvSpPr>
          <a:spLocks noChangeShapeType="1"/>
        </xdr:cNvSpPr>
      </xdr:nvSpPr>
      <xdr:spPr bwMode="auto">
        <a:xfrm flipH="1">
          <a:off x="4259580" y="19522440"/>
          <a:ext cx="8382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68580</xdr:colOff>
      <xdr:row>145</xdr:row>
      <xdr:rowOff>91440</xdr:rowOff>
    </xdr:from>
    <xdr:to>
      <xdr:col>14</xdr:col>
      <xdr:colOff>45720</xdr:colOff>
      <xdr:row>146</xdr:row>
      <xdr:rowOff>38100</xdr:rowOff>
    </xdr:to>
    <xdr:sp macro="" textlink="">
      <xdr:nvSpPr>
        <xdr:cNvPr id="97" name="Line 96"/>
        <xdr:cNvSpPr>
          <a:spLocks noChangeShapeType="1"/>
        </xdr:cNvSpPr>
      </xdr:nvSpPr>
      <xdr:spPr bwMode="auto">
        <a:xfrm flipH="1">
          <a:off x="3337560" y="19507200"/>
          <a:ext cx="9144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68580</xdr:colOff>
      <xdr:row>139</xdr:row>
      <xdr:rowOff>106680</xdr:rowOff>
    </xdr:from>
    <xdr:to>
      <xdr:col>24</xdr:col>
      <xdr:colOff>60960</xdr:colOff>
      <xdr:row>140</xdr:row>
      <xdr:rowOff>38100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 flipH="1">
          <a:off x="4480560" y="18722340"/>
          <a:ext cx="10668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76200</xdr:colOff>
      <xdr:row>141</xdr:row>
      <xdr:rowOff>106680</xdr:rowOff>
    </xdr:from>
    <xdr:to>
      <xdr:col>24</xdr:col>
      <xdr:colOff>60960</xdr:colOff>
      <xdr:row>142</xdr:row>
      <xdr:rowOff>38100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 flipH="1">
          <a:off x="4488180" y="18996660"/>
          <a:ext cx="9906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68580</xdr:colOff>
      <xdr:row>129</xdr:row>
      <xdr:rowOff>91440</xdr:rowOff>
    </xdr:from>
    <xdr:to>
      <xdr:col>24</xdr:col>
      <xdr:colOff>45720</xdr:colOff>
      <xdr:row>130</xdr:row>
      <xdr:rowOff>45720</xdr:rowOff>
    </xdr:to>
    <xdr:sp macro="" textlink="">
      <xdr:nvSpPr>
        <xdr:cNvPr id="100" name="Line 99"/>
        <xdr:cNvSpPr>
          <a:spLocks noChangeShapeType="1"/>
        </xdr:cNvSpPr>
      </xdr:nvSpPr>
      <xdr:spPr bwMode="auto">
        <a:xfrm flipH="1">
          <a:off x="4480560" y="17388840"/>
          <a:ext cx="91440" cy="914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76200</xdr:colOff>
      <xdr:row>131</xdr:row>
      <xdr:rowOff>106680</xdr:rowOff>
    </xdr:from>
    <xdr:to>
      <xdr:col>24</xdr:col>
      <xdr:colOff>45720</xdr:colOff>
      <xdr:row>132</xdr:row>
      <xdr:rowOff>38100</xdr:rowOff>
    </xdr:to>
    <xdr:sp macro="" textlink="">
      <xdr:nvSpPr>
        <xdr:cNvPr id="101" name="Line 100"/>
        <xdr:cNvSpPr>
          <a:spLocks noChangeShapeType="1"/>
        </xdr:cNvSpPr>
      </xdr:nvSpPr>
      <xdr:spPr bwMode="auto">
        <a:xfrm flipH="1">
          <a:off x="4488180" y="1767840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76200</xdr:colOff>
      <xdr:row>168</xdr:row>
      <xdr:rowOff>91440</xdr:rowOff>
    </xdr:from>
    <xdr:to>
      <xdr:col>11</xdr:col>
      <xdr:colOff>45720</xdr:colOff>
      <xdr:row>169</xdr:row>
      <xdr:rowOff>45720</xdr:rowOff>
    </xdr:to>
    <xdr:sp macro="" textlink="">
      <xdr:nvSpPr>
        <xdr:cNvPr id="102" name="Line 101"/>
        <xdr:cNvSpPr>
          <a:spLocks noChangeShapeType="1"/>
        </xdr:cNvSpPr>
      </xdr:nvSpPr>
      <xdr:spPr bwMode="auto">
        <a:xfrm flipH="1">
          <a:off x="3002280" y="22547580"/>
          <a:ext cx="8382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68580</xdr:colOff>
      <xdr:row>168</xdr:row>
      <xdr:rowOff>91440</xdr:rowOff>
    </xdr:from>
    <xdr:to>
      <xdr:col>13</xdr:col>
      <xdr:colOff>38100</xdr:colOff>
      <xdr:row>169</xdr:row>
      <xdr:rowOff>45720</xdr:rowOff>
    </xdr:to>
    <xdr:sp macro="" textlink="">
      <xdr:nvSpPr>
        <xdr:cNvPr id="103" name="Line 102"/>
        <xdr:cNvSpPr>
          <a:spLocks noChangeShapeType="1"/>
        </xdr:cNvSpPr>
      </xdr:nvSpPr>
      <xdr:spPr bwMode="auto">
        <a:xfrm flipH="1">
          <a:off x="3223260" y="22547580"/>
          <a:ext cx="8382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76200</xdr:colOff>
      <xdr:row>168</xdr:row>
      <xdr:rowOff>106680</xdr:rowOff>
    </xdr:from>
    <xdr:to>
      <xdr:col>19</xdr:col>
      <xdr:colOff>38100</xdr:colOff>
      <xdr:row>169</xdr:row>
      <xdr:rowOff>38100</xdr:rowOff>
    </xdr:to>
    <xdr:sp macro="" textlink="">
      <xdr:nvSpPr>
        <xdr:cNvPr id="104" name="Line 103"/>
        <xdr:cNvSpPr>
          <a:spLocks noChangeShapeType="1"/>
        </xdr:cNvSpPr>
      </xdr:nvSpPr>
      <xdr:spPr bwMode="auto">
        <a:xfrm flipH="1">
          <a:off x="3916680" y="2256282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68580</xdr:colOff>
      <xdr:row>168</xdr:row>
      <xdr:rowOff>91440</xdr:rowOff>
    </xdr:from>
    <xdr:to>
      <xdr:col>21</xdr:col>
      <xdr:colOff>45720</xdr:colOff>
      <xdr:row>169</xdr:row>
      <xdr:rowOff>45720</xdr:rowOff>
    </xdr:to>
    <xdr:sp macro="" textlink="">
      <xdr:nvSpPr>
        <xdr:cNvPr id="105" name="Line 104"/>
        <xdr:cNvSpPr>
          <a:spLocks noChangeShapeType="1"/>
        </xdr:cNvSpPr>
      </xdr:nvSpPr>
      <xdr:spPr bwMode="auto">
        <a:xfrm flipH="1">
          <a:off x="4137660" y="22547580"/>
          <a:ext cx="9144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76200</xdr:colOff>
      <xdr:row>164</xdr:row>
      <xdr:rowOff>114300</xdr:rowOff>
    </xdr:from>
    <xdr:to>
      <xdr:col>23</xdr:col>
      <xdr:colOff>38100</xdr:colOff>
      <xdr:row>165</xdr:row>
      <xdr:rowOff>38100</xdr:rowOff>
    </xdr:to>
    <xdr:sp macro="" textlink="">
      <xdr:nvSpPr>
        <xdr:cNvPr id="106" name="Line 105"/>
        <xdr:cNvSpPr>
          <a:spLocks noChangeShapeType="1"/>
        </xdr:cNvSpPr>
      </xdr:nvSpPr>
      <xdr:spPr bwMode="auto">
        <a:xfrm flipH="1">
          <a:off x="4373880" y="2202942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76200</xdr:colOff>
      <xdr:row>166</xdr:row>
      <xdr:rowOff>114300</xdr:rowOff>
    </xdr:from>
    <xdr:to>
      <xdr:col>23</xdr:col>
      <xdr:colOff>45720</xdr:colOff>
      <xdr:row>167</xdr:row>
      <xdr:rowOff>45720</xdr:rowOff>
    </xdr:to>
    <xdr:sp macro="" textlink="">
      <xdr:nvSpPr>
        <xdr:cNvPr id="107" name="Line 106"/>
        <xdr:cNvSpPr>
          <a:spLocks noChangeShapeType="1"/>
        </xdr:cNvSpPr>
      </xdr:nvSpPr>
      <xdr:spPr bwMode="auto">
        <a:xfrm flipH="1">
          <a:off x="4373880" y="2230374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76200</xdr:colOff>
      <xdr:row>156</xdr:row>
      <xdr:rowOff>114300</xdr:rowOff>
    </xdr:from>
    <xdr:to>
      <xdr:col>23</xdr:col>
      <xdr:colOff>38100</xdr:colOff>
      <xdr:row>157</xdr:row>
      <xdr:rowOff>38100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 flipH="1">
          <a:off x="4373880" y="2098548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76200</xdr:colOff>
      <xdr:row>154</xdr:row>
      <xdr:rowOff>106680</xdr:rowOff>
    </xdr:from>
    <xdr:to>
      <xdr:col>23</xdr:col>
      <xdr:colOff>45720</xdr:colOff>
      <xdr:row>155</xdr:row>
      <xdr:rowOff>45720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 flipH="1">
          <a:off x="4373880" y="2071116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76200</xdr:colOff>
      <xdr:row>152</xdr:row>
      <xdr:rowOff>114300</xdr:rowOff>
    </xdr:from>
    <xdr:to>
      <xdr:col>11</xdr:col>
      <xdr:colOff>38100</xdr:colOff>
      <xdr:row>153</xdr:row>
      <xdr:rowOff>38100</xdr:rowOff>
    </xdr:to>
    <xdr:sp macro="" textlink="">
      <xdr:nvSpPr>
        <xdr:cNvPr id="110" name="Line 109"/>
        <xdr:cNvSpPr>
          <a:spLocks noChangeShapeType="1"/>
        </xdr:cNvSpPr>
      </xdr:nvSpPr>
      <xdr:spPr bwMode="auto">
        <a:xfrm flipH="1">
          <a:off x="3002280" y="20452080"/>
          <a:ext cx="76200" cy="53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76200</xdr:colOff>
      <xdr:row>152</xdr:row>
      <xdr:rowOff>106680</xdr:rowOff>
    </xdr:from>
    <xdr:to>
      <xdr:col>21</xdr:col>
      <xdr:colOff>38100</xdr:colOff>
      <xdr:row>153</xdr:row>
      <xdr:rowOff>38100</xdr:rowOff>
    </xdr:to>
    <xdr:sp macro="" textlink="">
      <xdr:nvSpPr>
        <xdr:cNvPr id="111" name="Line 110"/>
        <xdr:cNvSpPr>
          <a:spLocks noChangeShapeType="1"/>
        </xdr:cNvSpPr>
      </xdr:nvSpPr>
      <xdr:spPr bwMode="auto">
        <a:xfrm flipH="1">
          <a:off x="4145280" y="2044446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106680</xdr:colOff>
      <xdr:row>185</xdr:row>
      <xdr:rowOff>0</xdr:rowOff>
    </xdr:from>
    <xdr:to>
      <xdr:col>16</xdr:col>
      <xdr:colOff>0</xdr:colOff>
      <xdr:row>188</xdr:row>
      <xdr:rowOff>0</xdr:rowOff>
    </xdr:to>
    <xdr:sp macro="" textlink="">
      <xdr:nvSpPr>
        <xdr:cNvPr id="112" name="Line 111"/>
        <xdr:cNvSpPr>
          <a:spLocks noChangeShapeType="1"/>
        </xdr:cNvSpPr>
      </xdr:nvSpPr>
      <xdr:spPr bwMode="auto">
        <a:xfrm>
          <a:off x="3261360" y="24688800"/>
          <a:ext cx="350520" cy="38862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185</xdr:row>
      <xdr:rowOff>0</xdr:rowOff>
    </xdr:from>
    <xdr:to>
      <xdr:col>22</xdr:col>
      <xdr:colOff>0</xdr:colOff>
      <xdr:row>188</xdr:row>
      <xdr:rowOff>7620</xdr:rowOff>
    </xdr:to>
    <xdr:sp macro="" textlink="">
      <xdr:nvSpPr>
        <xdr:cNvPr id="113" name="Line 112"/>
        <xdr:cNvSpPr>
          <a:spLocks noChangeShapeType="1"/>
        </xdr:cNvSpPr>
      </xdr:nvSpPr>
      <xdr:spPr bwMode="auto">
        <a:xfrm flipV="1">
          <a:off x="3954780" y="24688800"/>
          <a:ext cx="342900" cy="39624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175260</xdr:colOff>
      <xdr:row>192</xdr:row>
      <xdr:rowOff>137160</xdr:rowOff>
    </xdr:from>
    <xdr:to>
      <xdr:col>16</xdr:col>
      <xdr:colOff>0</xdr:colOff>
      <xdr:row>196</xdr:row>
      <xdr:rowOff>0</xdr:rowOff>
    </xdr:to>
    <xdr:sp macro="" textlink="">
      <xdr:nvSpPr>
        <xdr:cNvPr id="114" name="Line 113"/>
        <xdr:cNvSpPr>
          <a:spLocks noChangeShapeType="1"/>
        </xdr:cNvSpPr>
      </xdr:nvSpPr>
      <xdr:spPr bwMode="auto">
        <a:xfrm flipH="1">
          <a:off x="3268980" y="25725120"/>
          <a:ext cx="342900" cy="39624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0</xdr:colOff>
      <xdr:row>193</xdr:row>
      <xdr:rowOff>0</xdr:rowOff>
    </xdr:from>
    <xdr:to>
      <xdr:col>22</xdr:col>
      <xdr:colOff>7620</xdr:colOff>
      <xdr:row>196</xdr:row>
      <xdr:rowOff>0</xdr:rowOff>
    </xdr:to>
    <xdr:sp macro="" textlink="">
      <xdr:nvSpPr>
        <xdr:cNvPr id="115" name="Line 114"/>
        <xdr:cNvSpPr>
          <a:spLocks noChangeShapeType="1"/>
        </xdr:cNvSpPr>
      </xdr:nvSpPr>
      <xdr:spPr bwMode="auto">
        <a:xfrm>
          <a:off x="3954780" y="25725120"/>
          <a:ext cx="350520" cy="39624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30480</xdr:colOff>
      <xdr:row>201</xdr:row>
      <xdr:rowOff>0</xdr:rowOff>
    </xdr:from>
    <xdr:to>
      <xdr:col>25</xdr:col>
      <xdr:colOff>83820</xdr:colOff>
      <xdr:row>201</xdr:row>
      <xdr:rowOff>0</xdr:rowOff>
    </xdr:to>
    <xdr:sp macro="" textlink="">
      <xdr:nvSpPr>
        <xdr:cNvPr id="116" name="Line 115"/>
        <xdr:cNvSpPr>
          <a:spLocks noChangeShapeType="1"/>
        </xdr:cNvSpPr>
      </xdr:nvSpPr>
      <xdr:spPr bwMode="auto">
        <a:xfrm>
          <a:off x="2842260" y="26784300"/>
          <a:ext cx="18821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199</xdr:row>
      <xdr:rowOff>15240</xdr:rowOff>
    </xdr:from>
    <xdr:to>
      <xdr:col>10</xdr:col>
      <xdr:colOff>0</xdr:colOff>
      <xdr:row>203</xdr:row>
      <xdr:rowOff>83820</xdr:rowOff>
    </xdr:to>
    <xdr:sp macro="" textlink="">
      <xdr:nvSpPr>
        <xdr:cNvPr id="117" name="Line 116"/>
        <xdr:cNvSpPr>
          <a:spLocks noChangeShapeType="1"/>
        </xdr:cNvSpPr>
      </xdr:nvSpPr>
      <xdr:spPr bwMode="auto">
        <a:xfrm>
          <a:off x="2926080" y="26532840"/>
          <a:ext cx="0" cy="5943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199</xdr:row>
      <xdr:rowOff>7620</xdr:rowOff>
    </xdr:from>
    <xdr:to>
      <xdr:col>13</xdr:col>
      <xdr:colOff>0</xdr:colOff>
      <xdr:row>201</xdr:row>
      <xdr:rowOff>68580</xdr:rowOff>
    </xdr:to>
    <xdr:sp macro="" textlink="">
      <xdr:nvSpPr>
        <xdr:cNvPr id="118" name="Line 117"/>
        <xdr:cNvSpPr>
          <a:spLocks noChangeShapeType="1"/>
        </xdr:cNvSpPr>
      </xdr:nvSpPr>
      <xdr:spPr bwMode="auto">
        <a:xfrm>
          <a:off x="3268980" y="26525220"/>
          <a:ext cx="0" cy="3276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0</xdr:colOff>
      <xdr:row>199</xdr:row>
      <xdr:rowOff>0</xdr:rowOff>
    </xdr:from>
    <xdr:to>
      <xdr:col>16</xdr:col>
      <xdr:colOff>0</xdr:colOff>
      <xdr:row>201</xdr:row>
      <xdr:rowOff>53340</xdr:rowOff>
    </xdr:to>
    <xdr:sp macro="" textlink="">
      <xdr:nvSpPr>
        <xdr:cNvPr id="119" name="Line 118"/>
        <xdr:cNvSpPr>
          <a:spLocks noChangeShapeType="1"/>
        </xdr:cNvSpPr>
      </xdr:nvSpPr>
      <xdr:spPr bwMode="auto">
        <a:xfrm>
          <a:off x="3611880" y="26517600"/>
          <a:ext cx="0" cy="3200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0</xdr:colOff>
      <xdr:row>199</xdr:row>
      <xdr:rowOff>0</xdr:rowOff>
    </xdr:from>
    <xdr:to>
      <xdr:col>19</xdr:col>
      <xdr:colOff>0</xdr:colOff>
      <xdr:row>201</xdr:row>
      <xdr:rowOff>76200</xdr:rowOff>
    </xdr:to>
    <xdr:sp macro="" textlink="">
      <xdr:nvSpPr>
        <xdr:cNvPr id="120" name="Line 119"/>
        <xdr:cNvSpPr>
          <a:spLocks noChangeShapeType="1"/>
        </xdr:cNvSpPr>
      </xdr:nvSpPr>
      <xdr:spPr bwMode="auto">
        <a:xfrm>
          <a:off x="3954780" y="26517600"/>
          <a:ext cx="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199</xdr:row>
      <xdr:rowOff>7620</xdr:rowOff>
    </xdr:from>
    <xdr:to>
      <xdr:col>22</xdr:col>
      <xdr:colOff>0</xdr:colOff>
      <xdr:row>201</xdr:row>
      <xdr:rowOff>68580</xdr:rowOff>
    </xdr:to>
    <xdr:sp macro="" textlink="">
      <xdr:nvSpPr>
        <xdr:cNvPr id="121" name="Line 120"/>
        <xdr:cNvSpPr>
          <a:spLocks noChangeShapeType="1"/>
        </xdr:cNvSpPr>
      </xdr:nvSpPr>
      <xdr:spPr bwMode="auto">
        <a:xfrm>
          <a:off x="4297680" y="26525220"/>
          <a:ext cx="0" cy="3276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0</xdr:colOff>
      <xdr:row>199</xdr:row>
      <xdr:rowOff>0</xdr:rowOff>
    </xdr:from>
    <xdr:to>
      <xdr:col>25</xdr:col>
      <xdr:colOff>0</xdr:colOff>
      <xdr:row>203</xdr:row>
      <xdr:rowOff>53340</xdr:rowOff>
    </xdr:to>
    <xdr:sp macro="" textlink="">
      <xdr:nvSpPr>
        <xdr:cNvPr id="122" name="Line 121"/>
        <xdr:cNvSpPr>
          <a:spLocks noChangeShapeType="1"/>
        </xdr:cNvSpPr>
      </xdr:nvSpPr>
      <xdr:spPr bwMode="auto">
        <a:xfrm>
          <a:off x="4640580" y="26517600"/>
          <a:ext cx="0" cy="5791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45720</xdr:colOff>
      <xdr:row>203</xdr:row>
      <xdr:rowOff>0</xdr:rowOff>
    </xdr:from>
    <xdr:to>
      <xdr:col>25</xdr:col>
      <xdr:colOff>68580</xdr:colOff>
      <xdr:row>203</xdr:row>
      <xdr:rowOff>0</xdr:rowOff>
    </xdr:to>
    <xdr:sp macro="" textlink="">
      <xdr:nvSpPr>
        <xdr:cNvPr id="123" name="Line 122"/>
        <xdr:cNvSpPr>
          <a:spLocks noChangeShapeType="1"/>
        </xdr:cNvSpPr>
      </xdr:nvSpPr>
      <xdr:spPr bwMode="auto">
        <a:xfrm>
          <a:off x="2857500" y="27043380"/>
          <a:ext cx="18516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68580</xdr:colOff>
      <xdr:row>181</xdr:row>
      <xdr:rowOff>0</xdr:rowOff>
    </xdr:from>
    <xdr:to>
      <xdr:col>25</xdr:col>
      <xdr:colOff>76200</xdr:colOff>
      <xdr:row>181</xdr:row>
      <xdr:rowOff>0</xdr:rowOff>
    </xdr:to>
    <xdr:sp macro="" textlink="">
      <xdr:nvSpPr>
        <xdr:cNvPr id="124" name="Line 123"/>
        <xdr:cNvSpPr>
          <a:spLocks noChangeShapeType="1"/>
        </xdr:cNvSpPr>
      </xdr:nvSpPr>
      <xdr:spPr bwMode="auto">
        <a:xfrm>
          <a:off x="2880360" y="24155400"/>
          <a:ext cx="18364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178</xdr:row>
      <xdr:rowOff>68580</xdr:rowOff>
    </xdr:from>
    <xdr:to>
      <xdr:col>10</xdr:col>
      <xdr:colOff>0</xdr:colOff>
      <xdr:row>182</xdr:row>
      <xdr:rowOff>60960</xdr:rowOff>
    </xdr:to>
    <xdr:sp macro="" textlink="">
      <xdr:nvSpPr>
        <xdr:cNvPr id="125" name="Line 124"/>
        <xdr:cNvSpPr>
          <a:spLocks noChangeShapeType="1"/>
        </xdr:cNvSpPr>
      </xdr:nvSpPr>
      <xdr:spPr bwMode="auto">
        <a:xfrm flipV="1">
          <a:off x="2926080" y="23835360"/>
          <a:ext cx="0" cy="5105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180</xdr:row>
      <xdr:rowOff>60960</xdr:rowOff>
    </xdr:from>
    <xdr:to>
      <xdr:col>13</xdr:col>
      <xdr:colOff>0</xdr:colOff>
      <xdr:row>182</xdr:row>
      <xdr:rowOff>60960</xdr:rowOff>
    </xdr:to>
    <xdr:sp macro="" textlink="">
      <xdr:nvSpPr>
        <xdr:cNvPr id="126" name="Line 125"/>
        <xdr:cNvSpPr>
          <a:spLocks noChangeShapeType="1"/>
        </xdr:cNvSpPr>
      </xdr:nvSpPr>
      <xdr:spPr bwMode="auto">
        <a:xfrm flipV="1">
          <a:off x="3268980" y="24086820"/>
          <a:ext cx="0" cy="2590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0</xdr:colOff>
      <xdr:row>180</xdr:row>
      <xdr:rowOff>53340</xdr:rowOff>
    </xdr:from>
    <xdr:to>
      <xdr:col>16</xdr:col>
      <xdr:colOff>0</xdr:colOff>
      <xdr:row>182</xdr:row>
      <xdr:rowOff>60960</xdr:rowOff>
    </xdr:to>
    <xdr:sp macro="" textlink="">
      <xdr:nvSpPr>
        <xdr:cNvPr id="127" name="Line 126"/>
        <xdr:cNvSpPr>
          <a:spLocks noChangeShapeType="1"/>
        </xdr:cNvSpPr>
      </xdr:nvSpPr>
      <xdr:spPr bwMode="auto">
        <a:xfrm flipV="1">
          <a:off x="3611880" y="24079200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0</xdr:colOff>
      <xdr:row>180</xdr:row>
      <xdr:rowOff>45720</xdr:rowOff>
    </xdr:from>
    <xdr:to>
      <xdr:col>19</xdr:col>
      <xdr:colOff>0</xdr:colOff>
      <xdr:row>182</xdr:row>
      <xdr:rowOff>60960</xdr:rowOff>
    </xdr:to>
    <xdr:sp macro="" textlink="">
      <xdr:nvSpPr>
        <xdr:cNvPr id="128" name="Line 127"/>
        <xdr:cNvSpPr>
          <a:spLocks noChangeShapeType="1"/>
        </xdr:cNvSpPr>
      </xdr:nvSpPr>
      <xdr:spPr bwMode="auto">
        <a:xfrm flipV="1">
          <a:off x="3954780" y="24071580"/>
          <a:ext cx="0" cy="2743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180</xdr:row>
      <xdr:rowOff>38100</xdr:rowOff>
    </xdr:from>
    <xdr:to>
      <xdr:col>22</xdr:col>
      <xdr:colOff>0</xdr:colOff>
      <xdr:row>182</xdr:row>
      <xdr:rowOff>60960</xdr:rowOff>
    </xdr:to>
    <xdr:sp macro="" textlink="">
      <xdr:nvSpPr>
        <xdr:cNvPr id="129" name="Line 128"/>
        <xdr:cNvSpPr>
          <a:spLocks noChangeShapeType="1"/>
        </xdr:cNvSpPr>
      </xdr:nvSpPr>
      <xdr:spPr bwMode="auto">
        <a:xfrm flipV="1">
          <a:off x="4297680" y="24063960"/>
          <a:ext cx="0" cy="2819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0</xdr:colOff>
      <xdr:row>178</xdr:row>
      <xdr:rowOff>83820</xdr:rowOff>
    </xdr:from>
    <xdr:to>
      <xdr:col>25</xdr:col>
      <xdr:colOff>0</xdr:colOff>
      <xdr:row>182</xdr:row>
      <xdr:rowOff>60960</xdr:rowOff>
    </xdr:to>
    <xdr:sp macro="" textlink="">
      <xdr:nvSpPr>
        <xdr:cNvPr id="130" name="Line 129"/>
        <xdr:cNvSpPr>
          <a:spLocks noChangeShapeType="1"/>
        </xdr:cNvSpPr>
      </xdr:nvSpPr>
      <xdr:spPr bwMode="auto">
        <a:xfrm flipV="1">
          <a:off x="4640580" y="23850600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60960</xdr:colOff>
      <xdr:row>179</xdr:row>
      <xdr:rowOff>0</xdr:rowOff>
    </xdr:from>
    <xdr:to>
      <xdr:col>25</xdr:col>
      <xdr:colOff>60960</xdr:colOff>
      <xdr:row>179</xdr:row>
      <xdr:rowOff>0</xdr:rowOff>
    </xdr:to>
    <xdr:sp macro="" textlink="">
      <xdr:nvSpPr>
        <xdr:cNvPr id="131" name="Line 130"/>
        <xdr:cNvSpPr>
          <a:spLocks noChangeShapeType="1"/>
        </xdr:cNvSpPr>
      </xdr:nvSpPr>
      <xdr:spPr bwMode="auto">
        <a:xfrm>
          <a:off x="2872740" y="23896320"/>
          <a:ext cx="1828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76200</xdr:colOff>
      <xdr:row>178</xdr:row>
      <xdr:rowOff>91440</xdr:rowOff>
    </xdr:from>
    <xdr:to>
      <xdr:col>10</xdr:col>
      <xdr:colOff>45720</xdr:colOff>
      <xdr:row>179</xdr:row>
      <xdr:rowOff>38100</xdr:rowOff>
    </xdr:to>
    <xdr:sp macro="" textlink="">
      <xdr:nvSpPr>
        <xdr:cNvPr id="132" name="Line 131"/>
        <xdr:cNvSpPr>
          <a:spLocks noChangeShapeType="1"/>
        </xdr:cNvSpPr>
      </xdr:nvSpPr>
      <xdr:spPr bwMode="auto">
        <a:xfrm flipH="1">
          <a:off x="2887980" y="2385822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152400</xdr:colOff>
      <xdr:row>183</xdr:row>
      <xdr:rowOff>0</xdr:rowOff>
    </xdr:from>
    <xdr:to>
      <xdr:col>29</xdr:col>
      <xdr:colOff>45720</xdr:colOff>
      <xdr:row>183</xdr:row>
      <xdr:rowOff>0</xdr:rowOff>
    </xdr:to>
    <xdr:sp macro="" textlink="">
      <xdr:nvSpPr>
        <xdr:cNvPr id="133" name="Line 132"/>
        <xdr:cNvSpPr>
          <a:spLocks noChangeShapeType="1"/>
        </xdr:cNvSpPr>
      </xdr:nvSpPr>
      <xdr:spPr bwMode="auto">
        <a:xfrm>
          <a:off x="4754880" y="24422100"/>
          <a:ext cx="3886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0</xdr:colOff>
      <xdr:row>182</xdr:row>
      <xdr:rowOff>106680</xdr:rowOff>
    </xdr:from>
    <xdr:to>
      <xdr:col>27</xdr:col>
      <xdr:colOff>0</xdr:colOff>
      <xdr:row>198</xdr:row>
      <xdr:rowOff>53340</xdr:rowOff>
    </xdr:to>
    <xdr:sp macro="" textlink="">
      <xdr:nvSpPr>
        <xdr:cNvPr id="134" name="Line 133"/>
        <xdr:cNvSpPr>
          <a:spLocks noChangeShapeType="1"/>
        </xdr:cNvSpPr>
      </xdr:nvSpPr>
      <xdr:spPr bwMode="auto">
        <a:xfrm>
          <a:off x="4869180" y="24391620"/>
          <a:ext cx="0" cy="20497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137160</xdr:colOff>
      <xdr:row>198</xdr:row>
      <xdr:rowOff>0</xdr:rowOff>
    </xdr:from>
    <xdr:to>
      <xdr:col>29</xdr:col>
      <xdr:colOff>76200</xdr:colOff>
      <xdr:row>198</xdr:row>
      <xdr:rowOff>0</xdr:rowOff>
    </xdr:to>
    <xdr:sp macro="" textlink="">
      <xdr:nvSpPr>
        <xdr:cNvPr id="135" name="Line 134"/>
        <xdr:cNvSpPr>
          <a:spLocks noChangeShapeType="1"/>
        </xdr:cNvSpPr>
      </xdr:nvSpPr>
      <xdr:spPr bwMode="auto">
        <a:xfrm>
          <a:off x="4754880" y="2638806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152400</xdr:colOff>
      <xdr:row>185</xdr:row>
      <xdr:rowOff>0</xdr:rowOff>
    </xdr:from>
    <xdr:to>
      <xdr:col>27</xdr:col>
      <xdr:colOff>91440</xdr:colOff>
      <xdr:row>185</xdr:row>
      <xdr:rowOff>0</xdr:rowOff>
    </xdr:to>
    <xdr:sp macro="" textlink="">
      <xdr:nvSpPr>
        <xdr:cNvPr id="136" name="Line 135"/>
        <xdr:cNvSpPr>
          <a:spLocks noChangeShapeType="1"/>
        </xdr:cNvSpPr>
      </xdr:nvSpPr>
      <xdr:spPr bwMode="auto">
        <a:xfrm>
          <a:off x="4754880" y="24688800"/>
          <a:ext cx="2057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152400</xdr:colOff>
      <xdr:row>188</xdr:row>
      <xdr:rowOff>0</xdr:rowOff>
    </xdr:from>
    <xdr:to>
      <xdr:col>27</xdr:col>
      <xdr:colOff>91440</xdr:colOff>
      <xdr:row>188</xdr:row>
      <xdr:rowOff>0</xdr:rowOff>
    </xdr:to>
    <xdr:sp macro="" textlink="">
      <xdr:nvSpPr>
        <xdr:cNvPr id="137" name="Line 136"/>
        <xdr:cNvSpPr>
          <a:spLocks noChangeShapeType="1"/>
        </xdr:cNvSpPr>
      </xdr:nvSpPr>
      <xdr:spPr bwMode="auto">
        <a:xfrm>
          <a:off x="4754880" y="25077420"/>
          <a:ext cx="2057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152400</xdr:colOff>
      <xdr:row>193</xdr:row>
      <xdr:rowOff>0</xdr:rowOff>
    </xdr:from>
    <xdr:to>
      <xdr:col>27</xdr:col>
      <xdr:colOff>91440</xdr:colOff>
      <xdr:row>193</xdr:row>
      <xdr:rowOff>0</xdr:rowOff>
    </xdr:to>
    <xdr:sp macro="" textlink="">
      <xdr:nvSpPr>
        <xdr:cNvPr id="138" name="Line 137"/>
        <xdr:cNvSpPr>
          <a:spLocks noChangeShapeType="1"/>
        </xdr:cNvSpPr>
      </xdr:nvSpPr>
      <xdr:spPr bwMode="auto">
        <a:xfrm>
          <a:off x="4754880" y="25725120"/>
          <a:ext cx="2057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152400</xdr:colOff>
      <xdr:row>196</xdr:row>
      <xdr:rowOff>0</xdr:rowOff>
    </xdr:from>
    <xdr:to>
      <xdr:col>27</xdr:col>
      <xdr:colOff>91440</xdr:colOff>
      <xdr:row>196</xdr:row>
      <xdr:rowOff>0</xdr:rowOff>
    </xdr:to>
    <xdr:sp macro="" textlink="">
      <xdr:nvSpPr>
        <xdr:cNvPr id="139" name="Line 138"/>
        <xdr:cNvSpPr>
          <a:spLocks noChangeShapeType="1"/>
        </xdr:cNvSpPr>
      </xdr:nvSpPr>
      <xdr:spPr bwMode="auto">
        <a:xfrm>
          <a:off x="4754880" y="26121360"/>
          <a:ext cx="2057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0</xdr:colOff>
      <xdr:row>182</xdr:row>
      <xdr:rowOff>91440</xdr:rowOff>
    </xdr:from>
    <xdr:to>
      <xdr:col>29</xdr:col>
      <xdr:colOff>0</xdr:colOff>
      <xdr:row>198</xdr:row>
      <xdr:rowOff>76200</xdr:rowOff>
    </xdr:to>
    <xdr:sp macro="" textlink="">
      <xdr:nvSpPr>
        <xdr:cNvPr id="140" name="Line 139"/>
        <xdr:cNvSpPr>
          <a:spLocks noChangeShapeType="1"/>
        </xdr:cNvSpPr>
      </xdr:nvSpPr>
      <xdr:spPr bwMode="auto">
        <a:xfrm>
          <a:off x="5097780" y="24376380"/>
          <a:ext cx="0" cy="2087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68580</xdr:colOff>
      <xdr:row>180</xdr:row>
      <xdr:rowOff>91440</xdr:rowOff>
    </xdr:from>
    <xdr:to>
      <xdr:col>10</xdr:col>
      <xdr:colOff>38100</xdr:colOff>
      <xdr:row>181</xdr:row>
      <xdr:rowOff>38100</xdr:rowOff>
    </xdr:to>
    <xdr:sp macro="" textlink="">
      <xdr:nvSpPr>
        <xdr:cNvPr id="141" name="Line 140"/>
        <xdr:cNvSpPr>
          <a:spLocks noChangeShapeType="1"/>
        </xdr:cNvSpPr>
      </xdr:nvSpPr>
      <xdr:spPr bwMode="auto">
        <a:xfrm flipH="1">
          <a:off x="2880360" y="2411730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68580</xdr:colOff>
      <xdr:row>180</xdr:row>
      <xdr:rowOff>91440</xdr:rowOff>
    </xdr:from>
    <xdr:to>
      <xdr:col>13</xdr:col>
      <xdr:colOff>38100</xdr:colOff>
      <xdr:row>181</xdr:row>
      <xdr:rowOff>38100</xdr:rowOff>
    </xdr:to>
    <xdr:sp macro="" textlink="">
      <xdr:nvSpPr>
        <xdr:cNvPr id="142" name="Line 141"/>
        <xdr:cNvSpPr>
          <a:spLocks noChangeShapeType="1"/>
        </xdr:cNvSpPr>
      </xdr:nvSpPr>
      <xdr:spPr bwMode="auto">
        <a:xfrm flipH="1">
          <a:off x="3223260" y="2411730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68580</xdr:colOff>
      <xdr:row>180</xdr:row>
      <xdr:rowOff>91440</xdr:rowOff>
    </xdr:from>
    <xdr:to>
      <xdr:col>16</xdr:col>
      <xdr:colOff>38100</xdr:colOff>
      <xdr:row>181</xdr:row>
      <xdr:rowOff>38100</xdr:rowOff>
    </xdr:to>
    <xdr:sp macro="" textlink="">
      <xdr:nvSpPr>
        <xdr:cNvPr id="143" name="Line 142"/>
        <xdr:cNvSpPr>
          <a:spLocks noChangeShapeType="1"/>
        </xdr:cNvSpPr>
      </xdr:nvSpPr>
      <xdr:spPr bwMode="auto">
        <a:xfrm flipH="1">
          <a:off x="3566160" y="2411730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68580</xdr:colOff>
      <xdr:row>180</xdr:row>
      <xdr:rowOff>91440</xdr:rowOff>
    </xdr:from>
    <xdr:to>
      <xdr:col>19</xdr:col>
      <xdr:colOff>38100</xdr:colOff>
      <xdr:row>181</xdr:row>
      <xdr:rowOff>38100</xdr:rowOff>
    </xdr:to>
    <xdr:sp macro="" textlink="">
      <xdr:nvSpPr>
        <xdr:cNvPr id="144" name="Line 143"/>
        <xdr:cNvSpPr>
          <a:spLocks noChangeShapeType="1"/>
        </xdr:cNvSpPr>
      </xdr:nvSpPr>
      <xdr:spPr bwMode="auto">
        <a:xfrm flipH="1">
          <a:off x="3909060" y="2411730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68580</xdr:colOff>
      <xdr:row>180</xdr:row>
      <xdr:rowOff>91440</xdr:rowOff>
    </xdr:from>
    <xdr:to>
      <xdr:col>22</xdr:col>
      <xdr:colOff>38100</xdr:colOff>
      <xdr:row>181</xdr:row>
      <xdr:rowOff>38100</xdr:rowOff>
    </xdr:to>
    <xdr:sp macro="" textlink="">
      <xdr:nvSpPr>
        <xdr:cNvPr id="145" name="Line 144"/>
        <xdr:cNvSpPr>
          <a:spLocks noChangeShapeType="1"/>
        </xdr:cNvSpPr>
      </xdr:nvSpPr>
      <xdr:spPr bwMode="auto">
        <a:xfrm flipH="1">
          <a:off x="4251960" y="2411730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68580</xdr:colOff>
      <xdr:row>180</xdr:row>
      <xdr:rowOff>91440</xdr:rowOff>
    </xdr:from>
    <xdr:to>
      <xdr:col>25</xdr:col>
      <xdr:colOff>38100</xdr:colOff>
      <xdr:row>181</xdr:row>
      <xdr:rowOff>38100</xdr:rowOff>
    </xdr:to>
    <xdr:sp macro="" textlink="">
      <xdr:nvSpPr>
        <xdr:cNvPr id="146" name="Line 145"/>
        <xdr:cNvSpPr>
          <a:spLocks noChangeShapeType="1"/>
        </xdr:cNvSpPr>
      </xdr:nvSpPr>
      <xdr:spPr bwMode="auto">
        <a:xfrm flipH="1">
          <a:off x="4594860" y="2411730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68580</xdr:colOff>
      <xdr:row>178</xdr:row>
      <xdr:rowOff>91440</xdr:rowOff>
    </xdr:from>
    <xdr:to>
      <xdr:col>25</xdr:col>
      <xdr:colOff>38100</xdr:colOff>
      <xdr:row>179</xdr:row>
      <xdr:rowOff>38100</xdr:rowOff>
    </xdr:to>
    <xdr:sp macro="" textlink="">
      <xdr:nvSpPr>
        <xdr:cNvPr id="147" name="Line 146"/>
        <xdr:cNvSpPr>
          <a:spLocks noChangeShapeType="1"/>
        </xdr:cNvSpPr>
      </xdr:nvSpPr>
      <xdr:spPr bwMode="auto">
        <a:xfrm flipH="1">
          <a:off x="4594860" y="2385822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76200</xdr:colOff>
      <xdr:row>182</xdr:row>
      <xdr:rowOff>106680</xdr:rowOff>
    </xdr:from>
    <xdr:to>
      <xdr:col>27</xdr:col>
      <xdr:colOff>45720</xdr:colOff>
      <xdr:row>183</xdr:row>
      <xdr:rowOff>38100</xdr:rowOff>
    </xdr:to>
    <xdr:sp macro="" textlink="">
      <xdr:nvSpPr>
        <xdr:cNvPr id="148" name="Line 147"/>
        <xdr:cNvSpPr>
          <a:spLocks noChangeShapeType="1"/>
        </xdr:cNvSpPr>
      </xdr:nvSpPr>
      <xdr:spPr bwMode="auto">
        <a:xfrm flipH="1">
          <a:off x="4831080" y="2439162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182</xdr:row>
      <xdr:rowOff>106680</xdr:rowOff>
    </xdr:from>
    <xdr:to>
      <xdr:col>29</xdr:col>
      <xdr:colOff>45720</xdr:colOff>
      <xdr:row>183</xdr:row>
      <xdr:rowOff>38100</xdr:rowOff>
    </xdr:to>
    <xdr:sp macro="" textlink="">
      <xdr:nvSpPr>
        <xdr:cNvPr id="149" name="Line 148"/>
        <xdr:cNvSpPr>
          <a:spLocks noChangeShapeType="1"/>
        </xdr:cNvSpPr>
      </xdr:nvSpPr>
      <xdr:spPr bwMode="auto">
        <a:xfrm flipH="1">
          <a:off x="5059680" y="2439162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76200</xdr:colOff>
      <xdr:row>184</xdr:row>
      <xdr:rowOff>106680</xdr:rowOff>
    </xdr:from>
    <xdr:to>
      <xdr:col>27</xdr:col>
      <xdr:colOff>45720</xdr:colOff>
      <xdr:row>185</xdr:row>
      <xdr:rowOff>38100</xdr:rowOff>
    </xdr:to>
    <xdr:sp macro="" textlink="">
      <xdr:nvSpPr>
        <xdr:cNvPr id="150" name="Line 149"/>
        <xdr:cNvSpPr>
          <a:spLocks noChangeShapeType="1"/>
        </xdr:cNvSpPr>
      </xdr:nvSpPr>
      <xdr:spPr bwMode="auto">
        <a:xfrm flipH="1">
          <a:off x="4831080" y="2465832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68580</xdr:colOff>
      <xdr:row>187</xdr:row>
      <xdr:rowOff>91440</xdr:rowOff>
    </xdr:from>
    <xdr:to>
      <xdr:col>27</xdr:col>
      <xdr:colOff>38100</xdr:colOff>
      <xdr:row>188</xdr:row>
      <xdr:rowOff>38100</xdr:rowOff>
    </xdr:to>
    <xdr:sp macro="" textlink="">
      <xdr:nvSpPr>
        <xdr:cNvPr id="151" name="Line 150"/>
        <xdr:cNvSpPr>
          <a:spLocks noChangeShapeType="1"/>
        </xdr:cNvSpPr>
      </xdr:nvSpPr>
      <xdr:spPr bwMode="auto">
        <a:xfrm flipH="1">
          <a:off x="4823460" y="2503932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76200</xdr:colOff>
      <xdr:row>192</xdr:row>
      <xdr:rowOff>91440</xdr:rowOff>
    </xdr:from>
    <xdr:to>
      <xdr:col>27</xdr:col>
      <xdr:colOff>45720</xdr:colOff>
      <xdr:row>193</xdr:row>
      <xdr:rowOff>38100</xdr:rowOff>
    </xdr:to>
    <xdr:sp macro="" textlink="">
      <xdr:nvSpPr>
        <xdr:cNvPr id="152" name="Line 151"/>
        <xdr:cNvSpPr>
          <a:spLocks noChangeShapeType="1"/>
        </xdr:cNvSpPr>
      </xdr:nvSpPr>
      <xdr:spPr bwMode="auto">
        <a:xfrm flipH="1">
          <a:off x="4831080" y="2568702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68580</xdr:colOff>
      <xdr:row>195</xdr:row>
      <xdr:rowOff>106680</xdr:rowOff>
    </xdr:from>
    <xdr:to>
      <xdr:col>27</xdr:col>
      <xdr:colOff>38100</xdr:colOff>
      <xdr:row>196</xdr:row>
      <xdr:rowOff>38100</xdr:rowOff>
    </xdr:to>
    <xdr:sp macro="" textlink="">
      <xdr:nvSpPr>
        <xdr:cNvPr id="153" name="Line 152"/>
        <xdr:cNvSpPr>
          <a:spLocks noChangeShapeType="1"/>
        </xdr:cNvSpPr>
      </xdr:nvSpPr>
      <xdr:spPr bwMode="auto">
        <a:xfrm flipH="1">
          <a:off x="4823460" y="2609088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68580</xdr:colOff>
      <xdr:row>197</xdr:row>
      <xdr:rowOff>106680</xdr:rowOff>
    </xdr:from>
    <xdr:to>
      <xdr:col>29</xdr:col>
      <xdr:colOff>38100</xdr:colOff>
      <xdr:row>198</xdr:row>
      <xdr:rowOff>38100</xdr:rowOff>
    </xdr:to>
    <xdr:sp macro="" textlink="">
      <xdr:nvSpPr>
        <xdr:cNvPr id="154" name="Line 153"/>
        <xdr:cNvSpPr>
          <a:spLocks noChangeShapeType="1"/>
        </xdr:cNvSpPr>
      </xdr:nvSpPr>
      <xdr:spPr bwMode="auto">
        <a:xfrm flipH="1">
          <a:off x="5052060" y="2635758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76200</xdr:colOff>
      <xdr:row>197</xdr:row>
      <xdr:rowOff>106680</xdr:rowOff>
    </xdr:from>
    <xdr:to>
      <xdr:col>27</xdr:col>
      <xdr:colOff>45720</xdr:colOff>
      <xdr:row>198</xdr:row>
      <xdr:rowOff>38100</xdr:rowOff>
    </xdr:to>
    <xdr:sp macro="" textlink="">
      <xdr:nvSpPr>
        <xdr:cNvPr id="155" name="Line 154"/>
        <xdr:cNvSpPr>
          <a:spLocks noChangeShapeType="1"/>
        </xdr:cNvSpPr>
      </xdr:nvSpPr>
      <xdr:spPr bwMode="auto">
        <a:xfrm flipH="1">
          <a:off x="4831080" y="2635758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68580</xdr:colOff>
      <xdr:row>200</xdr:row>
      <xdr:rowOff>91440</xdr:rowOff>
    </xdr:from>
    <xdr:to>
      <xdr:col>25</xdr:col>
      <xdr:colOff>38100</xdr:colOff>
      <xdr:row>201</xdr:row>
      <xdr:rowOff>38100</xdr:rowOff>
    </xdr:to>
    <xdr:sp macro="" textlink="">
      <xdr:nvSpPr>
        <xdr:cNvPr id="156" name="Line 155"/>
        <xdr:cNvSpPr>
          <a:spLocks noChangeShapeType="1"/>
        </xdr:cNvSpPr>
      </xdr:nvSpPr>
      <xdr:spPr bwMode="auto">
        <a:xfrm flipH="1">
          <a:off x="4594860" y="26738580"/>
          <a:ext cx="8382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68580</xdr:colOff>
      <xdr:row>200</xdr:row>
      <xdr:rowOff>91440</xdr:rowOff>
    </xdr:from>
    <xdr:to>
      <xdr:col>22</xdr:col>
      <xdr:colOff>38100</xdr:colOff>
      <xdr:row>201</xdr:row>
      <xdr:rowOff>38100</xdr:rowOff>
    </xdr:to>
    <xdr:sp macro="" textlink="">
      <xdr:nvSpPr>
        <xdr:cNvPr id="157" name="Line 156"/>
        <xdr:cNvSpPr>
          <a:spLocks noChangeShapeType="1"/>
        </xdr:cNvSpPr>
      </xdr:nvSpPr>
      <xdr:spPr bwMode="auto">
        <a:xfrm flipH="1">
          <a:off x="4251960" y="26738580"/>
          <a:ext cx="8382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68580</xdr:colOff>
      <xdr:row>200</xdr:row>
      <xdr:rowOff>91440</xdr:rowOff>
    </xdr:from>
    <xdr:to>
      <xdr:col>19</xdr:col>
      <xdr:colOff>38100</xdr:colOff>
      <xdr:row>201</xdr:row>
      <xdr:rowOff>38100</xdr:rowOff>
    </xdr:to>
    <xdr:sp macro="" textlink="">
      <xdr:nvSpPr>
        <xdr:cNvPr id="158" name="Line 157"/>
        <xdr:cNvSpPr>
          <a:spLocks noChangeShapeType="1"/>
        </xdr:cNvSpPr>
      </xdr:nvSpPr>
      <xdr:spPr bwMode="auto">
        <a:xfrm flipH="1">
          <a:off x="3909060" y="26738580"/>
          <a:ext cx="8382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68580</xdr:colOff>
      <xdr:row>200</xdr:row>
      <xdr:rowOff>91440</xdr:rowOff>
    </xdr:from>
    <xdr:to>
      <xdr:col>16</xdr:col>
      <xdr:colOff>38100</xdr:colOff>
      <xdr:row>201</xdr:row>
      <xdr:rowOff>38100</xdr:rowOff>
    </xdr:to>
    <xdr:sp macro="" textlink="">
      <xdr:nvSpPr>
        <xdr:cNvPr id="159" name="Line 158"/>
        <xdr:cNvSpPr>
          <a:spLocks noChangeShapeType="1"/>
        </xdr:cNvSpPr>
      </xdr:nvSpPr>
      <xdr:spPr bwMode="auto">
        <a:xfrm flipH="1">
          <a:off x="3566160" y="26738580"/>
          <a:ext cx="8382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68580</xdr:colOff>
      <xdr:row>200</xdr:row>
      <xdr:rowOff>91440</xdr:rowOff>
    </xdr:from>
    <xdr:to>
      <xdr:col>13</xdr:col>
      <xdr:colOff>38100</xdr:colOff>
      <xdr:row>201</xdr:row>
      <xdr:rowOff>38100</xdr:rowOff>
    </xdr:to>
    <xdr:sp macro="" textlink="">
      <xdr:nvSpPr>
        <xdr:cNvPr id="160" name="Line 159"/>
        <xdr:cNvSpPr>
          <a:spLocks noChangeShapeType="1"/>
        </xdr:cNvSpPr>
      </xdr:nvSpPr>
      <xdr:spPr bwMode="auto">
        <a:xfrm flipH="1">
          <a:off x="3223260" y="26738580"/>
          <a:ext cx="8382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68580</xdr:colOff>
      <xdr:row>200</xdr:row>
      <xdr:rowOff>91440</xdr:rowOff>
    </xdr:from>
    <xdr:to>
      <xdr:col>10</xdr:col>
      <xdr:colOff>38100</xdr:colOff>
      <xdr:row>201</xdr:row>
      <xdr:rowOff>38100</xdr:rowOff>
    </xdr:to>
    <xdr:sp macro="" textlink="">
      <xdr:nvSpPr>
        <xdr:cNvPr id="161" name="Line 160"/>
        <xdr:cNvSpPr>
          <a:spLocks noChangeShapeType="1"/>
        </xdr:cNvSpPr>
      </xdr:nvSpPr>
      <xdr:spPr bwMode="auto">
        <a:xfrm flipH="1">
          <a:off x="2880360" y="26738580"/>
          <a:ext cx="8382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68580</xdr:colOff>
      <xdr:row>202</xdr:row>
      <xdr:rowOff>91440</xdr:rowOff>
    </xdr:from>
    <xdr:to>
      <xdr:col>25</xdr:col>
      <xdr:colOff>38100</xdr:colOff>
      <xdr:row>203</xdr:row>
      <xdr:rowOff>38100</xdr:rowOff>
    </xdr:to>
    <xdr:sp macro="" textlink="">
      <xdr:nvSpPr>
        <xdr:cNvPr id="162" name="Line 161"/>
        <xdr:cNvSpPr>
          <a:spLocks noChangeShapeType="1"/>
        </xdr:cNvSpPr>
      </xdr:nvSpPr>
      <xdr:spPr bwMode="auto">
        <a:xfrm flipH="1">
          <a:off x="4594860" y="2700528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76200</xdr:colOff>
      <xdr:row>202</xdr:row>
      <xdr:rowOff>91440</xdr:rowOff>
    </xdr:from>
    <xdr:to>
      <xdr:col>10</xdr:col>
      <xdr:colOff>45720</xdr:colOff>
      <xdr:row>203</xdr:row>
      <xdr:rowOff>38100</xdr:rowOff>
    </xdr:to>
    <xdr:sp macro="" textlink="">
      <xdr:nvSpPr>
        <xdr:cNvPr id="163" name="Line 162"/>
        <xdr:cNvSpPr>
          <a:spLocks noChangeShapeType="1"/>
        </xdr:cNvSpPr>
      </xdr:nvSpPr>
      <xdr:spPr bwMode="auto">
        <a:xfrm flipH="1">
          <a:off x="2887980" y="2700528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106680</xdr:colOff>
      <xdr:row>193</xdr:row>
      <xdr:rowOff>7620</xdr:rowOff>
    </xdr:from>
    <xdr:to>
      <xdr:col>21</xdr:col>
      <xdr:colOff>106680</xdr:colOff>
      <xdr:row>196</xdr:row>
      <xdr:rowOff>0</xdr:rowOff>
    </xdr:to>
    <xdr:sp macro="" textlink="">
      <xdr:nvSpPr>
        <xdr:cNvPr id="164" name="AutoShape 163" descr="Light downward diagonal"/>
        <xdr:cNvSpPr>
          <a:spLocks noChangeArrowheads="1"/>
        </xdr:cNvSpPr>
      </xdr:nvSpPr>
      <xdr:spPr bwMode="auto">
        <a:xfrm>
          <a:off x="3947160" y="25732740"/>
          <a:ext cx="342900" cy="388620"/>
        </a:xfrm>
        <a:prstGeom prst="rtTriangle">
          <a:avLst/>
        </a:prstGeom>
        <a:pattFill prst="ltDn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22860</xdr:colOff>
      <xdr:row>193</xdr:row>
      <xdr:rowOff>7620</xdr:rowOff>
    </xdr:from>
    <xdr:to>
      <xdr:col>16</xdr:col>
      <xdr:colOff>22860</xdr:colOff>
      <xdr:row>196</xdr:row>
      <xdr:rowOff>7620</xdr:rowOff>
    </xdr:to>
    <xdr:sp macro="" textlink="">
      <xdr:nvSpPr>
        <xdr:cNvPr id="165" name="AutoShape 164" descr="Light downward diagonal"/>
        <xdr:cNvSpPr>
          <a:spLocks noChangeArrowheads="1"/>
        </xdr:cNvSpPr>
      </xdr:nvSpPr>
      <xdr:spPr bwMode="auto">
        <a:xfrm rot="-5400000">
          <a:off x="3265170" y="25759410"/>
          <a:ext cx="396240" cy="342900"/>
        </a:xfrm>
        <a:prstGeom prst="rtTriangle">
          <a:avLst/>
        </a:prstGeom>
        <a:pattFill prst="ltDn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91440</xdr:colOff>
      <xdr:row>185</xdr:row>
      <xdr:rowOff>0</xdr:rowOff>
    </xdr:from>
    <xdr:to>
      <xdr:col>21</xdr:col>
      <xdr:colOff>91440</xdr:colOff>
      <xdr:row>188</xdr:row>
      <xdr:rowOff>7620</xdr:rowOff>
    </xdr:to>
    <xdr:sp macro="" textlink="">
      <xdr:nvSpPr>
        <xdr:cNvPr id="166" name="AutoShape 165" descr="Light downward diagonal"/>
        <xdr:cNvSpPr>
          <a:spLocks noChangeArrowheads="1"/>
        </xdr:cNvSpPr>
      </xdr:nvSpPr>
      <xdr:spPr bwMode="auto">
        <a:xfrm rot="5400000">
          <a:off x="3905250" y="24715470"/>
          <a:ext cx="396240" cy="342900"/>
        </a:xfrm>
        <a:prstGeom prst="rtTriangle">
          <a:avLst/>
        </a:prstGeom>
        <a:pattFill prst="ltDn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7620</xdr:colOff>
      <xdr:row>185</xdr:row>
      <xdr:rowOff>0</xdr:rowOff>
    </xdr:from>
    <xdr:to>
      <xdr:col>16</xdr:col>
      <xdr:colOff>7620</xdr:colOff>
      <xdr:row>187</xdr:row>
      <xdr:rowOff>106680</xdr:rowOff>
    </xdr:to>
    <xdr:sp macro="" textlink="">
      <xdr:nvSpPr>
        <xdr:cNvPr id="167" name="AutoShape 166" descr="Light downward diagonal"/>
        <xdr:cNvSpPr>
          <a:spLocks noChangeArrowheads="1"/>
        </xdr:cNvSpPr>
      </xdr:nvSpPr>
      <xdr:spPr bwMode="auto">
        <a:xfrm rot="10800000">
          <a:off x="3276600" y="24688800"/>
          <a:ext cx="342900" cy="365760"/>
        </a:xfrm>
        <a:prstGeom prst="rtTriangle">
          <a:avLst/>
        </a:prstGeom>
        <a:pattFill prst="ltDn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183</xdr:row>
      <xdr:rowOff>0</xdr:rowOff>
    </xdr:from>
    <xdr:to>
      <xdr:col>25</xdr:col>
      <xdr:colOff>91440</xdr:colOff>
      <xdr:row>183</xdr:row>
      <xdr:rowOff>0</xdr:rowOff>
    </xdr:to>
    <xdr:sp macro="" textlink="">
      <xdr:nvSpPr>
        <xdr:cNvPr id="168" name="Line 167"/>
        <xdr:cNvSpPr>
          <a:spLocks noChangeShapeType="1"/>
        </xdr:cNvSpPr>
      </xdr:nvSpPr>
      <xdr:spPr bwMode="auto">
        <a:xfrm>
          <a:off x="2926080" y="24422100"/>
          <a:ext cx="18059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183</xdr:row>
      <xdr:rowOff>0</xdr:rowOff>
    </xdr:from>
    <xdr:to>
      <xdr:col>10</xdr:col>
      <xdr:colOff>0</xdr:colOff>
      <xdr:row>198</xdr:row>
      <xdr:rowOff>83820</xdr:rowOff>
    </xdr:to>
    <xdr:sp macro="" textlink="">
      <xdr:nvSpPr>
        <xdr:cNvPr id="169" name="Line 168"/>
        <xdr:cNvSpPr>
          <a:spLocks noChangeShapeType="1"/>
        </xdr:cNvSpPr>
      </xdr:nvSpPr>
      <xdr:spPr bwMode="auto">
        <a:xfrm>
          <a:off x="2926080" y="24422100"/>
          <a:ext cx="0" cy="20497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76200</xdr:colOff>
      <xdr:row>183</xdr:row>
      <xdr:rowOff>0</xdr:rowOff>
    </xdr:from>
    <xdr:to>
      <xdr:col>33</xdr:col>
      <xdr:colOff>68580</xdr:colOff>
      <xdr:row>183</xdr:row>
      <xdr:rowOff>0</xdr:rowOff>
    </xdr:to>
    <xdr:sp macro="" textlink="">
      <xdr:nvSpPr>
        <xdr:cNvPr id="170" name="Line 169"/>
        <xdr:cNvSpPr>
          <a:spLocks noChangeShapeType="1"/>
        </xdr:cNvSpPr>
      </xdr:nvSpPr>
      <xdr:spPr bwMode="auto">
        <a:xfrm>
          <a:off x="5402580" y="24422100"/>
          <a:ext cx="2209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182</xdr:row>
      <xdr:rowOff>68580</xdr:rowOff>
    </xdr:from>
    <xdr:to>
      <xdr:col>33</xdr:col>
      <xdr:colOff>0</xdr:colOff>
      <xdr:row>190</xdr:row>
      <xdr:rowOff>76200</xdr:rowOff>
    </xdr:to>
    <xdr:sp macro="" textlink="">
      <xdr:nvSpPr>
        <xdr:cNvPr id="171" name="Line 170"/>
        <xdr:cNvSpPr>
          <a:spLocks noChangeShapeType="1"/>
        </xdr:cNvSpPr>
      </xdr:nvSpPr>
      <xdr:spPr bwMode="auto">
        <a:xfrm>
          <a:off x="5554980" y="24353520"/>
          <a:ext cx="0" cy="10591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45720</xdr:colOff>
      <xdr:row>190</xdr:row>
      <xdr:rowOff>0</xdr:rowOff>
    </xdr:from>
    <xdr:to>
      <xdr:col>33</xdr:col>
      <xdr:colOff>83820</xdr:colOff>
      <xdr:row>190</xdr:row>
      <xdr:rowOff>0</xdr:rowOff>
    </xdr:to>
    <xdr:sp macro="" textlink="">
      <xdr:nvSpPr>
        <xdr:cNvPr id="172" name="Line 171"/>
        <xdr:cNvSpPr>
          <a:spLocks noChangeShapeType="1"/>
        </xdr:cNvSpPr>
      </xdr:nvSpPr>
      <xdr:spPr bwMode="auto">
        <a:xfrm>
          <a:off x="5372100" y="2533650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204</xdr:row>
      <xdr:rowOff>60960</xdr:rowOff>
    </xdr:from>
    <xdr:to>
      <xdr:col>10</xdr:col>
      <xdr:colOff>0</xdr:colOff>
      <xdr:row>205</xdr:row>
      <xdr:rowOff>60960</xdr:rowOff>
    </xdr:to>
    <xdr:sp macro="" textlink="">
      <xdr:nvSpPr>
        <xdr:cNvPr id="173" name="Line 172"/>
        <xdr:cNvSpPr>
          <a:spLocks noChangeShapeType="1"/>
        </xdr:cNvSpPr>
      </xdr:nvSpPr>
      <xdr:spPr bwMode="auto">
        <a:xfrm>
          <a:off x="2926080" y="27233880"/>
          <a:ext cx="0" cy="1295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68580</xdr:colOff>
      <xdr:row>205</xdr:row>
      <xdr:rowOff>0</xdr:rowOff>
    </xdr:from>
    <xdr:to>
      <xdr:col>18</xdr:col>
      <xdr:colOff>76200</xdr:colOff>
      <xdr:row>205</xdr:row>
      <xdr:rowOff>0</xdr:rowOff>
    </xdr:to>
    <xdr:sp macro="" textlink="">
      <xdr:nvSpPr>
        <xdr:cNvPr id="174" name="Line 173"/>
        <xdr:cNvSpPr>
          <a:spLocks noChangeShapeType="1"/>
        </xdr:cNvSpPr>
      </xdr:nvSpPr>
      <xdr:spPr bwMode="auto">
        <a:xfrm>
          <a:off x="2880360" y="27302460"/>
          <a:ext cx="10363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68580</xdr:colOff>
      <xdr:row>204</xdr:row>
      <xdr:rowOff>7620</xdr:rowOff>
    </xdr:from>
    <xdr:to>
      <xdr:col>17</xdr:col>
      <xdr:colOff>68580</xdr:colOff>
      <xdr:row>205</xdr:row>
      <xdr:rowOff>68580</xdr:rowOff>
    </xdr:to>
    <xdr:sp macro="" textlink="">
      <xdr:nvSpPr>
        <xdr:cNvPr id="175" name="Line 174"/>
        <xdr:cNvSpPr>
          <a:spLocks noChangeShapeType="1"/>
        </xdr:cNvSpPr>
      </xdr:nvSpPr>
      <xdr:spPr bwMode="auto">
        <a:xfrm>
          <a:off x="3794760" y="2718054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204</xdr:row>
      <xdr:rowOff>106680</xdr:rowOff>
    </xdr:from>
    <xdr:to>
      <xdr:col>10</xdr:col>
      <xdr:colOff>45720</xdr:colOff>
      <xdr:row>205</xdr:row>
      <xdr:rowOff>45720</xdr:rowOff>
    </xdr:to>
    <xdr:sp macro="" textlink="">
      <xdr:nvSpPr>
        <xdr:cNvPr id="176" name="Line 175"/>
        <xdr:cNvSpPr>
          <a:spLocks noChangeShapeType="1"/>
        </xdr:cNvSpPr>
      </xdr:nvSpPr>
      <xdr:spPr bwMode="auto">
        <a:xfrm flipH="1">
          <a:off x="2887980" y="2727960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30480</xdr:colOff>
      <xdr:row>204</xdr:row>
      <xdr:rowOff>106680</xdr:rowOff>
    </xdr:from>
    <xdr:to>
      <xdr:col>18</xdr:col>
      <xdr:colOff>0</xdr:colOff>
      <xdr:row>205</xdr:row>
      <xdr:rowOff>38100</xdr:rowOff>
    </xdr:to>
    <xdr:sp macro="" textlink="">
      <xdr:nvSpPr>
        <xdr:cNvPr id="177" name="Line 176"/>
        <xdr:cNvSpPr>
          <a:spLocks noChangeShapeType="1"/>
        </xdr:cNvSpPr>
      </xdr:nvSpPr>
      <xdr:spPr bwMode="auto">
        <a:xfrm flipH="1">
          <a:off x="3756660" y="27279600"/>
          <a:ext cx="8382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76200</xdr:colOff>
      <xdr:row>182</xdr:row>
      <xdr:rowOff>106680</xdr:rowOff>
    </xdr:from>
    <xdr:to>
      <xdr:col>33</xdr:col>
      <xdr:colOff>45720</xdr:colOff>
      <xdr:row>183</xdr:row>
      <xdr:rowOff>38100</xdr:rowOff>
    </xdr:to>
    <xdr:sp macro="" textlink="">
      <xdr:nvSpPr>
        <xdr:cNvPr id="178" name="Line 177"/>
        <xdr:cNvSpPr>
          <a:spLocks noChangeShapeType="1"/>
        </xdr:cNvSpPr>
      </xdr:nvSpPr>
      <xdr:spPr bwMode="auto">
        <a:xfrm flipH="1">
          <a:off x="5516880" y="2439162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76200</xdr:colOff>
      <xdr:row>189</xdr:row>
      <xdr:rowOff>91440</xdr:rowOff>
    </xdr:from>
    <xdr:to>
      <xdr:col>33</xdr:col>
      <xdr:colOff>45720</xdr:colOff>
      <xdr:row>190</xdr:row>
      <xdr:rowOff>38100</xdr:rowOff>
    </xdr:to>
    <xdr:sp macro="" textlink="">
      <xdr:nvSpPr>
        <xdr:cNvPr id="179" name="Line 178"/>
        <xdr:cNvSpPr>
          <a:spLocks noChangeShapeType="1"/>
        </xdr:cNvSpPr>
      </xdr:nvSpPr>
      <xdr:spPr bwMode="auto">
        <a:xfrm flipH="1">
          <a:off x="5516880" y="2529840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91440</xdr:colOff>
      <xdr:row>128</xdr:row>
      <xdr:rowOff>106680</xdr:rowOff>
    </xdr:from>
    <xdr:to>
      <xdr:col>16</xdr:col>
      <xdr:colOff>38100</xdr:colOff>
      <xdr:row>129</xdr:row>
      <xdr:rowOff>38100</xdr:rowOff>
    </xdr:to>
    <xdr:sp macro="" textlink="">
      <xdr:nvSpPr>
        <xdr:cNvPr id="180" name="Line 179"/>
        <xdr:cNvSpPr>
          <a:spLocks noChangeShapeType="1"/>
        </xdr:cNvSpPr>
      </xdr:nvSpPr>
      <xdr:spPr bwMode="auto">
        <a:xfrm flipH="1">
          <a:off x="3589020" y="17274540"/>
          <a:ext cx="6096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91440</xdr:colOff>
      <xdr:row>127</xdr:row>
      <xdr:rowOff>0</xdr:rowOff>
    </xdr:from>
    <xdr:to>
      <xdr:col>23</xdr:col>
      <xdr:colOff>60960</xdr:colOff>
      <xdr:row>127</xdr:row>
      <xdr:rowOff>0</xdr:rowOff>
    </xdr:to>
    <xdr:sp macro="" textlink="">
      <xdr:nvSpPr>
        <xdr:cNvPr id="181" name="Line 180"/>
        <xdr:cNvSpPr>
          <a:spLocks noChangeShapeType="1"/>
        </xdr:cNvSpPr>
      </xdr:nvSpPr>
      <xdr:spPr bwMode="auto">
        <a:xfrm>
          <a:off x="3246120" y="17038320"/>
          <a:ext cx="1226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126</xdr:row>
      <xdr:rowOff>53340</xdr:rowOff>
    </xdr:from>
    <xdr:to>
      <xdr:col>14</xdr:col>
      <xdr:colOff>0</xdr:colOff>
      <xdr:row>129</xdr:row>
      <xdr:rowOff>60960</xdr:rowOff>
    </xdr:to>
    <xdr:sp macro="" textlink="">
      <xdr:nvSpPr>
        <xdr:cNvPr id="182" name="Line 181"/>
        <xdr:cNvSpPr>
          <a:spLocks noChangeShapeType="1"/>
        </xdr:cNvSpPr>
      </xdr:nvSpPr>
      <xdr:spPr bwMode="auto">
        <a:xfrm>
          <a:off x="3383280" y="16962120"/>
          <a:ext cx="0" cy="3962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30480</xdr:colOff>
      <xdr:row>129</xdr:row>
      <xdr:rowOff>0</xdr:rowOff>
    </xdr:from>
    <xdr:to>
      <xdr:col>22</xdr:col>
      <xdr:colOff>91440</xdr:colOff>
      <xdr:row>129</xdr:row>
      <xdr:rowOff>0</xdr:rowOff>
    </xdr:to>
    <xdr:sp macro="" textlink="">
      <xdr:nvSpPr>
        <xdr:cNvPr id="183" name="Line 182"/>
        <xdr:cNvSpPr>
          <a:spLocks noChangeShapeType="1"/>
        </xdr:cNvSpPr>
      </xdr:nvSpPr>
      <xdr:spPr bwMode="auto">
        <a:xfrm>
          <a:off x="3299460" y="17297400"/>
          <a:ext cx="10896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126</xdr:row>
      <xdr:rowOff>53340</xdr:rowOff>
    </xdr:from>
    <xdr:to>
      <xdr:col>22</xdr:col>
      <xdr:colOff>0</xdr:colOff>
      <xdr:row>129</xdr:row>
      <xdr:rowOff>45720</xdr:rowOff>
    </xdr:to>
    <xdr:sp macro="" textlink="">
      <xdr:nvSpPr>
        <xdr:cNvPr id="184" name="Line 183"/>
        <xdr:cNvSpPr>
          <a:spLocks noChangeShapeType="1"/>
        </xdr:cNvSpPr>
      </xdr:nvSpPr>
      <xdr:spPr bwMode="auto">
        <a:xfrm>
          <a:off x="4297680" y="16962120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68580</xdr:colOff>
      <xdr:row>143</xdr:row>
      <xdr:rowOff>106680</xdr:rowOff>
    </xdr:from>
    <xdr:to>
      <xdr:col>22</xdr:col>
      <xdr:colOff>38100</xdr:colOff>
      <xdr:row>144</xdr:row>
      <xdr:rowOff>45720</xdr:rowOff>
    </xdr:to>
    <xdr:sp macro="" textlink="">
      <xdr:nvSpPr>
        <xdr:cNvPr id="185" name="Line 184"/>
        <xdr:cNvSpPr>
          <a:spLocks noChangeShapeType="1"/>
        </xdr:cNvSpPr>
      </xdr:nvSpPr>
      <xdr:spPr bwMode="auto">
        <a:xfrm flipH="1">
          <a:off x="4251960" y="1926336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128</xdr:row>
      <xdr:rowOff>106680</xdr:rowOff>
    </xdr:from>
    <xdr:to>
      <xdr:col>14</xdr:col>
      <xdr:colOff>38100</xdr:colOff>
      <xdr:row>129</xdr:row>
      <xdr:rowOff>22860</xdr:rowOff>
    </xdr:to>
    <xdr:sp macro="" textlink="">
      <xdr:nvSpPr>
        <xdr:cNvPr id="186" name="Line 185"/>
        <xdr:cNvSpPr>
          <a:spLocks noChangeShapeType="1"/>
        </xdr:cNvSpPr>
      </xdr:nvSpPr>
      <xdr:spPr bwMode="auto">
        <a:xfrm flipH="1">
          <a:off x="3345180" y="17274540"/>
          <a:ext cx="7620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128</xdr:row>
      <xdr:rowOff>106680</xdr:rowOff>
    </xdr:from>
    <xdr:to>
      <xdr:col>22</xdr:col>
      <xdr:colOff>38100</xdr:colOff>
      <xdr:row>129</xdr:row>
      <xdr:rowOff>38100</xdr:rowOff>
    </xdr:to>
    <xdr:sp macro="" textlink="">
      <xdr:nvSpPr>
        <xdr:cNvPr id="187" name="Line 186"/>
        <xdr:cNvSpPr>
          <a:spLocks noChangeShapeType="1"/>
        </xdr:cNvSpPr>
      </xdr:nvSpPr>
      <xdr:spPr bwMode="auto">
        <a:xfrm flipH="1">
          <a:off x="4259580" y="1727454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128</xdr:row>
      <xdr:rowOff>45720</xdr:rowOff>
    </xdr:from>
    <xdr:to>
      <xdr:col>16</xdr:col>
      <xdr:colOff>0</xdr:colOff>
      <xdr:row>129</xdr:row>
      <xdr:rowOff>76200</xdr:rowOff>
    </xdr:to>
    <xdr:sp macro="" textlink="">
      <xdr:nvSpPr>
        <xdr:cNvPr id="188" name="Line 187"/>
        <xdr:cNvSpPr>
          <a:spLocks noChangeShapeType="1"/>
        </xdr:cNvSpPr>
      </xdr:nvSpPr>
      <xdr:spPr bwMode="auto">
        <a:xfrm>
          <a:off x="3611880" y="17213580"/>
          <a:ext cx="0" cy="1600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76200</xdr:colOff>
      <xdr:row>95</xdr:row>
      <xdr:rowOff>114300</xdr:rowOff>
    </xdr:from>
    <xdr:to>
      <xdr:col>15</xdr:col>
      <xdr:colOff>30480</xdr:colOff>
      <xdr:row>96</xdr:row>
      <xdr:rowOff>22860</xdr:rowOff>
    </xdr:to>
    <xdr:sp macro="" textlink="">
      <xdr:nvSpPr>
        <xdr:cNvPr id="189" name="Line 188"/>
        <xdr:cNvSpPr>
          <a:spLocks noChangeShapeType="1"/>
        </xdr:cNvSpPr>
      </xdr:nvSpPr>
      <xdr:spPr bwMode="auto">
        <a:xfrm flipH="1">
          <a:off x="3459480" y="12931140"/>
          <a:ext cx="6858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83820</xdr:colOff>
      <xdr:row>95</xdr:row>
      <xdr:rowOff>114300</xdr:rowOff>
    </xdr:from>
    <xdr:to>
      <xdr:col>24</xdr:col>
      <xdr:colOff>38100</xdr:colOff>
      <xdr:row>96</xdr:row>
      <xdr:rowOff>22860</xdr:rowOff>
    </xdr:to>
    <xdr:sp macro="" textlink="">
      <xdr:nvSpPr>
        <xdr:cNvPr id="190" name="Line 189"/>
        <xdr:cNvSpPr>
          <a:spLocks noChangeShapeType="1"/>
        </xdr:cNvSpPr>
      </xdr:nvSpPr>
      <xdr:spPr bwMode="auto">
        <a:xfrm flipH="1">
          <a:off x="4495800" y="12931140"/>
          <a:ext cx="6858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80</xdr:row>
      <xdr:rowOff>53340</xdr:rowOff>
    </xdr:from>
    <xdr:to>
      <xdr:col>15</xdr:col>
      <xdr:colOff>0</xdr:colOff>
      <xdr:row>83</xdr:row>
      <xdr:rowOff>60960</xdr:rowOff>
    </xdr:to>
    <xdr:sp macro="" textlink="">
      <xdr:nvSpPr>
        <xdr:cNvPr id="191" name="Line 190"/>
        <xdr:cNvSpPr>
          <a:spLocks noChangeShapeType="1"/>
        </xdr:cNvSpPr>
      </xdr:nvSpPr>
      <xdr:spPr bwMode="auto">
        <a:xfrm flipV="1">
          <a:off x="3497580" y="10881360"/>
          <a:ext cx="0" cy="4038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80</xdr:row>
      <xdr:rowOff>15240</xdr:rowOff>
    </xdr:from>
    <xdr:to>
      <xdr:col>24</xdr:col>
      <xdr:colOff>0</xdr:colOff>
      <xdr:row>83</xdr:row>
      <xdr:rowOff>60960</xdr:rowOff>
    </xdr:to>
    <xdr:sp macro="" textlink="">
      <xdr:nvSpPr>
        <xdr:cNvPr id="192" name="Line 191"/>
        <xdr:cNvSpPr>
          <a:spLocks noChangeShapeType="1"/>
        </xdr:cNvSpPr>
      </xdr:nvSpPr>
      <xdr:spPr bwMode="auto">
        <a:xfrm flipV="1">
          <a:off x="4526280" y="10843260"/>
          <a:ext cx="0" cy="441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76200</xdr:colOff>
      <xdr:row>82</xdr:row>
      <xdr:rowOff>106680</xdr:rowOff>
    </xdr:from>
    <xdr:to>
      <xdr:col>15</xdr:col>
      <xdr:colOff>38100</xdr:colOff>
      <xdr:row>83</xdr:row>
      <xdr:rowOff>38100</xdr:rowOff>
    </xdr:to>
    <xdr:sp macro="" textlink="">
      <xdr:nvSpPr>
        <xdr:cNvPr id="193" name="Line 192"/>
        <xdr:cNvSpPr>
          <a:spLocks noChangeShapeType="1"/>
        </xdr:cNvSpPr>
      </xdr:nvSpPr>
      <xdr:spPr bwMode="auto">
        <a:xfrm flipH="1">
          <a:off x="3459480" y="11193780"/>
          <a:ext cx="7620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82</xdr:row>
      <xdr:rowOff>76200</xdr:rowOff>
    </xdr:from>
    <xdr:to>
      <xdr:col>18</xdr:col>
      <xdr:colOff>0</xdr:colOff>
      <xdr:row>83</xdr:row>
      <xdr:rowOff>68580</xdr:rowOff>
    </xdr:to>
    <xdr:sp macro="" textlink="">
      <xdr:nvSpPr>
        <xdr:cNvPr id="194" name="Line 193"/>
        <xdr:cNvSpPr>
          <a:spLocks noChangeShapeType="1"/>
        </xdr:cNvSpPr>
      </xdr:nvSpPr>
      <xdr:spPr bwMode="auto">
        <a:xfrm>
          <a:off x="3840480" y="11163300"/>
          <a:ext cx="0" cy="1295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82</xdr:row>
      <xdr:rowOff>60960</xdr:rowOff>
    </xdr:from>
    <xdr:to>
      <xdr:col>21</xdr:col>
      <xdr:colOff>0</xdr:colOff>
      <xdr:row>83</xdr:row>
      <xdr:rowOff>68580</xdr:rowOff>
    </xdr:to>
    <xdr:sp macro="" textlink="">
      <xdr:nvSpPr>
        <xdr:cNvPr id="195" name="Line 194"/>
        <xdr:cNvSpPr>
          <a:spLocks noChangeShapeType="1"/>
        </xdr:cNvSpPr>
      </xdr:nvSpPr>
      <xdr:spPr bwMode="auto">
        <a:xfrm flipV="1">
          <a:off x="4183380" y="11148060"/>
          <a:ext cx="0" cy="1447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83820</xdr:colOff>
      <xdr:row>82</xdr:row>
      <xdr:rowOff>106680</xdr:rowOff>
    </xdr:from>
    <xdr:to>
      <xdr:col>18</xdr:col>
      <xdr:colOff>38100</xdr:colOff>
      <xdr:row>83</xdr:row>
      <xdr:rowOff>38100</xdr:rowOff>
    </xdr:to>
    <xdr:sp macro="" textlink="">
      <xdr:nvSpPr>
        <xdr:cNvPr id="196" name="Line 195"/>
        <xdr:cNvSpPr>
          <a:spLocks noChangeShapeType="1"/>
        </xdr:cNvSpPr>
      </xdr:nvSpPr>
      <xdr:spPr bwMode="auto">
        <a:xfrm flipH="1">
          <a:off x="3810000" y="11193780"/>
          <a:ext cx="6858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83820</xdr:colOff>
      <xdr:row>82</xdr:row>
      <xdr:rowOff>106680</xdr:rowOff>
    </xdr:from>
    <xdr:to>
      <xdr:col>21</xdr:col>
      <xdr:colOff>38100</xdr:colOff>
      <xdr:row>83</xdr:row>
      <xdr:rowOff>38100</xdr:rowOff>
    </xdr:to>
    <xdr:sp macro="" textlink="">
      <xdr:nvSpPr>
        <xdr:cNvPr id="197" name="Line 196"/>
        <xdr:cNvSpPr>
          <a:spLocks noChangeShapeType="1"/>
        </xdr:cNvSpPr>
      </xdr:nvSpPr>
      <xdr:spPr bwMode="auto">
        <a:xfrm flipH="1">
          <a:off x="4152900" y="11193780"/>
          <a:ext cx="6858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38100</xdr:colOff>
      <xdr:row>65</xdr:row>
      <xdr:rowOff>106680</xdr:rowOff>
    </xdr:from>
    <xdr:to>
      <xdr:col>18</xdr:col>
      <xdr:colOff>76200</xdr:colOff>
      <xdr:row>66</xdr:row>
      <xdr:rowOff>7620</xdr:rowOff>
    </xdr:to>
    <xdr:sp macro="" textlink="">
      <xdr:nvSpPr>
        <xdr:cNvPr id="198" name="Oval 197"/>
        <xdr:cNvSpPr>
          <a:spLocks noChangeArrowheads="1"/>
        </xdr:cNvSpPr>
      </xdr:nvSpPr>
      <xdr:spPr bwMode="auto">
        <a:xfrm>
          <a:off x="3878580" y="8953500"/>
          <a:ext cx="38100" cy="304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38100</xdr:colOff>
      <xdr:row>88</xdr:row>
      <xdr:rowOff>15240</xdr:rowOff>
    </xdr:from>
    <xdr:to>
      <xdr:col>19</xdr:col>
      <xdr:colOff>76200</xdr:colOff>
      <xdr:row>88</xdr:row>
      <xdr:rowOff>53340</xdr:rowOff>
    </xdr:to>
    <xdr:sp macro="" textlink="">
      <xdr:nvSpPr>
        <xdr:cNvPr id="199" name="Oval 198"/>
        <xdr:cNvSpPr>
          <a:spLocks noChangeArrowheads="1"/>
        </xdr:cNvSpPr>
      </xdr:nvSpPr>
      <xdr:spPr bwMode="auto">
        <a:xfrm>
          <a:off x="3992880" y="11902440"/>
          <a:ext cx="38100" cy="38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83820</xdr:colOff>
      <xdr:row>112</xdr:row>
      <xdr:rowOff>114300</xdr:rowOff>
    </xdr:from>
    <xdr:to>
      <xdr:col>15</xdr:col>
      <xdr:colOff>7620</xdr:colOff>
      <xdr:row>113</xdr:row>
      <xdr:rowOff>15240</xdr:rowOff>
    </xdr:to>
    <xdr:sp macro="" textlink="">
      <xdr:nvSpPr>
        <xdr:cNvPr id="200" name="Oval 199"/>
        <xdr:cNvSpPr>
          <a:spLocks noChangeArrowheads="1"/>
        </xdr:cNvSpPr>
      </xdr:nvSpPr>
      <xdr:spPr bwMode="auto">
        <a:xfrm>
          <a:off x="3467100" y="15171420"/>
          <a:ext cx="38100" cy="304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60960</xdr:colOff>
      <xdr:row>136</xdr:row>
      <xdr:rowOff>45720</xdr:rowOff>
    </xdr:from>
    <xdr:to>
      <xdr:col>17</xdr:col>
      <xdr:colOff>99060</xdr:colOff>
      <xdr:row>136</xdr:row>
      <xdr:rowOff>83820</xdr:rowOff>
    </xdr:to>
    <xdr:sp macro="" textlink="">
      <xdr:nvSpPr>
        <xdr:cNvPr id="201" name="Oval 200"/>
        <xdr:cNvSpPr>
          <a:spLocks noChangeArrowheads="1"/>
        </xdr:cNvSpPr>
      </xdr:nvSpPr>
      <xdr:spPr bwMode="auto">
        <a:xfrm>
          <a:off x="3787140" y="18272760"/>
          <a:ext cx="38100" cy="38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91440</xdr:colOff>
      <xdr:row>160</xdr:row>
      <xdr:rowOff>114300</xdr:rowOff>
    </xdr:from>
    <xdr:to>
      <xdr:col>16</xdr:col>
      <xdr:colOff>22860</xdr:colOff>
      <xdr:row>161</xdr:row>
      <xdr:rowOff>15240</xdr:rowOff>
    </xdr:to>
    <xdr:sp macro="" textlink="">
      <xdr:nvSpPr>
        <xdr:cNvPr id="202" name="Oval 201"/>
        <xdr:cNvSpPr>
          <a:spLocks noChangeArrowheads="1"/>
        </xdr:cNvSpPr>
      </xdr:nvSpPr>
      <xdr:spPr bwMode="auto">
        <a:xfrm>
          <a:off x="3589020" y="21511260"/>
          <a:ext cx="45720" cy="304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21</xdr:col>
      <xdr:colOff>83820</xdr:colOff>
      <xdr:row>120</xdr:row>
      <xdr:rowOff>106680</xdr:rowOff>
    </xdr:from>
    <xdr:to>
      <xdr:col>22</xdr:col>
      <xdr:colOff>38100</xdr:colOff>
      <xdr:row>121</xdr:row>
      <xdr:rowOff>38100</xdr:rowOff>
    </xdr:to>
    <xdr:sp macro="" textlink="">
      <xdr:nvSpPr>
        <xdr:cNvPr id="203" name="Line 202"/>
        <xdr:cNvSpPr>
          <a:spLocks noChangeShapeType="1"/>
        </xdr:cNvSpPr>
      </xdr:nvSpPr>
      <xdr:spPr bwMode="auto">
        <a:xfrm flipH="1">
          <a:off x="4267200" y="16222980"/>
          <a:ext cx="6858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106680</xdr:colOff>
      <xdr:row>113</xdr:row>
      <xdr:rowOff>53340</xdr:rowOff>
    </xdr:from>
    <xdr:to>
      <xdr:col>14</xdr:col>
      <xdr:colOff>106680</xdr:colOff>
      <xdr:row>115</xdr:row>
      <xdr:rowOff>22860</xdr:rowOff>
    </xdr:to>
    <xdr:sp macro="" textlink="">
      <xdr:nvSpPr>
        <xdr:cNvPr id="204" name="Line 203"/>
        <xdr:cNvSpPr>
          <a:spLocks noChangeShapeType="1"/>
        </xdr:cNvSpPr>
      </xdr:nvSpPr>
      <xdr:spPr bwMode="auto">
        <a:xfrm>
          <a:off x="3489960" y="15240000"/>
          <a:ext cx="0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105</xdr:row>
      <xdr:rowOff>53340</xdr:rowOff>
    </xdr:from>
    <xdr:to>
      <xdr:col>14</xdr:col>
      <xdr:colOff>0</xdr:colOff>
      <xdr:row>106</xdr:row>
      <xdr:rowOff>60960</xdr:rowOff>
    </xdr:to>
    <xdr:sp macro="" textlink="">
      <xdr:nvSpPr>
        <xdr:cNvPr id="205" name="Line 204"/>
        <xdr:cNvSpPr>
          <a:spLocks noChangeShapeType="1"/>
        </xdr:cNvSpPr>
      </xdr:nvSpPr>
      <xdr:spPr bwMode="auto">
        <a:xfrm flipV="1">
          <a:off x="3383280" y="14180820"/>
          <a:ext cx="0" cy="137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105</xdr:row>
      <xdr:rowOff>106680</xdr:rowOff>
    </xdr:from>
    <xdr:to>
      <xdr:col>14</xdr:col>
      <xdr:colOff>45720</xdr:colOff>
      <xdr:row>106</xdr:row>
      <xdr:rowOff>22860</xdr:rowOff>
    </xdr:to>
    <xdr:sp macro="" textlink="">
      <xdr:nvSpPr>
        <xdr:cNvPr id="206" name="Line 205"/>
        <xdr:cNvSpPr>
          <a:spLocks noChangeShapeType="1"/>
        </xdr:cNvSpPr>
      </xdr:nvSpPr>
      <xdr:spPr bwMode="auto">
        <a:xfrm flipH="1">
          <a:off x="3345180" y="14234160"/>
          <a:ext cx="8382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76200</xdr:colOff>
      <xdr:row>83</xdr:row>
      <xdr:rowOff>114300</xdr:rowOff>
    </xdr:from>
    <xdr:to>
      <xdr:col>31</xdr:col>
      <xdr:colOff>45720</xdr:colOff>
      <xdr:row>84</xdr:row>
      <xdr:rowOff>45720</xdr:rowOff>
    </xdr:to>
    <xdr:sp macro="" textlink="">
      <xdr:nvSpPr>
        <xdr:cNvPr id="207" name="Line 206"/>
        <xdr:cNvSpPr>
          <a:spLocks noChangeShapeType="1"/>
        </xdr:cNvSpPr>
      </xdr:nvSpPr>
      <xdr:spPr bwMode="auto">
        <a:xfrm flipH="1">
          <a:off x="5288280" y="1133856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76200</xdr:colOff>
      <xdr:row>93</xdr:row>
      <xdr:rowOff>114300</xdr:rowOff>
    </xdr:from>
    <xdr:to>
      <xdr:col>31</xdr:col>
      <xdr:colOff>45720</xdr:colOff>
      <xdr:row>94</xdr:row>
      <xdr:rowOff>45720</xdr:rowOff>
    </xdr:to>
    <xdr:sp macro="" textlink="">
      <xdr:nvSpPr>
        <xdr:cNvPr id="208" name="Line 207"/>
        <xdr:cNvSpPr>
          <a:spLocks noChangeShapeType="1"/>
        </xdr:cNvSpPr>
      </xdr:nvSpPr>
      <xdr:spPr bwMode="auto">
        <a:xfrm flipH="1">
          <a:off x="5288280" y="1266444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76200</xdr:colOff>
      <xdr:row>106</xdr:row>
      <xdr:rowOff>114300</xdr:rowOff>
    </xdr:from>
    <xdr:to>
      <xdr:col>28</xdr:col>
      <xdr:colOff>60960</xdr:colOff>
      <xdr:row>107</xdr:row>
      <xdr:rowOff>38100</xdr:rowOff>
    </xdr:to>
    <xdr:sp macro="" textlink="">
      <xdr:nvSpPr>
        <xdr:cNvPr id="209" name="Line 208"/>
        <xdr:cNvSpPr>
          <a:spLocks noChangeShapeType="1"/>
        </xdr:cNvSpPr>
      </xdr:nvSpPr>
      <xdr:spPr bwMode="auto">
        <a:xfrm flipH="1">
          <a:off x="4945380" y="14371320"/>
          <a:ext cx="9906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76200</xdr:colOff>
      <xdr:row>118</xdr:row>
      <xdr:rowOff>114300</xdr:rowOff>
    </xdr:from>
    <xdr:to>
      <xdr:col>28</xdr:col>
      <xdr:colOff>30480</xdr:colOff>
      <xdr:row>119</xdr:row>
      <xdr:rowOff>38100</xdr:rowOff>
    </xdr:to>
    <xdr:sp macro="" textlink="">
      <xdr:nvSpPr>
        <xdr:cNvPr id="210" name="Line 209"/>
        <xdr:cNvSpPr>
          <a:spLocks noChangeShapeType="1"/>
        </xdr:cNvSpPr>
      </xdr:nvSpPr>
      <xdr:spPr bwMode="auto">
        <a:xfrm flipH="1">
          <a:off x="4945380" y="15963900"/>
          <a:ext cx="6858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76200</xdr:colOff>
      <xdr:row>129</xdr:row>
      <xdr:rowOff>106680</xdr:rowOff>
    </xdr:from>
    <xdr:to>
      <xdr:col>29</xdr:col>
      <xdr:colOff>45720</xdr:colOff>
      <xdr:row>130</xdr:row>
      <xdr:rowOff>53340</xdr:rowOff>
    </xdr:to>
    <xdr:sp macro="" textlink="">
      <xdr:nvSpPr>
        <xdr:cNvPr id="211" name="Line 210"/>
        <xdr:cNvSpPr>
          <a:spLocks noChangeShapeType="1"/>
        </xdr:cNvSpPr>
      </xdr:nvSpPr>
      <xdr:spPr bwMode="auto">
        <a:xfrm flipH="1">
          <a:off x="5059680" y="17404080"/>
          <a:ext cx="8382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83820</xdr:colOff>
      <xdr:row>141</xdr:row>
      <xdr:rowOff>114300</xdr:rowOff>
    </xdr:from>
    <xdr:to>
      <xdr:col>29</xdr:col>
      <xdr:colOff>38100</xdr:colOff>
      <xdr:row>142</xdr:row>
      <xdr:rowOff>22860</xdr:rowOff>
    </xdr:to>
    <xdr:sp macro="" textlink="">
      <xdr:nvSpPr>
        <xdr:cNvPr id="212" name="Line 211"/>
        <xdr:cNvSpPr>
          <a:spLocks noChangeShapeType="1"/>
        </xdr:cNvSpPr>
      </xdr:nvSpPr>
      <xdr:spPr bwMode="auto">
        <a:xfrm flipH="1">
          <a:off x="5067300" y="1900428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68580</xdr:colOff>
      <xdr:row>154</xdr:row>
      <xdr:rowOff>114300</xdr:rowOff>
    </xdr:from>
    <xdr:to>
      <xdr:col>28</xdr:col>
      <xdr:colOff>45720</xdr:colOff>
      <xdr:row>155</xdr:row>
      <xdr:rowOff>45720</xdr:rowOff>
    </xdr:to>
    <xdr:sp macro="" textlink="">
      <xdr:nvSpPr>
        <xdr:cNvPr id="213" name="Line 212"/>
        <xdr:cNvSpPr>
          <a:spLocks noChangeShapeType="1"/>
        </xdr:cNvSpPr>
      </xdr:nvSpPr>
      <xdr:spPr bwMode="auto">
        <a:xfrm flipH="1">
          <a:off x="4937760" y="20718780"/>
          <a:ext cx="9144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45720</xdr:colOff>
      <xdr:row>166</xdr:row>
      <xdr:rowOff>114300</xdr:rowOff>
    </xdr:from>
    <xdr:to>
      <xdr:col>28</xdr:col>
      <xdr:colOff>60960</xdr:colOff>
      <xdr:row>167</xdr:row>
      <xdr:rowOff>45720</xdr:rowOff>
    </xdr:to>
    <xdr:sp macro="" textlink="">
      <xdr:nvSpPr>
        <xdr:cNvPr id="214" name="Line 213"/>
        <xdr:cNvSpPr>
          <a:spLocks noChangeShapeType="1"/>
        </xdr:cNvSpPr>
      </xdr:nvSpPr>
      <xdr:spPr bwMode="auto">
        <a:xfrm flipH="1">
          <a:off x="4914900" y="22303740"/>
          <a:ext cx="12954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213</xdr:row>
      <xdr:rowOff>0</xdr:rowOff>
    </xdr:from>
    <xdr:to>
      <xdr:col>28</xdr:col>
      <xdr:colOff>7620</xdr:colOff>
      <xdr:row>213</xdr:row>
      <xdr:rowOff>0</xdr:rowOff>
    </xdr:to>
    <xdr:sp macro="" textlink="">
      <xdr:nvSpPr>
        <xdr:cNvPr id="215" name="Line 214"/>
        <xdr:cNvSpPr>
          <a:spLocks noChangeShapeType="1"/>
        </xdr:cNvSpPr>
      </xdr:nvSpPr>
      <xdr:spPr bwMode="auto">
        <a:xfrm>
          <a:off x="2697480" y="28354020"/>
          <a:ext cx="22936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210</xdr:row>
      <xdr:rowOff>68580</xdr:rowOff>
    </xdr:from>
    <xdr:to>
      <xdr:col>9</xdr:col>
      <xdr:colOff>0</xdr:colOff>
      <xdr:row>214</xdr:row>
      <xdr:rowOff>53340</xdr:rowOff>
    </xdr:to>
    <xdr:sp macro="" textlink="">
      <xdr:nvSpPr>
        <xdr:cNvPr id="216" name="Line 215"/>
        <xdr:cNvSpPr>
          <a:spLocks noChangeShapeType="1"/>
        </xdr:cNvSpPr>
      </xdr:nvSpPr>
      <xdr:spPr bwMode="auto">
        <a:xfrm flipV="1">
          <a:off x="2811780" y="28033980"/>
          <a:ext cx="0" cy="5105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212</xdr:row>
      <xdr:rowOff>38100</xdr:rowOff>
    </xdr:from>
    <xdr:to>
      <xdr:col>12</xdr:col>
      <xdr:colOff>0</xdr:colOff>
      <xdr:row>214</xdr:row>
      <xdr:rowOff>22860</xdr:rowOff>
    </xdr:to>
    <xdr:sp macro="" textlink="">
      <xdr:nvSpPr>
        <xdr:cNvPr id="217" name="Line 216"/>
        <xdr:cNvSpPr>
          <a:spLocks noChangeShapeType="1"/>
        </xdr:cNvSpPr>
      </xdr:nvSpPr>
      <xdr:spPr bwMode="auto">
        <a:xfrm flipV="1">
          <a:off x="3154680" y="28262580"/>
          <a:ext cx="0" cy="2514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212</xdr:row>
      <xdr:rowOff>15240</xdr:rowOff>
    </xdr:from>
    <xdr:to>
      <xdr:col>15</xdr:col>
      <xdr:colOff>0</xdr:colOff>
      <xdr:row>214</xdr:row>
      <xdr:rowOff>53340</xdr:rowOff>
    </xdr:to>
    <xdr:sp macro="" textlink="">
      <xdr:nvSpPr>
        <xdr:cNvPr id="218" name="Line 217"/>
        <xdr:cNvSpPr>
          <a:spLocks noChangeShapeType="1"/>
        </xdr:cNvSpPr>
      </xdr:nvSpPr>
      <xdr:spPr bwMode="auto">
        <a:xfrm flipV="1">
          <a:off x="3497580" y="28239720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212</xdr:row>
      <xdr:rowOff>15240</xdr:rowOff>
    </xdr:from>
    <xdr:to>
      <xdr:col>21</xdr:col>
      <xdr:colOff>0</xdr:colOff>
      <xdr:row>214</xdr:row>
      <xdr:rowOff>45720</xdr:rowOff>
    </xdr:to>
    <xdr:sp macro="" textlink="">
      <xdr:nvSpPr>
        <xdr:cNvPr id="219" name="Line 218"/>
        <xdr:cNvSpPr>
          <a:spLocks noChangeShapeType="1"/>
        </xdr:cNvSpPr>
      </xdr:nvSpPr>
      <xdr:spPr bwMode="auto">
        <a:xfrm flipV="1">
          <a:off x="4183380" y="28239720"/>
          <a:ext cx="0" cy="2971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212</xdr:row>
      <xdr:rowOff>53340</xdr:rowOff>
    </xdr:from>
    <xdr:to>
      <xdr:col>24</xdr:col>
      <xdr:colOff>0</xdr:colOff>
      <xdr:row>214</xdr:row>
      <xdr:rowOff>38100</xdr:rowOff>
    </xdr:to>
    <xdr:sp macro="" textlink="">
      <xdr:nvSpPr>
        <xdr:cNvPr id="220" name="Line 219"/>
        <xdr:cNvSpPr>
          <a:spLocks noChangeShapeType="1"/>
        </xdr:cNvSpPr>
      </xdr:nvSpPr>
      <xdr:spPr bwMode="auto">
        <a:xfrm flipV="1">
          <a:off x="4526280" y="28277820"/>
          <a:ext cx="0" cy="2514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210</xdr:row>
      <xdr:rowOff>53340</xdr:rowOff>
    </xdr:from>
    <xdr:to>
      <xdr:col>27</xdr:col>
      <xdr:colOff>0</xdr:colOff>
      <xdr:row>214</xdr:row>
      <xdr:rowOff>38100</xdr:rowOff>
    </xdr:to>
    <xdr:sp macro="" textlink="">
      <xdr:nvSpPr>
        <xdr:cNvPr id="221" name="Line 220"/>
        <xdr:cNvSpPr>
          <a:spLocks noChangeShapeType="1"/>
        </xdr:cNvSpPr>
      </xdr:nvSpPr>
      <xdr:spPr bwMode="auto">
        <a:xfrm flipV="1">
          <a:off x="4869180" y="28018740"/>
          <a:ext cx="0" cy="5105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211</xdr:row>
      <xdr:rowOff>0</xdr:rowOff>
    </xdr:from>
    <xdr:to>
      <xdr:col>27</xdr:col>
      <xdr:colOff>106680</xdr:colOff>
      <xdr:row>211</xdr:row>
      <xdr:rowOff>0</xdr:rowOff>
    </xdr:to>
    <xdr:sp macro="" textlink="">
      <xdr:nvSpPr>
        <xdr:cNvPr id="222" name="Line 221"/>
        <xdr:cNvSpPr>
          <a:spLocks noChangeShapeType="1"/>
        </xdr:cNvSpPr>
      </xdr:nvSpPr>
      <xdr:spPr bwMode="auto">
        <a:xfrm>
          <a:off x="2697480" y="28094940"/>
          <a:ext cx="22783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68580</xdr:colOff>
      <xdr:row>210</xdr:row>
      <xdr:rowOff>91440</xdr:rowOff>
    </xdr:from>
    <xdr:to>
      <xdr:col>9</xdr:col>
      <xdr:colOff>45720</xdr:colOff>
      <xdr:row>211</xdr:row>
      <xdr:rowOff>38100</xdr:rowOff>
    </xdr:to>
    <xdr:sp macro="" textlink="">
      <xdr:nvSpPr>
        <xdr:cNvPr id="223" name="Line 222"/>
        <xdr:cNvSpPr>
          <a:spLocks noChangeShapeType="1"/>
        </xdr:cNvSpPr>
      </xdr:nvSpPr>
      <xdr:spPr bwMode="auto">
        <a:xfrm flipH="1">
          <a:off x="2766060" y="28056840"/>
          <a:ext cx="9144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68580</xdr:colOff>
      <xdr:row>212</xdr:row>
      <xdr:rowOff>91440</xdr:rowOff>
    </xdr:from>
    <xdr:to>
      <xdr:col>9</xdr:col>
      <xdr:colOff>45720</xdr:colOff>
      <xdr:row>213</xdr:row>
      <xdr:rowOff>38100</xdr:rowOff>
    </xdr:to>
    <xdr:sp macro="" textlink="">
      <xdr:nvSpPr>
        <xdr:cNvPr id="224" name="Line 223"/>
        <xdr:cNvSpPr>
          <a:spLocks noChangeShapeType="1"/>
        </xdr:cNvSpPr>
      </xdr:nvSpPr>
      <xdr:spPr bwMode="auto">
        <a:xfrm flipH="1">
          <a:off x="2766060" y="28315920"/>
          <a:ext cx="9144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68580</xdr:colOff>
      <xdr:row>212</xdr:row>
      <xdr:rowOff>91440</xdr:rowOff>
    </xdr:from>
    <xdr:to>
      <xdr:col>12</xdr:col>
      <xdr:colOff>45720</xdr:colOff>
      <xdr:row>213</xdr:row>
      <xdr:rowOff>38100</xdr:rowOff>
    </xdr:to>
    <xdr:sp macro="" textlink="">
      <xdr:nvSpPr>
        <xdr:cNvPr id="225" name="Line 224"/>
        <xdr:cNvSpPr>
          <a:spLocks noChangeShapeType="1"/>
        </xdr:cNvSpPr>
      </xdr:nvSpPr>
      <xdr:spPr bwMode="auto">
        <a:xfrm flipH="1">
          <a:off x="3108960" y="28315920"/>
          <a:ext cx="9144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68580</xdr:colOff>
      <xdr:row>212</xdr:row>
      <xdr:rowOff>91440</xdr:rowOff>
    </xdr:from>
    <xdr:to>
      <xdr:col>15</xdr:col>
      <xdr:colOff>45720</xdr:colOff>
      <xdr:row>213</xdr:row>
      <xdr:rowOff>38100</xdr:rowOff>
    </xdr:to>
    <xdr:sp macro="" textlink="">
      <xdr:nvSpPr>
        <xdr:cNvPr id="226" name="Line 225"/>
        <xdr:cNvSpPr>
          <a:spLocks noChangeShapeType="1"/>
        </xdr:cNvSpPr>
      </xdr:nvSpPr>
      <xdr:spPr bwMode="auto">
        <a:xfrm flipH="1">
          <a:off x="3451860" y="28315920"/>
          <a:ext cx="9144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68580</xdr:colOff>
      <xdr:row>212</xdr:row>
      <xdr:rowOff>91440</xdr:rowOff>
    </xdr:from>
    <xdr:to>
      <xdr:col>21</xdr:col>
      <xdr:colOff>45720</xdr:colOff>
      <xdr:row>213</xdr:row>
      <xdr:rowOff>38100</xdr:rowOff>
    </xdr:to>
    <xdr:sp macro="" textlink="">
      <xdr:nvSpPr>
        <xdr:cNvPr id="227" name="Line 226"/>
        <xdr:cNvSpPr>
          <a:spLocks noChangeShapeType="1"/>
        </xdr:cNvSpPr>
      </xdr:nvSpPr>
      <xdr:spPr bwMode="auto">
        <a:xfrm flipH="1">
          <a:off x="4137660" y="28315920"/>
          <a:ext cx="9144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68580</xdr:colOff>
      <xdr:row>212</xdr:row>
      <xdr:rowOff>91440</xdr:rowOff>
    </xdr:from>
    <xdr:to>
      <xdr:col>24</xdr:col>
      <xdr:colOff>45720</xdr:colOff>
      <xdr:row>213</xdr:row>
      <xdr:rowOff>38100</xdr:rowOff>
    </xdr:to>
    <xdr:sp macro="" textlink="">
      <xdr:nvSpPr>
        <xdr:cNvPr id="228" name="Line 227"/>
        <xdr:cNvSpPr>
          <a:spLocks noChangeShapeType="1"/>
        </xdr:cNvSpPr>
      </xdr:nvSpPr>
      <xdr:spPr bwMode="auto">
        <a:xfrm flipH="1">
          <a:off x="4480560" y="28315920"/>
          <a:ext cx="9144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212</xdr:row>
      <xdr:rowOff>53340</xdr:rowOff>
    </xdr:from>
    <xdr:to>
      <xdr:col>27</xdr:col>
      <xdr:colOff>0</xdr:colOff>
      <xdr:row>214</xdr:row>
      <xdr:rowOff>38100</xdr:rowOff>
    </xdr:to>
    <xdr:sp macro="" textlink="">
      <xdr:nvSpPr>
        <xdr:cNvPr id="229" name="Line 228"/>
        <xdr:cNvSpPr>
          <a:spLocks noChangeShapeType="1"/>
        </xdr:cNvSpPr>
      </xdr:nvSpPr>
      <xdr:spPr bwMode="auto">
        <a:xfrm flipV="1">
          <a:off x="4869180" y="28277820"/>
          <a:ext cx="0" cy="2514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212</xdr:row>
      <xdr:rowOff>15240</xdr:rowOff>
    </xdr:from>
    <xdr:to>
      <xdr:col>27</xdr:col>
      <xdr:colOff>0</xdr:colOff>
      <xdr:row>214</xdr:row>
      <xdr:rowOff>45720</xdr:rowOff>
    </xdr:to>
    <xdr:sp macro="" textlink="">
      <xdr:nvSpPr>
        <xdr:cNvPr id="230" name="Line 229"/>
        <xdr:cNvSpPr>
          <a:spLocks noChangeShapeType="1"/>
        </xdr:cNvSpPr>
      </xdr:nvSpPr>
      <xdr:spPr bwMode="auto">
        <a:xfrm flipV="1">
          <a:off x="4869180" y="28239720"/>
          <a:ext cx="0" cy="2971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212</xdr:row>
      <xdr:rowOff>15240</xdr:rowOff>
    </xdr:from>
    <xdr:to>
      <xdr:col>27</xdr:col>
      <xdr:colOff>0</xdr:colOff>
      <xdr:row>214</xdr:row>
      <xdr:rowOff>53340</xdr:rowOff>
    </xdr:to>
    <xdr:sp macro="" textlink="">
      <xdr:nvSpPr>
        <xdr:cNvPr id="231" name="Line 230"/>
        <xdr:cNvSpPr>
          <a:spLocks noChangeShapeType="1"/>
        </xdr:cNvSpPr>
      </xdr:nvSpPr>
      <xdr:spPr bwMode="auto">
        <a:xfrm flipV="1">
          <a:off x="4869180" y="28239720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212</xdr:row>
      <xdr:rowOff>38100</xdr:rowOff>
    </xdr:from>
    <xdr:to>
      <xdr:col>27</xdr:col>
      <xdr:colOff>0</xdr:colOff>
      <xdr:row>214</xdr:row>
      <xdr:rowOff>22860</xdr:rowOff>
    </xdr:to>
    <xdr:sp macro="" textlink="">
      <xdr:nvSpPr>
        <xdr:cNvPr id="232" name="Line 231"/>
        <xdr:cNvSpPr>
          <a:spLocks noChangeShapeType="1"/>
        </xdr:cNvSpPr>
      </xdr:nvSpPr>
      <xdr:spPr bwMode="auto">
        <a:xfrm flipV="1">
          <a:off x="4869180" y="28262580"/>
          <a:ext cx="0" cy="2514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68580</xdr:colOff>
      <xdr:row>212</xdr:row>
      <xdr:rowOff>91440</xdr:rowOff>
    </xdr:from>
    <xdr:to>
      <xdr:col>27</xdr:col>
      <xdr:colOff>45720</xdr:colOff>
      <xdr:row>213</xdr:row>
      <xdr:rowOff>38100</xdr:rowOff>
    </xdr:to>
    <xdr:sp macro="" textlink="">
      <xdr:nvSpPr>
        <xdr:cNvPr id="233" name="Line 232"/>
        <xdr:cNvSpPr>
          <a:spLocks noChangeShapeType="1"/>
        </xdr:cNvSpPr>
      </xdr:nvSpPr>
      <xdr:spPr bwMode="auto">
        <a:xfrm flipH="1">
          <a:off x="4823460" y="28315920"/>
          <a:ext cx="9144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68580</xdr:colOff>
      <xdr:row>210</xdr:row>
      <xdr:rowOff>91440</xdr:rowOff>
    </xdr:from>
    <xdr:to>
      <xdr:col>27</xdr:col>
      <xdr:colOff>45720</xdr:colOff>
      <xdr:row>211</xdr:row>
      <xdr:rowOff>38100</xdr:rowOff>
    </xdr:to>
    <xdr:sp macro="" textlink="">
      <xdr:nvSpPr>
        <xdr:cNvPr id="234" name="Line 233"/>
        <xdr:cNvSpPr>
          <a:spLocks noChangeShapeType="1"/>
        </xdr:cNvSpPr>
      </xdr:nvSpPr>
      <xdr:spPr bwMode="auto">
        <a:xfrm flipH="1">
          <a:off x="4823460" y="28056840"/>
          <a:ext cx="9144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60960</xdr:colOff>
      <xdr:row>215</xdr:row>
      <xdr:rowOff>0</xdr:rowOff>
    </xdr:from>
    <xdr:to>
      <xdr:col>33</xdr:col>
      <xdr:colOff>83820</xdr:colOff>
      <xdr:row>215</xdr:row>
      <xdr:rowOff>0</xdr:rowOff>
    </xdr:to>
    <xdr:sp macro="" textlink="">
      <xdr:nvSpPr>
        <xdr:cNvPr id="235" name="Line 234"/>
        <xdr:cNvSpPr>
          <a:spLocks noChangeShapeType="1"/>
        </xdr:cNvSpPr>
      </xdr:nvSpPr>
      <xdr:spPr bwMode="auto">
        <a:xfrm>
          <a:off x="4930140" y="28628340"/>
          <a:ext cx="7086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214</xdr:row>
      <xdr:rowOff>53340</xdr:rowOff>
    </xdr:from>
    <xdr:to>
      <xdr:col>29</xdr:col>
      <xdr:colOff>0</xdr:colOff>
      <xdr:row>222</xdr:row>
      <xdr:rowOff>83820</xdr:rowOff>
    </xdr:to>
    <xdr:sp macro="" textlink="">
      <xdr:nvSpPr>
        <xdr:cNvPr id="236" name="Line 235"/>
        <xdr:cNvSpPr>
          <a:spLocks noChangeShapeType="1"/>
        </xdr:cNvSpPr>
      </xdr:nvSpPr>
      <xdr:spPr bwMode="auto">
        <a:xfrm>
          <a:off x="5097780" y="28544520"/>
          <a:ext cx="0" cy="10896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76200</xdr:colOff>
      <xdr:row>214</xdr:row>
      <xdr:rowOff>114300</xdr:rowOff>
    </xdr:from>
    <xdr:to>
      <xdr:col>29</xdr:col>
      <xdr:colOff>38100</xdr:colOff>
      <xdr:row>215</xdr:row>
      <xdr:rowOff>38100</xdr:rowOff>
    </xdr:to>
    <xdr:sp macro="" textlink="">
      <xdr:nvSpPr>
        <xdr:cNvPr id="237" name="Line 236"/>
        <xdr:cNvSpPr>
          <a:spLocks noChangeShapeType="1"/>
        </xdr:cNvSpPr>
      </xdr:nvSpPr>
      <xdr:spPr bwMode="auto">
        <a:xfrm flipH="1">
          <a:off x="5059680" y="2860548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76200</xdr:colOff>
      <xdr:row>217</xdr:row>
      <xdr:rowOff>0</xdr:rowOff>
    </xdr:from>
    <xdr:to>
      <xdr:col>30</xdr:col>
      <xdr:colOff>30480</xdr:colOff>
      <xdr:row>217</xdr:row>
      <xdr:rowOff>0</xdr:rowOff>
    </xdr:to>
    <xdr:sp macro="" textlink="">
      <xdr:nvSpPr>
        <xdr:cNvPr id="238" name="Line 237"/>
        <xdr:cNvSpPr>
          <a:spLocks noChangeShapeType="1"/>
        </xdr:cNvSpPr>
      </xdr:nvSpPr>
      <xdr:spPr bwMode="auto">
        <a:xfrm>
          <a:off x="4945380" y="28895040"/>
          <a:ext cx="2971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76200</xdr:colOff>
      <xdr:row>216</xdr:row>
      <xdr:rowOff>106680</xdr:rowOff>
    </xdr:from>
    <xdr:to>
      <xdr:col>29</xdr:col>
      <xdr:colOff>45720</xdr:colOff>
      <xdr:row>217</xdr:row>
      <xdr:rowOff>38100</xdr:rowOff>
    </xdr:to>
    <xdr:sp macro="" textlink="">
      <xdr:nvSpPr>
        <xdr:cNvPr id="239" name="Line 238"/>
        <xdr:cNvSpPr>
          <a:spLocks noChangeShapeType="1"/>
        </xdr:cNvSpPr>
      </xdr:nvSpPr>
      <xdr:spPr bwMode="auto">
        <a:xfrm flipH="1">
          <a:off x="5059680" y="2886456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45720</xdr:colOff>
      <xdr:row>222</xdr:row>
      <xdr:rowOff>0</xdr:rowOff>
    </xdr:from>
    <xdr:to>
      <xdr:col>33</xdr:col>
      <xdr:colOff>83820</xdr:colOff>
      <xdr:row>222</xdr:row>
      <xdr:rowOff>0</xdr:rowOff>
    </xdr:to>
    <xdr:sp macro="" textlink="">
      <xdr:nvSpPr>
        <xdr:cNvPr id="240" name="Line 239"/>
        <xdr:cNvSpPr>
          <a:spLocks noChangeShapeType="1"/>
        </xdr:cNvSpPr>
      </xdr:nvSpPr>
      <xdr:spPr bwMode="auto">
        <a:xfrm>
          <a:off x="4800600" y="29550360"/>
          <a:ext cx="838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68580</xdr:colOff>
      <xdr:row>221</xdr:row>
      <xdr:rowOff>114300</xdr:rowOff>
    </xdr:from>
    <xdr:to>
      <xdr:col>29</xdr:col>
      <xdr:colOff>45720</xdr:colOff>
      <xdr:row>222</xdr:row>
      <xdr:rowOff>38100</xdr:rowOff>
    </xdr:to>
    <xdr:sp macro="" textlink="">
      <xdr:nvSpPr>
        <xdr:cNvPr id="241" name="Line 240"/>
        <xdr:cNvSpPr>
          <a:spLocks noChangeShapeType="1"/>
        </xdr:cNvSpPr>
      </xdr:nvSpPr>
      <xdr:spPr bwMode="auto">
        <a:xfrm flipH="1">
          <a:off x="5052060" y="29527500"/>
          <a:ext cx="9144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215</xdr:row>
      <xdr:rowOff>0</xdr:rowOff>
    </xdr:from>
    <xdr:to>
      <xdr:col>9</xdr:col>
      <xdr:colOff>0</xdr:colOff>
      <xdr:row>225</xdr:row>
      <xdr:rowOff>15240</xdr:rowOff>
    </xdr:to>
    <xdr:sp macro="" textlink="">
      <xdr:nvSpPr>
        <xdr:cNvPr id="242" name="Line 241"/>
        <xdr:cNvSpPr>
          <a:spLocks noChangeShapeType="1"/>
        </xdr:cNvSpPr>
      </xdr:nvSpPr>
      <xdr:spPr bwMode="auto">
        <a:xfrm>
          <a:off x="2811780" y="28628340"/>
          <a:ext cx="0" cy="1333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215</xdr:row>
      <xdr:rowOff>0</xdr:rowOff>
    </xdr:from>
    <xdr:to>
      <xdr:col>28</xdr:col>
      <xdr:colOff>7620</xdr:colOff>
      <xdr:row>215</xdr:row>
      <xdr:rowOff>0</xdr:rowOff>
    </xdr:to>
    <xdr:sp macro="" textlink="">
      <xdr:nvSpPr>
        <xdr:cNvPr id="243" name="Line 242"/>
        <xdr:cNvSpPr>
          <a:spLocks noChangeShapeType="1"/>
        </xdr:cNvSpPr>
      </xdr:nvSpPr>
      <xdr:spPr bwMode="auto">
        <a:xfrm>
          <a:off x="2811780" y="28628340"/>
          <a:ext cx="21793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106680</xdr:colOff>
      <xdr:row>218</xdr:row>
      <xdr:rowOff>22860</xdr:rowOff>
    </xdr:from>
    <xdr:to>
      <xdr:col>18</xdr:col>
      <xdr:colOff>30480</xdr:colOff>
      <xdr:row>218</xdr:row>
      <xdr:rowOff>60960</xdr:rowOff>
    </xdr:to>
    <xdr:sp macro="" textlink="">
      <xdr:nvSpPr>
        <xdr:cNvPr id="244" name="Oval 243"/>
        <xdr:cNvSpPr>
          <a:spLocks noChangeArrowheads="1"/>
        </xdr:cNvSpPr>
      </xdr:nvSpPr>
      <xdr:spPr bwMode="auto">
        <a:xfrm>
          <a:off x="3832860" y="29047440"/>
          <a:ext cx="38100" cy="38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30480</xdr:colOff>
      <xdr:row>224</xdr:row>
      <xdr:rowOff>0</xdr:rowOff>
    </xdr:from>
    <xdr:to>
      <xdr:col>19</xdr:col>
      <xdr:colOff>7620</xdr:colOff>
      <xdr:row>224</xdr:row>
      <xdr:rowOff>0</xdr:rowOff>
    </xdr:to>
    <xdr:sp macro="" textlink="">
      <xdr:nvSpPr>
        <xdr:cNvPr id="245" name="Line 244"/>
        <xdr:cNvSpPr>
          <a:spLocks noChangeShapeType="1"/>
        </xdr:cNvSpPr>
      </xdr:nvSpPr>
      <xdr:spPr bwMode="auto">
        <a:xfrm>
          <a:off x="2727960" y="29817060"/>
          <a:ext cx="12344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222</xdr:row>
      <xdr:rowOff>45720</xdr:rowOff>
    </xdr:from>
    <xdr:to>
      <xdr:col>18</xdr:col>
      <xdr:colOff>0</xdr:colOff>
      <xdr:row>224</xdr:row>
      <xdr:rowOff>76200</xdr:rowOff>
    </xdr:to>
    <xdr:sp macro="" textlink="">
      <xdr:nvSpPr>
        <xdr:cNvPr id="246" name="Line 245"/>
        <xdr:cNvSpPr>
          <a:spLocks noChangeShapeType="1"/>
        </xdr:cNvSpPr>
      </xdr:nvSpPr>
      <xdr:spPr bwMode="auto">
        <a:xfrm>
          <a:off x="3840480" y="29596080"/>
          <a:ext cx="0" cy="2971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68580</xdr:colOff>
      <xdr:row>223</xdr:row>
      <xdr:rowOff>91440</xdr:rowOff>
    </xdr:from>
    <xdr:to>
      <xdr:col>9</xdr:col>
      <xdr:colOff>45720</xdr:colOff>
      <xdr:row>224</xdr:row>
      <xdr:rowOff>38100</xdr:rowOff>
    </xdr:to>
    <xdr:sp macro="" textlink="">
      <xdr:nvSpPr>
        <xdr:cNvPr id="247" name="Line 246"/>
        <xdr:cNvSpPr>
          <a:spLocks noChangeShapeType="1"/>
        </xdr:cNvSpPr>
      </xdr:nvSpPr>
      <xdr:spPr bwMode="auto">
        <a:xfrm flipH="1">
          <a:off x="2766060" y="29771340"/>
          <a:ext cx="9144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76200</xdr:colOff>
      <xdr:row>223</xdr:row>
      <xdr:rowOff>106680</xdr:rowOff>
    </xdr:from>
    <xdr:to>
      <xdr:col>18</xdr:col>
      <xdr:colOff>38100</xdr:colOff>
      <xdr:row>224</xdr:row>
      <xdr:rowOff>45720</xdr:rowOff>
    </xdr:to>
    <xdr:sp macro="" textlink="">
      <xdr:nvSpPr>
        <xdr:cNvPr id="248" name="Line 247"/>
        <xdr:cNvSpPr>
          <a:spLocks noChangeShapeType="1"/>
        </xdr:cNvSpPr>
      </xdr:nvSpPr>
      <xdr:spPr bwMode="auto">
        <a:xfrm flipH="1">
          <a:off x="3802380" y="29786580"/>
          <a:ext cx="7620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</xdr:colOff>
      <xdr:row>215</xdr:row>
      <xdr:rowOff>0</xdr:rowOff>
    </xdr:from>
    <xdr:to>
      <xdr:col>8</xdr:col>
      <xdr:colOff>45720</xdr:colOff>
      <xdr:row>215</xdr:row>
      <xdr:rowOff>0</xdr:rowOff>
    </xdr:to>
    <xdr:sp macro="" textlink="">
      <xdr:nvSpPr>
        <xdr:cNvPr id="249" name="Line 248"/>
        <xdr:cNvSpPr>
          <a:spLocks noChangeShapeType="1"/>
        </xdr:cNvSpPr>
      </xdr:nvSpPr>
      <xdr:spPr bwMode="auto">
        <a:xfrm flipH="1">
          <a:off x="2499360" y="28628340"/>
          <a:ext cx="2438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214</xdr:row>
      <xdr:rowOff>76200</xdr:rowOff>
    </xdr:from>
    <xdr:to>
      <xdr:col>7</xdr:col>
      <xdr:colOff>0</xdr:colOff>
      <xdr:row>218</xdr:row>
      <xdr:rowOff>114300</xdr:rowOff>
    </xdr:to>
    <xdr:sp macro="" textlink="">
      <xdr:nvSpPr>
        <xdr:cNvPr id="250" name="Line 249"/>
        <xdr:cNvSpPr>
          <a:spLocks noChangeShapeType="1"/>
        </xdr:cNvSpPr>
      </xdr:nvSpPr>
      <xdr:spPr bwMode="auto">
        <a:xfrm>
          <a:off x="2583180" y="28567380"/>
          <a:ext cx="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</xdr:colOff>
      <xdr:row>218</xdr:row>
      <xdr:rowOff>38100</xdr:rowOff>
    </xdr:from>
    <xdr:to>
      <xdr:col>10</xdr:col>
      <xdr:colOff>0</xdr:colOff>
      <xdr:row>218</xdr:row>
      <xdr:rowOff>38100</xdr:rowOff>
    </xdr:to>
    <xdr:sp macro="" textlink="">
      <xdr:nvSpPr>
        <xdr:cNvPr id="251" name="Line 250"/>
        <xdr:cNvSpPr>
          <a:spLocks noChangeShapeType="1"/>
        </xdr:cNvSpPr>
      </xdr:nvSpPr>
      <xdr:spPr bwMode="auto">
        <a:xfrm flipH="1">
          <a:off x="2476500" y="29062680"/>
          <a:ext cx="4495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214</xdr:row>
      <xdr:rowOff>114300</xdr:rowOff>
    </xdr:from>
    <xdr:to>
      <xdr:col>7</xdr:col>
      <xdr:colOff>45720</xdr:colOff>
      <xdr:row>215</xdr:row>
      <xdr:rowOff>38100</xdr:rowOff>
    </xdr:to>
    <xdr:sp macro="" textlink="">
      <xdr:nvSpPr>
        <xdr:cNvPr id="252" name="Line 251"/>
        <xdr:cNvSpPr>
          <a:spLocks noChangeShapeType="1"/>
        </xdr:cNvSpPr>
      </xdr:nvSpPr>
      <xdr:spPr bwMode="auto">
        <a:xfrm flipH="1">
          <a:off x="2545080" y="28605480"/>
          <a:ext cx="8382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83820</xdr:colOff>
      <xdr:row>218</xdr:row>
      <xdr:rowOff>0</xdr:rowOff>
    </xdr:from>
    <xdr:to>
      <xdr:col>7</xdr:col>
      <xdr:colOff>45720</xdr:colOff>
      <xdr:row>218</xdr:row>
      <xdr:rowOff>76200</xdr:rowOff>
    </xdr:to>
    <xdr:sp macro="" textlink="">
      <xdr:nvSpPr>
        <xdr:cNvPr id="253" name="Line 252"/>
        <xdr:cNvSpPr>
          <a:spLocks noChangeShapeType="1"/>
        </xdr:cNvSpPr>
      </xdr:nvSpPr>
      <xdr:spPr bwMode="auto">
        <a:xfrm flipH="1">
          <a:off x="2552700" y="29024580"/>
          <a:ext cx="7620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30480</xdr:colOff>
      <xdr:row>189</xdr:row>
      <xdr:rowOff>129540</xdr:rowOff>
    </xdr:from>
    <xdr:to>
      <xdr:col>17</xdr:col>
      <xdr:colOff>68580</xdr:colOff>
      <xdr:row>190</xdr:row>
      <xdr:rowOff>22860</xdr:rowOff>
    </xdr:to>
    <xdr:sp macro="" textlink="">
      <xdr:nvSpPr>
        <xdr:cNvPr id="254" name="Oval 253"/>
        <xdr:cNvSpPr>
          <a:spLocks noChangeArrowheads="1"/>
        </xdr:cNvSpPr>
      </xdr:nvSpPr>
      <xdr:spPr bwMode="auto">
        <a:xfrm>
          <a:off x="3756660" y="25336500"/>
          <a:ext cx="38100" cy="228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214</xdr:row>
      <xdr:rowOff>60960</xdr:rowOff>
    </xdr:from>
    <xdr:to>
      <xdr:col>33</xdr:col>
      <xdr:colOff>0</xdr:colOff>
      <xdr:row>222</xdr:row>
      <xdr:rowOff>83820</xdr:rowOff>
    </xdr:to>
    <xdr:sp macro="" textlink="">
      <xdr:nvSpPr>
        <xdr:cNvPr id="255" name="Line 254"/>
        <xdr:cNvSpPr>
          <a:spLocks noChangeShapeType="1"/>
        </xdr:cNvSpPr>
      </xdr:nvSpPr>
      <xdr:spPr bwMode="auto">
        <a:xfrm>
          <a:off x="5554980" y="28552140"/>
          <a:ext cx="0" cy="10820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76200</xdr:colOff>
      <xdr:row>214</xdr:row>
      <xdr:rowOff>114300</xdr:rowOff>
    </xdr:from>
    <xdr:to>
      <xdr:col>33</xdr:col>
      <xdr:colOff>38100</xdr:colOff>
      <xdr:row>215</xdr:row>
      <xdr:rowOff>38100</xdr:rowOff>
    </xdr:to>
    <xdr:sp macro="" textlink="">
      <xdr:nvSpPr>
        <xdr:cNvPr id="256" name="Line 255"/>
        <xdr:cNvSpPr>
          <a:spLocks noChangeShapeType="1"/>
        </xdr:cNvSpPr>
      </xdr:nvSpPr>
      <xdr:spPr bwMode="auto">
        <a:xfrm flipH="1">
          <a:off x="5516880" y="2860548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76200</xdr:colOff>
      <xdr:row>221</xdr:row>
      <xdr:rowOff>114300</xdr:rowOff>
    </xdr:from>
    <xdr:to>
      <xdr:col>33</xdr:col>
      <xdr:colOff>38100</xdr:colOff>
      <xdr:row>222</xdr:row>
      <xdr:rowOff>22860</xdr:rowOff>
    </xdr:to>
    <xdr:sp macro="" textlink="">
      <xdr:nvSpPr>
        <xdr:cNvPr id="257" name="Line 256"/>
        <xdr:cNvSpPr>
          <a:spLocks noChangeShapeType="1"/>
        </xdr:cNvSpPr>
      </xdr:nvSpPr>
      <xdr:spPr bwMode="auto">
        <a:xfrm flipH="1">
          <a:off x="5516880" y="29527500"/>
          <a:ext cx="7620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76200</xdr:colOff>
      <xdr:row>61</xdr:row>
      <xdr:rowOff>106680</xdr:rowOff>
    </xdr:from>
    <xdr:to>
      <xdr:col>29</xdr:col>
      <xdr:colOff>45720</xdr:colOff>
      <xdr:row>62</xdr:row>
      <xdr:rowOff>38100</xdr:rowOff>
    </xdr:to>
    <xdr:sp macro="" textlink="">
      <xdr:nvSpPr>
        <xdr:cNvPr id="258" name="Line 257"/>
        <xdr:cNvSpPr>
          <a:spLocks noChangeShapeType="1"/>
        </xdr:cNvSpPr>
      </xdr:nvSpPr>
      <xdr:spPr bwMode="auto">
        <a:xfrm flipH="1">
          <a:off x="5059680" y="842010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83820</xdr:colOff>
      <xdr:row>69</xdr:row>
      <xdr:rowOff>106680</xdr:rowOff>
    </xdr:from>
    <xdr:to>
      <xdr:col>29</xdr:col>
      <xdr:colOff>30480</xdr:colOff>
      <xdr:row>70</xdr:row>
      <xdr:rowOff>22860</xdr:rowOff>
    </xdr:to>
    <xdr:sp macro="" textlink="">
      <xdr:nvSpPr>
        <xdr:cNvPr id="259" name="Line 258"/>
        <xdr:cNvSpPr>
          <a:spLocks noChangeShapeType="1"/>
        </xdr:cNvSpPr>
      </xdr:nvSpPr>
      <xdr:spPr bwMode="auto">
        <a:xfrm flipH="1">
          <a:off x="5067300" y="9479280"/>
          <a:ext cx="60960" cy="53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76200</xdr:colOff>
      <xdr:row>114</xdr:row>
      <xdr:rowOff>106680</xdr:rowOff>
    </xdr:from>
    <xdr:to>
      <xdr:col>8</xdr:col>
      <xdr:colOff>38100</xdr:colOff>
      <xdr:row>115</xdr:row>
      <xdr:rowOff>45720</xdr:rowOff>
    </xdr:to>
    <xdr:sp macro="" textlink="">
      <xdr:nvSpPr>
        <xdr:cNvPr id="260" name="Line 259"/>
        <xdr:cNvSpPr>
          <a:spLocks noChangeShapeType="1"/>
        </xdr:cNvSpPr>
      </xdr:nvSpPr>
      <xdr:spPr bwMode="auto">
        <a:xfrm flipH="1">
          <a:off x="2659380" y="15422880"/>
          <a:ext cx="7620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76200</xdr:colOff>
      <xdr:row>114</xdr:row>
      <xdr:rowOff>114300</xdr:rowOff>
    </xdr:from>
    <xdr:to>
      <xdr:col>15</xdr:col>
      <xdr:colOff>30480</xdr:colOff>
      <xdr:row>115</xdr:row>
      <xdr:rowOff>22860</xdr:rowOff>
    </xdr:to>
    <xdr:sp macro="" textlink="">
      <xdr:nvSpPr>
        <xdr:cNvPr id="261" name="Line 260"/>
        <xdr:cNvSpPr>
          <a:spLocks noChangeShapeType="1"/>
        </xdr:cNvSpPr>
      </xdr:nvSpPr>
      <xdr:spPr bwMode="auto">
        <a:xfrm flipH="1">
          <a:off x="3459480" y="15430500"/>
          <a:ext cx="6858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231</xdr:row>
      <xdr:rowOff>76200</xdr:rowOff>
    </xdr:from>
    <xdr:to>
      <xdr:col>10</xdr:col>
      <xdr:colOff>0</xdr:colOff>
      <xdr:row>239</xdr:row>
      <xdr:rowOff>68580</xdr:rowOff>
    </xdr:to>
    <xdr:sp macro="" textlink="">
      <xdr:nvSpPr>
        <xdr:cNvPr id="262" name="Line 261"/>
        <xdr:cNvSpPr>
          <a:spLocks noChangeShapeType="1"/>
        </xdr:cNvSpPr>
      </xdr:nvSpPr>
      <xdr:spPr bwMode="auto">
        <a:xfrm flipV="1">
          <a:off x="2926080" y="30815280"/>
          <a:ext cx="0" cy="10515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</xdr:colOff>
      <xdr:row>232</xdr:row>
      <xdr:rowOff>0</xdr:rowOff>
    </xdr:from>
    <xdr:to>
      <xdr:col>29</xdr:col>
      <xdr:colOff>76200</xdr:colOff>
      <xdr:row>232</xdr:row>
      <xdr:rowOff>0</xdr:rowOff>
    </xdr:to>
    <xdr:sp macro="" textlink="">
      <xdr:nvSpPr>
        <xdr:cNvPr id="263" name="Line 262"/>
        <xdr:cNvSpPr>
          <a:spLocks noChangeShapeType="1"/>
        </xdr:cNvSpPr>
      </xdr:nvSpPr>
      <xdr:spPr bwMode="auto">
        <a:xfrm>
          <a:off x="2819400" y="30868620"/>
          <a:ext cx="23545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231</xdr:row>
      <xdr:rowOff>60960</xdr:rowOff>
    </xdr:from>
    <xdr:to>
      <xdr:col>29</xdr:col>
      <xdr:colOff>0</xdr:colOff>
      <xdr:row>239</xdr:row>
      <xdr:rowOff>45720</xdr:rowOff>
    </xdr:to>
    <xdr:sp macro="" textlink="">
      <xdr:nvSpPr>
        <xdr:cNvPr id="264" name="Line 263"/>
        <xdr:cNvSpPr>
          <a:spLocks noChangeShapeType="1"/>
        </xdr:cNvSpPr>
      </xdr:nvSpPr>
      <xdr:spPr bwMode="auto">
        <a:xfrm flipV="1">
          <a:off x="5097780" y="30800040"/>
          <a:ext cx="0" cy="10439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233</xdr:row>
      <xdr:rowOff>68580</xdr:rowOff>
    </xdr:from>
    <xdr:to>
      <xdr:col>13</xdr:col>
      <xdr:colOff>0</xdr:colOff>
      <xdr:row>238</xdr:row>
      <xdr:rowOff>83820</xdr:rowOff>
    </xdr:to>
    <xdr:sp macro="" textlink="">
      <xdr:nvSpPr>
        <xdr:cNvPr id="265" name="Line 264"/>
        <xdr:cNvSpPr>
          <a:spLocks noChangeShapeType="1"/>
        </xdr:cNvSpPr>
      </xdr:nvSpPr>
      <xdr:spPr bwMode="auto">
        <a:xfrm flipV="1">
          <a:off x="3268980" y="31066740"/>
          <a:ext cx="0" cy="6781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233</xdr:row>
      <xdr:rowOff>53340</xdr:rowOff>
    </xdr:from>
    <xdr:to>
      <xdr:col>26</xdr:col>
      <xdr:colOff>0</xdr:colOff>
      <xdr:row>238</xdr:row>
      <xdr:rowOff>76200</xdr:rowOff>
    </xdr:to>
    <xdr:sp macro="" textlink="">
      <xdr:nvSpPr>
        <xdr:cNvPr id="266" name="Line 265"/>
        <xdr:cNvSpPr>
          <a:spLocks noChangeShapeType="1"/>
        </xdr:cNvSpPr>
      </xdr:nvSpPr>
      <xdr:spPr bwMode="auto">
        <a:xfrm flipV="1">
          <a:off x="4754880" y="31051500"/>
          <a:ext cx="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235</xdr:row>
      <xdr:rowOff>76200</xdr:rowOff>
    </xdr:from>
    <xdr:to>
      <xdr:col>16</xdr:col>
      <xdr:colOff>0</xdr:colOff>
      <xdr:row>237</xdr:row>
      <xdr:rowOff>83820</xdr:rowOff>
    </xdr:to>
    <xdr:sp macro="" textlink="">
      <xdr:nvSpPr>
        <xdr:cNvPr id="267" name="Line 266"/>
        <xdr:cNvSpPr>
          <a:spLocks noChangeShapeType="1"/>
        </xdr:cNvSpPr>
      </xdr:nvSpPr>
      <xdr:spPr bwMode="auto">
        <a:xfrm flipV="1">
          <a:off x="3611880" y="31333440"/>
          <a:ext cx="0" cy="2743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235</xdr:row>
      <xdr:rowOff>60960</xdr:rowOff>
    </xdr:from>
    <xdr:to>
      <xdr:col>23</xdr:col>
      <xdr:colOff>0</xdr:colOff>
      <xdr:row>237</xdr:row>
      <xdr:rowOff>76200</xdr:rowOff>
    </xdr:to>
    <xdr:sp macro="" textlink="">
      <xdr:nvSpPr>
        <xdr:cNvPr id="268" name="Line 267"/>
        <xdr:cNvSpPr>
          <a:spLocks noChangeShapeType="1"/>
        </xdr:cNvSpPr>
      </xdr:nvSpPr>
      <xdr:spPr bwMode="auto">
        <a:xfrm flipV="1">
          <a:off x="4411980" y="31318200"/>
          <a:ext cx="0" cy="2819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234</xdr:row>
      <xdr:rowOff>0</xdr:rowOff>
    </xdr:from>
    <xdr:to>
      <xdr:col>29</xdr:col>
      <xdr:colOff>83820</xdr:colOff>
      <xdr:row>234</xdr:row>
      <xdr:rowOff>0</xdr:rowOff>
    </xdr:to>
    <xdr:sp macro="" textlink="">
      <xdr:nvSpPr>
        <xdr:cNvPr id="269" name="Line 268"/>
        <xdr:cNvSpPr>
          <a:spLocks noChangeShapeType="1"/>
        </xdr:cNvSpPr>
      </xdr:nvSpPr>
      <xdr:spPr bwMode="auto">
        <a:xfrm>
          <a:off x="2811780" y="31127700"/>
          <a:ext cx="2369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45720</xdr:colOff>
      <xdr:row>236</xdr:row>
      <xdr:rowOff>0</xdr:rowOff>
    </xdr:from>
    <xdr:to>
      <xdr:col>26</xdr:col>
      <xdr:colOff>83820</xdr:colOff>
      <xdr:row>236</xdr:row>
      <xdr:rowOff>0</xdr:rowOff>
    </xdr:to>
    <xdr:sp macro="" textlink="">
      <xdr:nvSpPr>
        <xdr:cNvPr id="270" name="Line 269"/>
        <xdr:cNvSpPr>
          <a:spLocks noChangeShapeType="1"/>
        </xdr:cNvSpPr>
      </xdr:nvSpPr>
      <xdr:spPr bwMode="auto">
        <a:xfrm>
          <a:off x="3200400" y="31394400"/>
          <a:ext cx="1638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231</xdr:row>
      <xdr:rowOff>106680</xdr:rowOff>
    </xdr:from>
    <xdr:to>
      <xdr:col>10</xdr:col>
      <xdr:colOff>30480</xdr:colOff>
      <xdr:row>232</xdr:row>
      <xdr:rowOff>22860</xdr:rowOff>
    </xdr:to>
    <xdr:sp macro="" textlink="">
      <xdr:nvSpPr>
        <xdr:cNvPr id="271" name="Line 270"/>
        <xdr:cNvSpPr>
          <a:spLocks noChangeShapeType="1"/>
        </xdr:cNvSpPr>
      </xdr:nvSpPr>
      <xdr:spPr bwMode="auto">
        <a:xfrm flipH="1">
          <a:off x="2887980" y="3084576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233</xdr:row>
      <xdr:rowOff>91440</xdr:rowOff>
    </xdr:from>
    <xdr:to>
      <xdr:col>10</xdr:col>
      <xdr:colOff>38100</xdr:colOff>
      <xdr:row>234</xdr:row>
      <xdr:rowOff>22860</xdr:rowOff>
    </xdr:to>
    <xdr:sp macro="" textlink="">
      <xdr:nvSpPr>
        <xdr:cNvPr id="272" name="Line 271"/>
        <xdr:cNvSpPr>
          <a:spLocks noChangeShapeType="1"/>
        </xdr:cNvSpPr>
      </xdr:nvSpPr>
      <xdr:spPr bwMode="auto">
        <a:xfrm flipH="1">
          <a:off x="2887980" y="3108960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76200</xdr:colOff>
      <xdr:row>233</xdr:row>
      <xdr:rowOff>106680</xdr:rowOff>
    </xdr:from>
    <xdr:to>
      <xdr:col>13</xdr:col>
      <xdr:colOff>38100</xdr:colOff>
      <xdr:row>234</xdr:row>
      <xdr:rowOff>38100</xdr:rowOff>
    </xdr:to>
    <xdr:sp macro="" textlink="">
      <xdr:nvSpPr>
        <xdr:cNvPr id="273" name="Line 272"/>
        <xdr:cNvSpPr>
          <a:spLocks noChangeShapeType="1"/>
        </xdr:cNvSpPr>
      </xdr:nvSpPr>
      <xdr:spPr bwMode="auto">
        <a:xfrm flipH="1">
          <a:off x="3230880" y="3110484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83820</xdr:colOff>
      <xdr:row>235</xdr:row>
      <xdr:rowOff>106680</xdr:rowOff>
    </xdr:from>
    <xdr:to>
      <xdr:col>13</xdr:col>
      <xdr:colOff>30480</xdr:colOff>
      <xdr:row>236</xdr:row>
      <xdr:rowOff>22860</xdr:rowOff>
    </xdr:to>
    <xdr:sp macro="" textlink="">
      <xdr:nvSpPr>
        <xdr:cNvPr id="274" name="Line 273"/>
        <xdr:cNvSpPr>
          <a:spLocks noChangeShapeType="1"/>
        </xdr:cNvSpPr>
      </xdr:nvSpPr>
      <xdr:spPr bwMode="auto">
        <a:xfrm flipH="1">
          <a:off x="3238500" y="31363920"/>
          <a:ext cx="60960" cy="53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76200</xdr:colOff>
      <xdr:row>235</xdr:row>
      <xdr:rowOff>106680</xdr:rowOff>
    </xdr:from>
    <xdr:to>
      <xdr:col>16</xdr:col>
      <xdr:colOff>38100</xdr:colOff>
      <xdr:row>236</xdr:row>
      <xdr:rowOff>22860</xdr:rowOff>
    </xdr:to>
    <xdr:sp macro="" textlink="">
      <xdr:nvSpPr>
        <xdr:cNvPr id="275" name="Line 274"/>
        <xdr:cNvSpPr>
          <a:spLocks noChangeShapeType="1"/>
        </xdr:cNvSpPr>
      </xdr:nvSpPr>
      <xdr:spPr bwMode="auto">
        <a:xfrm flipH="1">
          <a:off x="3573780" y="31363920"/>
          <a:ext cx="76200" cy="53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76200</xdr:colOff>
      <xdr:row>235</xdr:row>
      <xdr:rowOff>91440</xdr:rowOff>
    </xdr:from>
    <xdr:to>
      <xdr:col>23</xdr:col>
      <xdr:colOff>30480</xdr:colOff>
      <xdr:row>236</xdr:row>
      <xdr:rowOff>22860</xdr:rowOff>
    </xdr:to>
    <xdr:sp macro="" textlink="">
      <xdr:nvSpPr>
        <xdr:cNvPr id="276" name="Line 275"/>
        <xdr:cNvSpPr>
          <a:spLocks noChangeShapeType="1"/>
        </xdr:cNvSpPr>
      </xdr:nvSpPr>
      <xdr:spPr bwMode="auto">
        <a:xfrm flipH="1">
          <a:off x="4373880" y="31348680"/>
          <a:ext cx="6858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68580</xdr:colOff>
      <xdr:row>235</xdr:row>
      <xdr:rowOff>91440</xdr:rowOff>
    </xdr:from>
    <xdr:to>
      <xdr:col>26</xdr:col>
      <xdr:colOff>38100</xdr:colOff>
      <xdr:row>236</xdr:row>
      <xdr:rowOff>38100</xdr:rowOff>
    </xdr:to>
    <xdr:sp macro="" textlink="">
      <xdr:nvSpPr>
        <xdr:cNvPr id="277" name="Line 276"/>
        <xdr:cNvSpPr>
          <a:spLocks noChangeShapeType="1"/>
        </xdr:cNvSpPr>
      </xdr:nvSpPr>
      <xdr:spPr bwMode="auto">
        <a:xfrm flipH="1">
          <a:off x="4709160" y="31348680"/>
          <a:ext cx="8382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68580</xdr:colOff>
      <xdr:row>233</xdr:row>
      <xdr:rowOff>91440</xdr:rowOff>
    </xdr:from>
    <xdr:to>
      <xdr:col>26</xdr:col>
      <xdr:colOff>38100</xdr:colOff>
      <xdr:row>234</xdr:row>
      <xdr:rowOff>22860</xdr:rowOff>
    </xdr:to>
    <xdr:sp macro="" textlink="">
      <xdr:nvSpPr>
        <xdr:cNvPr id="278" name="Line 277"/>
        <xdr:cNvSpPr>
          <a:spLocks noChangeShapeType="1"/>
        </xdr:cNvSpPr>
      </xdr:nvSpPr>
      <xdr:spPr bwMode="auto">
        <a:xfrm flipH="1">
          <a:off x="4709160" y="31089600"/>
          <a:ext cx="8382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83820</xdr:colOff>
      <xdr:row>233</xdr:row>
      <xdr:rowOff>91440</xdr:rowOff>
    </xdr:from>
    <xdr:to>
      <xdr:col>29</xdr:col>
      <xdr:colOff>38100</xdr:colOff>
      <xdr:row>234</xdr:row>
      <xdr:rowOff>38100</xdr:rowOff>
    </xdr:to>
    <xdr:sp macro="" textlink="">
      <xdr:nvSpPr>
        <xdr:cNvPr id="279" name="Line 278"/>
        <xdr:cNvSpPr>
          <a:spLocks noChangeShapeType="1"/>
        </xdr:cNvSpPr>
      </xdr:nvSpPr>
      <xdr:spPr bwMode="auto">
        <a:xfrm flipH="1">
          <a:off x="5067300" y="31089600"/>
          <a:ext cx="6858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83820</xdr:colOff>
      <xdr:row>231</xdr:row>
      <xdr:rowOff>91440</xdr:rowOff>
    </xdr:from>
    <xdr:to>
      <xdr:col>29</xdr:col>
      <xdr:colOff>30480</xdr:colOff>
      <xdr:row>232</xdr:row>
      <xdr:rowOff>38100</xdr:rowOff>
    </xdr:to>
    <xdr:sp macro="" textlink="">
      <xdr:nvSpPr>
        <xdr:cNvPr id="280" name="Line 279"/>
        <xdr:cNvSpPr>
          <a:spLocks noChangeShapeType="1"/>
        </xdr:cNvSpPr>
      </xdr:nvSpPr>
      <xdr:spPr bwMode="auto">
        <a:xfrm flipH="1">
          <a:off x="5067300" y="30830520"/>
          <a:ext cx="6096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106680</xdr:colOff>
      <xdr:row>238</xdr:row>
      <xdr:rowOff>0</xdr:rowOff>
    </xdr:from>
    <xdr:to>
      <xdr:col>39</xdr:col>
      <xdr:colOff>68580</xdr:colOff>
      <xdr:row>238</xdr:row>
      <xdr:rowOff>0</xdr:rowOff>
    </xdr:to>
    <xdr:sp macro="" textlink="">
      <xdr:nvSpPr>
        <xdr:cNvPr id="281" name="Line 280"/>
        <xdr:cNvSpPr>
          <a:spLocks noChangeShapeType="1"/>
        </xdr:cNvSpPr>
      </xdr:nvSpPr>
      <xdr:spPr bwMode="auto">
        <a:xfrm>
          <a:off x="4861560" y="31661100"/>
          <a:ext cx="1447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237</xdr:row>
      <xdr:rowOff>91440</xdr:rowOff>
    </xdr:from>
    <xdr:to>
      <xdr:col>32</xdr:col>
      <xdr:colOff>0</xdr:colOff>
      <xdr:row>256</xdr:row>
      <xdr:rowOff>83820</xdr:rowOff>
    </xdr:to>
    <xdr:sp macro="" textlink="">
      <xdr:nvSpPr>
        <xdr:cNvPr id="282" name="Line 281"/>
        <xdr:cNvSpPr>
          <a:spLocks noChangeShapeType="1"/>
        </xdr:cNvSpPr>
      </xdr:nvSpPr>
      <xdr:spPr bwMode="auto">
        <a:xfrm>
          <a:off x="5440680" y="31615380"/>
          <a:ext cx="0" cy="25298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45720</xdr:colOff>
      <xdr:row>239</xdr:row>
      <xdr:rowOff>0</xdr:rowOff>
    </xdr:from>
    <xdr:to>
      <xdr:col>32</xdr:col>
      <xdr:colOff>91440</xdr:colOff>
      <xdr:row>239</xdr:row>
      <xdr:rowOff>0</xdr:rowOff>
    </xdr:to>
    <xdr:sp macro="" textlink="">
      <xdr:nvSpPr>
        <xdr:cNvPr id="283" name="Line 282"/>
        <xdr:cNvSpPr>
          <a:spLocks noChangeShapeType="1"/>
        </xdr:cNvSpPr>
      </xdr:nvSpPr>
      <xdr:spPr bwMode="auto">
        <a:xfrm>
          <a:off x="4914900" y="31798260"/>
          <a:ext cx="6172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60960</xdr:colOff>
      <xdr:row>240</xdr:row>
      <xdr:rowOff>0</xdr:rowOff>
    </xdr:from>
    <xdr:to>
      <xdr:col>32</xdr:col>
      <xdr:colOff>106680</xdr:colOff>
      <xdr:row>240</xdr:row>
      <xdr:rowOff>0</xdr:rowOff>
    </xdr:to>
    <xdr:sp macro="" textlink="">
      <xdr:nvSpPr>
        <xdr:cNvPr id="284" name="Line 283"/>
        <xdr:cNvSpPr>
          <a:spLocks noChangeShapeType="1"/>
        </xdr:cNvSpPr>
      </xdr:nvSpPr>
      <xdr:spPr bwMode="auto">
        <a:xfrm>
          <a:off x="5158740" y="31935420"/>
          <a:ext cx="3886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60960</xdr:colOff>
      <xdr:row>241</xdr:row>
      <xdr:rowOff>0</xdr:rowOff>
    </xdr:from>
    <xdr:to>
      <xdr:col>36</xdr:col>
      <xdr:colOff>68580</xdr:colOff>
      <xdr:row>241</xdr:row>
      <xdr:rowOff>0</xdr:rowOff>
    </xdr:to>
    <xdr:sp macro="" textlink="">
      <xdr:nvSpPr>
        <xdr:cNvPr id="285" name="Line 284"/>
        <xdr:cNvSpPr>
          <a:spLocks noChangeShapeType="1"/>
        </xdr:cNvSpPr>
      </xdr:nvSpPr>
      <xdr:spPr bwMode="auto">
        <a:xfrm>
          <a:off x="5158740" y="32072580"/>
          <a:ext cx="8077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60960</xdr:colOff>
      <xdr:row>253</xdr:row>
      <xdr:rowOff>0</xdr:rowOff>
    </xdr:from>
    <xdr:to>
      <xdr:col>36</xdr:col>
      <xdr:colOff>60960</xdr:colOff>
      <xdr:row>253</xdr:row>
      <xdr:rowOff>0</xdr:rowOff>
    </xdr:to>
    <xdr:sp macro="" textlink="">
      <xdr:nvSpPr>
        <xdr:cNvPr id="286" name="Line 285"/>
        <xdr:cNvSpPr>
          <a:spLocks noChangeShapeType="1"/>
        </xdr:cNvSpPr>
      </xdr:nvSpPr>
      <xdr:spPr bwMode="auto">
        <a:xfrm>
          <a:off x="5158740" y="33649920"/>
          <a:ext cx="80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68580</xdr:colOff>
      <xdr:row>255</xdr:row>
      <xdr:rowOff>0</xdr:rowOff>
    </xdr:from>
    <xdr:to>
      <xdr:col>33</xdr:col>
      <xdr:colOff>7620</xdr:colOff>
      <xdr:row>255</xdr:row>
      <xdr:rowOff>0</xdr:rowOff>
    </xdr:to>
    <xdr:sp macro="" textlink="">
      <xdr:nvSpPr>
        <xdr:cNvPr id="287" name="Line 286"/>
        <xdr:cNvSpPr>
          <a:spLocks noChangeShapeType="1"/>
        </xdr:cNvSpPr>
      </xdr:nvSpPr>
      <xdr:spPr bwMode="auto">
        <a:xfrm>
          <a:off x="4937760" y="33924240"/>
          <a:ext cx="6248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7620</xdr:colOff>
      <xdr:row>256</xdr:row>
      <xdr:rowOff>0</xdr:rowOff>
    </xdr:from>
    <xdr:to>
      <xdr:col>39</xdr:col>
      <xdr:colOff>106680</xdr:colOff>
      <xdr:row>256</xdr:row>
      <xdr:rowOff>0</xdr:rowOff>
    </xdr:to>
    <xdr:sp macro="" textlink="">
      <xdr:nvSpPr>
        <xdr:cNvPr id="288" name="Line 287"/>
        <xdr:cNvSpPr>
          <a:spLocks noChangeShapeType="1"/>
        </xdr:cNvSpPr>
      </xdr:nvSpPr>
      <xdr:spPr bwMode="auto">
        <a:xfrm>
          <a:off x="4762500" y="34061400"/>
          <a:ext cx="15849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240</xdr:row>
      <xdr:rowOff>91440</xdr:rowOff>
    </xdr:from>
    <xdr:to>
      <xdr:col>36</xdr:col>
      <xdr:colOff>0</xdr:colOff>
      <xdr:row>253</xdr:row>
      <xdr:rowOff>76200</xdr:rowOff>
    </xdr:to>
    <xdr:sp macro="" textlink="">
      <xdr:nvSpPr>
        <xdr:cNvPr id="289" name="Line 288"/>
        <xdr:cNvSpPr>
          <a:spLocks noChangeShapeType="1"/>
        </xdr:cNvSpPr>
      </xdr:nvSpPr>
      <xdr:spPr bwMode="auto">
        <a:xfrm>
          <a:off x="5897880" y="32026860"/>
          <a:ext cx="0" cy="16992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83820</xdr:colOff>
      <xdr:row>243</xdr:row>
      <xdr:rowOff>0</xdr:rowOff>
    </xdr:from>
    <xdr:to>
      <xdr:col>32</xdr:col>
      <xdr:colOff>83820</xdr:colOff>
      <xdr:row>243</xdr:row>
      <xdr:rowOff>0</xdr:rowOff>
    </xdr:to>
    <xdr:sp macro="" textlink="">
      <xdr:nvSpPr>
        <xdr:cNvPr id="290" name="Line 289"/>
        <xdr:cNvSpPr>
          <a:spLocks noChangeShapeType="1"/>
        </xdr:cNvSpPr>
      </xdr:nvSpPr>
      <xdr:spPr bwMode="auto">
        <a:xfrm>
          <a:off x="4838700" y="32339280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30480</xdr:colOff>
      <xdr:row>251</xdr:row>
      <xdr:rowOff>0</xdr:rowOff>
    </xdr:from>
    <xdr:to>
      <xdr:col>32</xdr:col>
      <xdr:colOff>76200</xdr:colOff>
      <xdr:row>251</xdr:row>
      <xdr:rowOff>0</xdr:rowOff>
    </xdr:to>
    <xdr:sp macro="" textlink="">
      <xdr:nvSpPr>
        <xdr:cNvPr id="291" name="Line 290"/>
        <xdr:cNvSpPr>
          <a:spLocks noChangeShapeType="1"/>
        </xdr:cNvSpPr>
      </xdr:nvSpPr>
      <xdr:spPr bwMode="auto">
        <a:xfrm>
          <a:off x="4785360" y="33383220"/>
          <a:ext cx="7315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76200</xdr:colOff>
      <xdr:row>240</xdr:row>
      <xdr:rowOff>121920</xdr:rowOff>
    </xdr:from>
    <xdr:to>
      <xdr:col>36</xdr:col>
      <xdr:colOff>30480</xdr:colOff>
      <xdr:row>241</xdr:row>
      <xdr:rowOff>38100</xdr:rowOff>
    </xdr:to>
    <xdr:sp macro="" textlink="">
      <xdr:nvSpPr>
        <xdr:cNvPr id="292" name="Line 291"/>
        <xdr:cNvSpPr>
          <a:spLocks noChangeShapeType="1"/>
        </xdr:cNvSpPr>
      </xdr:nvSpPr>
      <xdr:spPr bwMode="auto">
        <a:xfrm flipH="1">
          <a:off x="5859780" y="32057340"/>
          <a:ext cx="68580" cy="53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68580</xdr:colOff>
      <xdr:row>237</xdr:row>
      <xdr:rowOff>114300</xdr:rowOff>
    </xdr:from>
    <xdr:to>
      <xdr:col>32</xdr:col>
      <xdr:colOff>38100</xdr:colOff>
      <xdr:row>238</xdr:row>
      <xdr:rowOff>38100</xdr:rowOff>
    </xdr:to>
    <xdr:sp macro="" textlink="">
      <xdr:nvSpPr>
        <xdr:cNvPr id="293" name="Line 292"/>
        <xdr:cNvSpPr>
          <a:spLocks noChangeShapeType="1"/>
        </xdr:cNvSpPr>
      </xdr:nvSpPr>
      <xdr:spPr bwMode="auto">
        <a:xfrm flipH="1">
          <a:off x="5394960" y="31638240"/>
          <a:ext cx="8382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76200</xdr:colOff>
      <xdr:row>238</xdr:row>
      <xdr:rowOff>114300</xdr:rowOff>
    </xdr:from>
    <xdr:to>
      <xdr:col>32</xdr:col>
      <xdr:colOff>38100</xdr:colOff>
      <xdr:row>239</xdr:row>
      <xdr:rowOff>22860</xdr:rowOff>
    </xdr:to>
    <xdr:sp macro="" textlink="">
      <xdr:nvSpPr>
        <xdr:cNvPr id="294" name="Line 293"/>
        <xdr:cNvSpPr>
          <a:spLocks noChangeShapeType="1"/>
        </xdr:cNvSpPr>
      </xdr:nvSpPr>
      <xdr:spPr bwMode="auto">
        <a:xfrm flipH="1">
          <a:off x="5402580" y="31775400"/>
          <a:ext cx="7620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68580</xdr:colOff>
      <xdr:row>239</xdr:row>
      <xdr:rowOff>114300</xdr:rowOff>
    </xdr:from>
    <xdr:to>
      <xdr:col>32</xdr:col>
      <xdr:colOff>38100</xdr:colOff>
      <xdr:row>240</xdr:row>
      <xdr:rowOff>38100</xdr:rowOff>
    </xdr:to>
    <xdr:sp macro="" textlink="">
      <xdr:nvSpPr>
        <xdr:cNvPr id="295" name="Line 294"/>
        <xdr:cNvSpPr>
          <a:spLocks noChangeShapeType="1"/>
        </xdr:cNvSpPr>
      </xdr:nvSpPr>
      <xdr:spPr bwMode="auto">
        <a:xfrm flipH="1">
          <a:off x="5394960" y="31912560"/>
          <a:ext cx="8382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76200</xdr:colOff>
      <xdr:row>240</xdr:row>
      <xdr:rowOff>106680</xdr:rowOff>
    </xdr:from>
    <xdr:to>
      <xdr:col>32</xdr:col>
      <xdr:colOff>38100</xdr:colOff>
      <xdr:row>241</xdr:row>
      <xdr:rowOff>38100</xdr:rowOff>
    </xdr:to>
    <xdr:sp macro="" textlink="">
      <xdr:nvSpPr>
        <xdr:cNvPr id="296" name="Line 295"/>
        <xdr:cNvSpPr>
          <a:spLocks noChangeShapeType="1"/>
        </xdr:cNvSpPr>
      </xdr:nvSpPr>
      <xdr:spPr bwMode="auto">
        <a:xfrm flipH="1">
          <a:off x="5402580" y="32042100"/>
          <a:ext cx="7620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68580</xdr:colOff>
      <xdr:row>250</xdr:row>
      <xdr:rowOff>114300</xdr:rowOff>
    </xdr:from>
    <xdr:to>
      <xdr:col>32</xdr:col>
      <xdr:colOff>30480</xdr:colOff>
      <xdr:row>251</xdr:row>
      <xdr:rowOff>38100</xdr:rowOff>
    </xdr:to>
    <xdr:sp macro="" textlink="">
      <xdr:nvSpPr>
        <xdr:cNvPr id="297" name="Line 296"/>
        <xdr:cNvSpPr>
          <a:spLocks noChangeShapeType="1"/>
        </xdr:cNvSpPr>
      </xdr:nvSpPr>
      <xdr:spPr bwMode="auto">
        <a:xfrm flipH="1">
          <a:off x="5394960" y="3336036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76200</xdr:colOff>
      <xdr:row>242</xdr:row>
      <xdr:rowOff>114300</xdr:rowOff>
    </xdr:from>
    <xdr:to>
      <xdr:col>32</xdr:col>
      <xdr:colOff>38100</xdr:colOff>
      <xdr:row>243</xdr:row>
      <xdr:rowOff>15240</xdr:rowOff>
    </xdr:to>
    <xdr:sp macro="" textlink="">
      <xdr:nvSpPr>
        <xdr:cNvPr id="298" name="Line 297"/>
        <xdr:cNvSpPr>
          <a:spLocks noChangeShapeType="1"/>
        </xdr:cNvSpPr>
      </xdr:nvSpPr>
      <xdr:spPr bwMode="auto">
        <a:xfrm flipH="1">
          <a:off x="5402580" y="32316420"/>
          <a:ext cx="7620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76200</xdr:colOff>
      <xdr:row>252</xdr:row>
      <xdr:rowOff>114300</xdr:rowOff>
    </xdr:from>
    <xdr:to>
      <xdr:col>36</xdr:col>
      <xdr:colOff>45720</xdr:colOff>
      <xdr:row>253</xdr:row>
      <xdr:rowOff>22860</xdr:rowOff>
    </xdr:to>
    <xdr:sp macro="" textlink="">
      <xdr:nvSpPr>
        <xdr:cNvPr id="299" name="Line 298"/>
        <xdr:cNvSpPr>
          <a:spLocks noChangeShapeType="1"/>
        </xdr:cNvSpPr>
      </xdr:nvSpPr>
      <xdr:spPr bwMode="auto">
        <a:xfrm flipH="1">
          <a:off x="5859780" y="33627060"/>
          <a:ext cx="8382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237</xdr:row>
      <xdr:rowOff>91440</xdr:rowOff>
    </xdr:from>
    <xdr:to>
      <xdr:col>39</xdr:col>
      <xdr:colOff>0</xdr:colOff>
      <xdr:row>256</xdr:row>
      <xdr:rowOff>76200</xdr:rowOff>
    </xdr:to>
    <xdr:sp macro="" textlink="">
      <xdr:nvSpPr>
        <xdr:cNvPr id="300" name="Line 299"/>
        <xdr:cNvSpPr>
          <a:spLocks noChangeShapeType="1"/>
        </xdr:cNvSpPr>
      </xdr:nvSpPr>
      <xdr:spPr bwMode="auto">
        <a:xfrm>
          <a:off x="6240780" y="31615380"/>
          <a:ext cx="0" cy="25222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76200</xdr:colOff>
      <xdr:row>237</xdr:row>
      <xdr:rowOff>106680</xdr:rowOff>
    </xdr:from>
    <xdr:to>
      <xdr:col>39</xdr:col>
      <xdr:colOff>38100</xdr:colOff>
      <xdr:row>238</xdr:row>
      <xdr:rowOff>38100</xdr:rowOff>
    </xdr:to>
    <xdr:sp macro="" textlink="">
      <xdr:nvSpPr>
        <xdr:cNvPr id="301" name="Line 300"/>
        <xdr:cNvSpPr>
          <a:spLocks noChangeShapeType="1"/>
        </xdr:cNvSpPr>
      </xdr:nvSpPr>
      <xdr:spPr bwMode="auto">
        <a:xfrm flipH="1">
          <a:off x="6202680" y="31630620"/>
          <a:ext cx="7620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76200</xdr:colOff>
      <xdr:row>255</xdr:row>
      <xdr:rowOff>114300</xdr:rowOff>
    </xdr:from>
    <xdr:to>
      <xdr:col>39</xdr:col>
      <xdr:colOff>38100</xdr:colOff>
      <xdr:row>256</xdr:row>
      <xdr:rowOff>22860</xdr:rowOff>
    </xdr:to>
    <xdr:sp macro="" textlink="">
      <xdr:nvSpPr>
        <xdr:cNvPr id="302" name="Line 301"/>
        <xdr:cNvSpPr>
          <a:spLocks noChangeShapeType="1"/>
        </xdr:cNvSpPr>
      </xdr:nvSpPr>
      <xdr:spPr bwMode="auto">
        <a:xfrm flipH="1">
          <a:off x="6202680" y="34038540"/>
          <a:ext cx="7620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76200</xdr:colOff>
      <xdr:row>254</xdr:row>
      <xdr:rowOff>114300</xdr:rowOff>
    </xdr:from>
    <xdr:to>
      <xdr:col>32</xdr:col>
      <xdr:colOff>30480</xdr:colOff>
      <xdr:row>255</xdr:row>
      <xdr:rowOff>22860</xdr:rowOff>
    </xdr:to>
    <xdr:sp macro="" textlink="">
      <xdr:nvSpPr>
        <xdr:cNvPr id="303" name="Line 302"/>
        <xdr:cNvSpPr>
          <a:spLocks noChangeShapeType="1"/>
        </xdr:cNvSpPr>
      </xdr:nvSpPr>
      <xdr:spPr bwMode="auto">
        <a:xfrm flipH="1">
          <a:off x="5402580" y="3390138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76200</xdr:colOff>
      <xdr:row>255</xdr:row>
      <xdr:rowOff>106680</xdr:rowOff>
    </xdr:from>
    <xdr:to>
      <xdr:col>32</xdr:col>
      <xdr:colOff>38100</xdr:colOff>
      <xdr:row>256</xdr:row>
      <xdr:rowOff>38100</xdr:rowOff>
    </xdr:to>
    <xdr:sp macro="" textlink="">
      <xdr:nvSpPr>
        <xdr:cNvPr id="304" name="Line 303"/>
        <xdr:cNvSpPr>
          <a:spLocks noChangeShapeType="1"/>
        </xdr:cNvSpPr>
      </xdr:nvSpPr>
      <xdr:spPr bwMode="auto">
        <a:xfrm flipH="1">
          <a:off x="5402580" y="34030920"/>
          <a:ext cx="7620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68580</xdr:colOff>
      <xdr:row>254</xdr:row>
      <xdr:rowOff>0</xdr:rowOff>
    </xdr:from>
    <xdr:to>
      <xdr:col>32</xdr:col>
      <xdr:colOff>76200</xdr:colOff>
      <xdr:row>254</xdr:row>
      <xdr:rowOff>0</xdr:rowOff>
    </xdr:to>
    <xdr:sp macro="" textlink="">
      <xdr:nvSpPr>
        <xdr:cNvPr id="305" name="Line 304"/>
        <xdr:cNvSpPr>
          <a:spLocks noChangeShapeType="1"/>
        </xdr:cNvSpPr>
      </xdr:nvSpPr>
      <xdr:spPr bwMode="auto">
        <a:xfrm>
          <a:off x="5166360" y="33787080"/>
          <a:ext cx="3505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76200</xdr:colOff>
      <xdr:row>252</xdr:row>
      <xdr:rowOff>114300</xdr:rowOff>
    </xdr:from>
    <xdr:to>
      <xdr:col>32</xdr:col>
      <xdr:colOff>38100</xdr:colOff>
      <xdr:row>253</xdr:row>
      <xdr:rowOff>22860</xdr:rowOff>
    </xdr:to>
    <xdr:sp macro="" textlink="">
      <xdr:nvSpPr>
        <xdr:cNvPr id="306" name="Line 305"/>
        <xdr:cNvSpPr>
          <a:spLocks noChangeShapeType="1"/>
        </xdr:cNvSpPr>
      </xdr:nvSpPr>
      <xdr:spPr bwMode="auto">
        <a:xfrm flipH="1">
          <a:off x="5402580" y="33627060"/>
          <a:ext cx="7620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76200</xdr:colOff>
      <xdr:row>253</xdr:row>
      <xdr:rowOff>106680</xdr:rowOff>
    </xdr:from>
    <xdr:to>
      <xdr:col>32</xdr:col>
      <xdr:colOff>30480</xdr:colOff>
      <xdr:row>254</xdr:row>
      <xdr:rowOff>22860</xdr:rowOff>
    </xdr:to>
    <xdr:sp macro="" textlink="">
      <xdr:nvSpPr>
        <xdr:cNvPr id="307" name="Line 306"/>
        <xdr:cNvSpPr>
          <a:spLocks noChangeShapeType="1"/>
        </xdr:cNvSpPr>
      </xdr:nvSpPr>
      <xdr:spPr bwMode="auto">
        <a:xfrm flipH="1">
          <a:off x="5402580" y="33756600"/>
          <a:ext cx="68580" cy="53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254</xdr:row>
      <xdr:rowOff>114300</xdr:rowOff>
    </xdr:from>
    <xdr:to>
      <xdr:col>10</xdr:col>
      <xdr:colOff>0</xdr:colOff>
      <xdr:row>262</xdr:row>
      <xdr:rowOff>60960</xdr:rowOff>
    </xdr:to>
    <xdr:sp macro="" textlink="">
      <xdr:nvSpPr>
        <xdr:cNvPr id="308" name="Line 307"/>
        <xdr:cNvSpPr>
          <a:spLocks noChangeShapeType="1"/>
        </xdr:cNvSpPr>
      </xdr:nvSpPr>
      <xdr:spPr bwMode="auto">
        <a:xfrm>
          <a:off x="2926080" y="33901380"/>
          <a:ext cx="0" cy="10058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254</xdr:row>
      <xdr:rowOff>53340</xdr:rowOff>
    </xdr:from>
    <xdr:to>
      <xdr:col>29</xdr:col>
      <xdr:colOff>0</xdr:colOff>
      <xdr:row>262</xdr:row>
      <xdr:rowOff>76200</xdr:rowOff>
    </xdr:to>
    <xdr:sp macro="" textlink="">
      <xdr:nvSpPr>
        <xdr:cNvPr id="309" name="Line 308"/>
        <xdr:cNvSpPr>
          <a:spLocks noChangeShapeType="1"/>
        </xdr:cNvSpPr>
      </xdr:nvSpPr>
      <xdr:spPr bwMode="auto">
        <a:xfrm>
          <a:off x="5097780" y="33840420"/>
          <a:ext cx="0" cy="10820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</xdr:colOff>
      <xdr:row>262</xdr:row>
      <xdr:rowOff>0</xdr:rowOff>
    </xdr:from>
    <xdr:to>
      <xdr:col>29</xdr:col>
      <xdr:colOff>83820</xdr:colOff>
      <xdr:row>262</xdr:row>
      <xdr:rowOff>0</xdr:rowOff>
    </xdr:to>
    <xdr:sp macro="" textlink="">
      <xdr:nvSpPr>
        <xdr:cNvPr id="310" name="Line 309"/>
        <xdr:cNvSpPr>
          <a:spLocks noChangeShapeType="1"/>
        </xdr:cNvSpPr>
      </xdr:nvSpPr>
      <xdr:spPr bwMode="auto">
        <a:xfrm>
          <a:off x="2842260" y="34846260"/>
          <a:ext cx="23393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68580</xdr:colOff>
      <xdr:row>261</xdr:row>
      <xdr:rowOff>106680</xdr:rowOff>
    </xdr:from>
    <xdr:to>
      <xdr:col>10</xdr:col>
      <xdr:colOff>38100</xdr:colOff>
      <xdr:row>262</xdr:row>
      <xdr:rowOff>38100</xdr:rowOff>
    </xdr:to>
    <xdr:sp macro="" textlink="">
      <xdr:nvSpPr>
        <xdr:cNvPr id="311" name="Line 310"/>
        <xdr:cNvSpPr>
          <a:spLocks noChangeShapeType="1"/>
        </xdr:cNvSpPr>
      </xdr:nvSpPr>
      <xdr:spPr bwMode="auto">
        <a:xfrm flipH="1">
          <a:off x="2880360" y="34823400"/>
          <a:ext cx="8382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68580</xdr:colOff>
      <xdr:row>261</xdr:row>
      <xdr:rowOff>91440</xdr:rowOff>
    </xdr:from>
    <xdr:to>
      <xdr:col>29</xdr:col>
      <xdr:colOff>38100</xdr:colOff>
      <xdr:row>262</xdr:row>
      <xdr:rowOff>38100</xdr:rowOff>
    </xdr:to>
    <xdr:sp macro="" textlink="">
      <xdr:nvSpPr>
        <xdr:cNvPr id="312" name="Line 311"/>
        <xdr:cNvSpPr>
          <a:spLocks noChangeShapeType="1"/>
        </xdr:cNvSpPr>
      </xdr:nvSpPr>
      <xdr:spPr bwMode="auto">
        <a:xfrm flipH="1">
          <a:off x="5052060" y="3480816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260</xdr:row>
      <xdr:rowOff>0</xdr:rowOff>
    </xdr:from>
    <xdr:to>
      <xdr:col>29</xdr:col>
      <xdr:colOff>76200</xdr:colOff>
      <xdr:row>260</xdr:row>
      <xdr:rowOff>0</xdr:rowOff>
    </xdr:to>
    <xdr:sp macro="" textlink="">
      <xdr:nvSpPr>
        <xdr:cNvPr id="313" name="Line 312"/>
        <xdr:cNvSpPr>
          <a:spLocks noChangeShapeType="1"/>
        </xdr:cNvSpPr>
      </xdr:nvSpPr>
      <xdr:spPr bwMode="auto">
        <a:xfrm>
          <a:off x="2849880" y="34587180"/>
          <a:ext cx="2324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68580</xdr:colOff>
      <xdr:row>259</xdr:row>
      <xdr:rowOff>106680</xdr:rowOff>
    </xdr:from>
    <xdr:to>
      <xdr:col>10</xdr:col>
      <xdr:colOff>38100</xdr:colOff>
      <xdr:row>260</xdr:row>
      <xdr:rowOff>45720</xdr:rowOff>
    </xdr:to>
    <xdr:sp macro="" textlink="">
      <xdr:nvSpPr>
        <xdr:cNvPr id="314" name="Line 313"/>
        <xdr:cNvSpPr>
          <a:spLocks noChangeShapeType="1"/>
        </xdr:cNvSpPr>
      </xdr:nvSpPr>
      <xdr:spPr bwMode="auto">
        <a:xfrm flipH="1">
          <a:off x="2880360" y="3456432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68580</xdr:colOff>
      <xdr:row>259</xdr:row>
      <xdr:rowOff>91440</xdr:rowOff>
    </xdr:from>
    <xdr:to>
      <xdr:col>29</xdr:col>
      <xdr:colOff>38100</xdr:colOff>
      <xdr:row>260</xdr:row>
      <xdr:rowOff>45720</xdr:rowOff>
    </xdr:to>
    <xdr:sp macro="" textlink="">
      <xdr:nvSpPr>
        <xdr:cNvPr id="315" name="Line 314"/>
        <xdr:cNvSpPr>
          <a:spLocks noChangeShapeType="1"/>
        </xdr:cNvSpPr>
      </xdr:nvSpPr>
      <xdr:spPr bwMode="auto">
        <a:xfrm flipH="1">
          <a:off x="5052060" y="34549080"/>
          <a:ext cx="8382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255</xdr:row>
      <xdr:rowOff>114300</xdr:rowOff>
    </xdr:from>
    <xdr:to>
      <xdr:col>13</xdr:col>
      <xdr:colOff>0</xdr:colOff>
      <xdr:row>260</xdr:row>
      <xdr:rowOff>76200</xdr:rowOff>
    </xdr:to>
    <xdr:sp macro="" textlink="">
      <xdr:nvSpPr>
        <xdr:cNvPr id="316" name="Line 315"/>
        <xdr:cNvSpPr>
          <a:spLocks noChangeShapeType="1"/>
        </xdr:cNvSpPr>
      </xdr:nvSpPr>
      <xdr:spPr bwMode="auto">
        <a:xfrm>
          <a:off x="3268980" y="34038540"/>
          <a:ext cx="0" cy="6248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255</xdr:row>
      <xdr:rowOff>53340</xdr:rowOff>
    </xdr:from>
    <xdr:to>
      <xdr:col>26</xdr:col>
      <xdr:colOff>0</xdr:colOff>
      <xdr:row>260</xdr:row>
      <xdr:rowOff>68580</xdr:rowOff>
    </xdr:to>
    <xdr:sp macro="" textlink="">
      <xdr:nvSpPr>
        <xdr:cNvPr id="317" name="Line 316"/>
        <xdr:cNvSpPr>
          <a:spLocks noChangeShapeType="1"/>
        </xdr:cNvSpPr>
      </xdr:nvSpPr>
      <xdr:spPr bwMode="auto">
        <a:xfrm>
          <a:off x="4754880" y="33977580"/>
          <a:ext cx="0" cy="6781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76200</xdr:colOff>
      <xdr:row>259</xdr:row>
      <xdr:rowOff>106680</xdr:rowOff>
    </xdr:from>
    <xdr:to>
      <xdr:col>13</xdr:col>
      <xdr:colOff>45720</xdr:colOff>
      <xdr:row>260</xdr:row>
      <xdr:rowOff>38100</xdr:rowOff>
    </xdr:to>
    <xdr:sp macro="" textlink="">
      <xdr:nvSpPr>
        <xdr:cNvPr id="318" name="Line 317"/>
        <xdr:cNvSpPr>
          <a:spLocks noChangeShapeType="1"/>
        </xdr:cNvSpPr>
      </xdr:nvSpPr>
      <xdr:spPr bwMode="auto">
        <a:xfrm flipH="1">
          <a:off x="3230880" y="34564320"/>
          <a:ext cx="8382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76200</xdr:colOff>
      <xdr:row>259</xdr:row>
      <xdr:rowOff>91440</xdr:rowOff>
    </xdr:from>
    <xdr:to>
      <xdr:col>26</xdr:col>
      <xdr:colOff>38100</xdr:colOff>
      <xdr:row>260</xdr:row>
      <xdr:rowOff>38100</xdr:rowOff>
    </xdr:to>
    <xdr:sp macro="" textlink="">
      <xdr:nvSpPr>
        <xdr:cNvPr id="319" name="Line 318"/>
        <xdr:cNvSpPr>
          <a:spLocks noChangeShapeType="1"/>
        </xdr:cNvSpPr>
      </xdr:nvSpPr>
      <xdr:spPr bwMode="auto">
        <a:xfrm flipH="1">
          <a:off x="4716780" y="34549080"/>
          <a:ext cx="7620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256</xdr:row>
      <xdr:rowOff>68580</xdr:rowOff>
    </xdr:from>
    <xdr:to>
      <xdr:col>16</xdr:col>
      <xdr:colOff>0</xdr:colOff>
      <xdr:row>258</xdr:row>
      <xdr:rowOff>76200</xdr:rowOff>
    </xdr:to>
    <xdr:sp macro="" textlink="">
      <xdr:nvSpPr>
        <xdr:cNvPr id="320" name="Line 319"/>
        <xdr:cNvSpPr>
          <a:spLocks noChangeShapeType="1"/>
        </xdr:cNvSpPr>
      </xdr:nvSpPr>
      <xdr:spPr bwMode="auto">
        <a:xfrm>
          <a:off x="3611880" y="34129980"/>
          <a:ext cx="0" cy="2743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256</xdr:row>
      <xdr:rowOff>83820</xdr:rowOff>
    </xdr:from>
    <xdr:to>
      <xdr:col>23</xdr:col>
      <xdr:colOff>0</xdr:colOff>
      <xdr:row>258</xdr:row>
      <xdr:rowOff>83820</xdr:rowOff>
    </xdr:to>
    <xdr:sp macro="" textlink="">
      <xdr:nvSpPr>
        <xdr:cNvPr id="321" name="Line 320"/>
        <xdr:cNvSpPr>
          <a:spLocks noChangeShapeType="1"/>
        </xdr:cNvSpPr>
      </xdr:nvSpPr>
      <xdr:spPr bwMode="auto">
        <a:xfrm>
          <a:off x="4411980" y="34145220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45720</xdr:colOff>
      <xdr:row>258</xdr:row>
      <xdr:rowOff>0</xdr:rowOff>
    </xdr:from>
    <xdr:to>
      <xdr:col>26</xdr:col>
      <xdr:colOff>91440</xdr:colOff>
      <xdr:row>258</xdr:row>
      <xdr:rowOff>0</xdr:rowOff>
    </xdr:to>
    <xdr:sp macro="" textlink="">
      <xdr:nvSpPr>
        <xdr:cNvPr id="322" name="Line 321"/>
        <xdr:cNvSpPr>
          <a:spLocks noChangeShapeType="1"/>
        </xdr:cNvSpPr>
      </xdr:nvSpPr>
      <xdr:spPr bwMode="auto">
        <a:xfrm>
          <a:off x="3200400" y="34328100"/>
          <a:ext cx="16459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76200</xdr:colOff>
      <xdr:row>257</xdr:row>
      <xdr:rowOff>106680</xdr:rowOff>
    </xdr:from>
    <xdr:to>
      <xdr:col>13</xdr:col>
      <xdr:colOff>38100</xdr:colOff>
      <xdr:row>258</xdr:row>
      <xdr:rowOff>38100</xdr:rowOff>
    </xdr:to>
    <xdr:sp macro="" textlink="">
      <xdr:nvSpPr>
        <xdr:cNvPr id="323" name="Line 322"/>
        <xdr:cNvSpPr>
          <a:spLocks noChangeShapeType="1"/>
        </xdr:cNvSpPr>
      </xdr:nvSpPr>
      <xdr:spPr bwMode="auto">
        <a:xfrm flipH="1">
          <a:off x="3230880" y="34297620"/>
          <a:ext cx="7620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83820</xdr:colOff>
      <xdr:row>257</xdr:row>
      <xdr:rowOff>114300</xdr:rowOff>
    </xdr:from>
    <xdr:to>
      <xdr:col>16</xdr:col>
      <xdr:colOff>38100</xdr:colOff>
      <xdr:row>258</xdr:row>
      <xdr:rowOff>38100</xdr:rowOff>
    </xdr:to>
    <xdr:sp macro="" textlink="">
      <xdr:nvSpPr>
        <xdr:cNvPr id="324" name="Line 323"/>
        <xdr:cNvSpPr>
          <a:spLocks noChangeShapeType="1"/>
        </xdr:cNvSpPr>
      </xdr:nvSpPr>
      <xdr:spPr bwMode="auto">
        <a:xfrm flipH="1">
          <a:off x="3581400" y="34305240"/>
          <a:ext cx="6858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68580</xdr:colOff>
      <xdr:row>257</xdr:row>
      <xdr:rowOff>106680</xdr:rowOff>
    </xdr:from>
    <xdr:to>
      <xdr:col>23</xdr:col>
      <xdr:colOff>38100</xdr:colOff>
      <xdr:row>258</xdr:row>
      <xdr:rowOff>38100</xdr:rowOff>
    </xdr:to>
    <xdr:sp macro="" textlink="">
      <xdr:nvSpPr>
        <xdr:cNvPr id="325" name="Line 324"/>
        <xdr:cNvSpPr>
          <a:spLocks noChangeShapeType="1"/>
        </xdr:cNvSpPr>
      </xdr:nvSpPr>
      <xdr:spPr bwMode="auto">
        <a:xfrm flipH="1">
          <a:off x="4366260" y="3429762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76200</xdr:colOff>
      <xdr:row>257</xdr:row>
      <xdr:rowOff>106680</xdr:rowOff>
    </xdr:from>
    <xdr:to>
      <xdr:col>26</xdr:col>
      <xdr:colOff>38100</xdr:colOff>
      <xdr:row>258</xdr:row>
      <xdr:rowOff>38100</xdr:rowOff>
    </xdr:to>
    <xdr:sp macro="" textlink="">
      <xdr:nvSpPr>
        <xdr:cNvPr id="326" name="Line 325"/>
        <xdr:cNvSpPr>
          <a:spLocks noChangeShapeType="1"/>
        </xdr:cNvSpPr>
      </xdr:nvSpPr>
      <xdr:spPr bwMode="auto">
        <a:xfrm flipH="1">
          <a:off x="4716780" y="34297620"/>
          <a:ext cx="7620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68580</xdr:colOff>
      <xdr:row>245</xdr:row>
      <xdr:rowOff>0</xdr:rowOff>
    </xdr:from>
    <xdr:to>
      <xdr:col>19</xdr:col>
      <xdr:colOff>45720</xdr:colOff>
      <xdr:row>245</xdr:row>
      <xdr:rowOff>0</xdr:rowOff>
    </xdr:to>
    <xdr:sp macro="" textlink="">
      <xdr:nvSpPr>
        <xdr:cNvPr id="327" name="Line 326"/>
        <xdr:cNvSpPr>
          <a:spLocks noChangeShapeType="1"/>
        </xdr:cNvSpPr>
      </xdr:nvSpPr>
      <xdr:spPr bwMode="auto">
        <a:xfrm>
          <a:off x="3794760" y="32598360"/>
          <a:ext cx="2057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76200</xdr:colOff>
      <xdr:row>244</xdr:row>
      <xdr:rowOff>106680</xdr:rowOff>
    </xdr:from>
    <xdr:to>
      <xdr:col>18</xdr:col>
      <xdr:colOff>30480</xdr:colOff>
      <xdr:row>245</xdr:row>
      <xdr:rowOff>38100</xdr:rowOff>
    </xdr:to>
    <xdr:sp macro="" textlink="">
      <xdr:nvSpPr>
        <xdr:cNvPr id="328" name="Line 327"/>
        <xdr:cNvSpPr>
          <a:spLocks noChangeShapeType="1"/>
        </xdr:cNvSpPr>
      </xdr:nvSpPr>
      <xdr:spPr bwMode="auto">
        <a:xfrm flipH="1">
          <a:off x="3802380" y="32575500"/>
          <a:ext cx="6858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76200</xdr:colOff>
      <xdr:row>244</xdr:row>
      <xdr:rowOff>106680</xdr:rowOff>
    </xdr:from>
    <xdr:to>
      <xdr:col>19</xdr:col>
      <xdr:colOff>30480</xdr:colOff>
      <xdr:row>245</xdr:row>
      <xdr:rowOff>22860</xdr:rowOff>
    </xdr:to>
    <xdr:sp macro="" textlink="">
      <xdr:nvSpPr>
        <xdr:cNvPr id="329" name="Line 328"/>
        <xdr:cNvSpPr>
          <a:spLocks noChangeShapeType="1"/>
        </xdr:cNvSpPr>
      </xdr:nvSpPr>
      <xdr:spPr bwMode="auto">
        <a:xfrm flipH="1">
          <a:off x="3916680" y="3257550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76200</xdr:colOff>
      <xdr:row>248</xdr:row>
      <xdr:rowOff>0</xdr:rowOff>
    </xdr:from>
    <xdr:to>
      <xdr:col>20</xdr:col>
      <xdr:colOff>38100</xdr:colOff>
      <xdr:row>248</xdr:row>
      <xdr:rowOff>0</xdr:rowOff>
    </xdr:to>
    <xdr:sp macro="" textlink="">
      <xdr:nvSpPr>
        <xdr:cNvPr id="330" name="Line 329"/>
        <xdr:cNvSpPr>
          <a:spLocks noChangeShapeType="1"/>
        </xdr:cNvSpPr>
      </xdr:nvSpPr>
      <xdr:spPr bwMode="auto">
        <a:xfrm>
          <a:off x="3916680" y="3298698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68580</xdr:colOff>
      <xdr:row>247</xdr:row>
      <xdr:rowOff>91440</xdr:rowOff>
    </xdr:from>
    <xdr:to>
      <xdr:col>19</xdr:col>
      <xdr:colOff>30480</xdr:colOff>
      <xdr:row>248</xdr:row>
      <xdr:rowOff>22860</xdr:rowOff>
    </xdr:to>
    <xdr:sp macro="" textlink="">
      <xdr:nvSpPr>
        <xdr:cNvPr id="331" name="Line 330"/>
        <xdr:cNvSpPr>
          <a:spLocks noChangeShapeType="1"/>
        </xdr:cNvSpPr>
      </xdr:nvSpPr>
      <xdr:spPr bwMode="auto">
        <a:xfrm flipH="1">
          <a:off x="3909060" y="3294888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68580</xdr:colOff>
      <xdr:row>247</xdr:row>
      <xdr:rowOff>106680</xdr:rowOff>
    </xdr:from>
    <xdr:to>
      <xdr:col>20</xdr:col>
      <xdr:colOff>30480</xdr:colOff>
      <xdr:row>248</xdr:row>
      <xdr:rowOff>22860</xdr:rowOff>
    </xdr:to>
    <xdr:sp macro="" textlink="">
      <xdr:nvSpPr>
        <xdr:cNvPr id="332" name="Line 331"/>
        <xdr:cNvSpPr>
          <a:spLocks noChangeShapeType="1"/>
        </xdr:cNvSpPr>
      </xdr:nvSpPr>
      <xdr:spPr bwMode="auto">
        <a:xfrm flipH="1">
          <a:off x="4023360" y="32964120"/>
          <a:ext cx="7620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76200</xdr:colOff>
      <xdr:row>250</xdr:row>
      <xdr:rowOff>0</xdr:rowOff>
    </xdr:from>
    <xdr:to>
      <xdr:col>21</xdr:col>
      <xdr:colOff>38100</xdr:colOff>
      <xdr:row>250</xdr:row>
      <xdr:rowOff>0</xdr:rowOff>
    </xdr:to>
    <xdr:sp macro="" textlink="">
      <xdr:nvSpPr>
        <xdr:cNvPr id="333" name="Line 332"/>
        <xdr:cNvSpPr>
          <a:spLocks noChangeShapeType="1"/>
        </xdr:cNvSpPr>
      </xdr:nvSpPr>
      <xdr:spPr bwMode="auto">
        <a:xfrm>
          <a:off x="4030980" y="3324606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83820</xdr:colOff>
      <xdr:row>249</xdr:row>
      <xdr:rowOff>106680</xdr:rowOff>
    </xdr:from>
    <xdr:to>
      <xdr:col>20</xdr:col>
      <xdr:colOff>22860</xdr:colOff>
      <xdr:row>250</xdr:row>
      <xdr:rowOff>22860</xdr:rowOff>
    </xdr:to>
    <xdr:sp macro="" textlink="">
      <xdr:nvSpPr>
        <xdr:cNvPr id="334" name="Line 333"/>
        <xdr:cNvSpPr>
          <a:spLocks noChangeShapeType="1"/>
        </xdr:cNvSpPr>
      </xdr:nvSpPr>
      <xdr:spPr bwMode="auto">
        <a:xfrm flipH="1">
          <a:off x="4038600" y="33223200"/>
          <a:ext cx="5334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76200</xdr:colOff>
      <xdr:row>249</xdr:row>
      <xdr:rowOff>91440</xdr:rowOff>
    </xdr:from>
    <xdr:to>
      <xdr:col>21</xdr:col>
      <xdr:colOff>22860</xdr:colOff>
      <xdr:row>250</xdr:row>
      <xdr:rowOff>22860</xdr:rowOff>
    </xdr:to>
    <xdr:sp macro="" textlink="">
      <xdr:nvSpPr>
        <xdr:cNvPr id="335" name="Line 334"/>
        <xdr:cNvSpPr>
          <a:spLocks noChangeShapeType="1"/>
        </xdr:cNvSpPr>
      </xdr:nvSpPr>
      <xdr:spPr bwMode="auto">
        <a:xfrm flipH="1">
          <a:off x="4145280" y="33207960"/>
          <a:ext cx="6096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238</xdr:row>
      <xdr:rowOff>0</xdr:rowOff>
    </xdr:from>
    <xdr:to>
      <xdr:col>29</xdr:col>
      <xdr:colOff>7620</xdr:colOff>
      <xdr:row>238</xdr:row>
      <xdr:rowOff>0</xdr:rowOff>
    </xdr:to>
    <xdr:sp macro="" textlink="">
      <xdr:nvSpPr>
        <xdr:cNvPr id="336" name="Line 335"/>
        <xdr:cNvSpPr>
          <a:spLocks noChangeShapeType="1"/>
        </xdr:cNvSpPr>
      </xdr:nvSpPr>
      <xdr:spPr bwMode="auto">
        <a:xfrm>
          <a:off x="2926080" y="31661100"/>
          <a:ext cx="21793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238</xdr:row>
      <xdr:rowOff>0</xdr:rowOff>
    </xdr:from>
    <xdr:to>
      <xdr:col>10</xdr:col>
      <xdr:colOff>0</xdr:colOff>
      <xdr:row>256</xdr:row>
      <xdr:rowOff>91440</xdr:rowOff>
    </xdr:to>
    <xdr:sp macro="" textlink="">
      <xdr:nvSpPr>
        <xdr:cNvPr id="337" name="Line 336"/>
        <xdr:cNvSpPr>
          <a:spLocks noChangeShapeType="1"/>
        </xdr:cNvSpPr>
      </xdr:nvSpPr>
      <xdr:spPr bwMode="auto">
        <a:xfrm>
          <a:off x="2926080" y="31661100"/>
          <a:ext cx="0" cy="24917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38100</xdr:colOff>
      <xdr:row>246</xdr:row>
      <xdr:rowOff>106680</xdr:rowOff>
    </xdr:from>
    <xdr:to>
      <xdr:col>19</xdr:col>
      <xdr:colOff>76200</xdr:colOff>
      <xdr:row>247</xdr:row>
      <xdr:rowOff>0</xdr:rowOff>
    </xdr:to>
    <xdr:sp macro="" textlink="">
      <xdr:nvSpPr>
        <xdr:cNvPr id="338" name="Oval 337"/>
        <xdr:cNvSpPr>
          <a:spLocks noChangeArrowheads="1"/>
        </xdr:cNvSpPr>
      </xdr:nvSpPr>
      <xdr:spPr bwMode="auto">
        <a:xfrm>
          <a:off x="3992880" y="32834580"/>
          <a:ext cx="38100" cy="228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30480</xdr:colOff>
      <xdr:row>238</xdr:row>
      <xdr:rowOff>0</xdr:rowOff>
    </xdr:from>
    <xdr:to>
      <xdr:col>8</xdr:col>
      <xdr:colOff>45720</xdr:colOff>
      <xdr:row>238</xdr:row>
      <xdr:rowOff>0</xdr:rowOff>
    </xdr:to>
    <xdr:sp macro="" textlink="">
      <xdr:nvSpPr>
        <xdr:cNvPr id="339" name="Line 338"/>
        <xdr:cNvSpPr>
          <a:spLocks noChangeShapeType="1"/>
        </xdr:cNvSpPr>
      </xdr:nvSpPr>
      <xdr:spPr bwMode="auto">
        <a:xfrm flipH="1">
          <a:off x="2499360" y="31661100"/>
          <a:ext cx="2438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237</xdr:row>
      <xdr:rowOff>76200</xdr:rowOff>
    </xdr:from>
    <xdr:to>
      <xdr:col>7</xdr:col>
      <xdr:colOff>0</xdr:colOff>
      <xdr:row>247</xdr:row>
      <xdr:rowOff>83820</xdr:rowOff>
    </xdr:to>
    <xdr:sp macro="" textlink="">
      <xdr:nvSpPr>
        <xdr:cNvPr id="340" name="Line 339"/>
        <xdr:cNvSpPr>
          <a:spLocks noChangeShapeType="1"/>
        </xdr:cNvSpPr>
      </xdr:nvSpPr>
      <xdr:spPr bwMode="auto">
        <a:xfrm>
          <a:off x="2583180" y="31600140"/>
          <a:ext cx="0" cy="13411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68580</xdr:colOff>
      <xdr:row>237</xdr:row>
      <xdr:rowOff>114300</xdr:rowOff>
    </xdr:from>
    <xdr:to>
      <xdr:col>7</xdr:col>
      <xdr:colOff>38100</xdr:colOff>
      <xdr:row>238</xdr:row>
      <xdr:rowOff>38100</xdr:rowOff>
    </xdr:to>
    <xdr:sp macro="" textlink="">
      <xdr:nvSpPr>
        <xdr:cNvPr id="341" name="Line 340"/>
        <xdr:cNvSpPr>
          <a:spLocks noChangeShapeType="1"/>
        </xdr:cNvSpPr>
      </xdr:nvSpPr>
      <xdr:spPr bwMode="auto">
        <a:xfrm flipH="1">
          <a:off x="2537460" y="31638240"/>
          <a:ext cx="8382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246</xdr:row>
      <xdr:rowOff>91440</xdr:rowOff>
    </xdr:from>
    <xdr:to>
      <xdr:col>7</xdr:col>
      <xdr:colOff>38100</xdr:colOff>
      <xdr:row>247</xdr:row>
      <xdr:rowOff>45720</xdr:rowOff>
    </xdr:to>
    <xdr:sp macro="" textlink="">
      <xdr:nvSpPr>
        <xdr:cNvPr id="342" name="Line 341"/>
        <xdr:cNvSpPr>
          <a:spLocks noChangeShapeType="1"/>
        </xdr:cNvSpPr>
      </xdr:nvSpPr>
      <xdr:spPr bwMode="auto">
        <a:xfrm flipH="1">
          <a:off x="2545080" y="32819340"/>
          <a:ext cx="7620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</xdr:colOff>
      <xdr:row>247</xdr:row>
      <xdr:rowOff>0</xdr:rowOff>
    </xdr:from>
    <xdr:to>
      <xdr:col>18</xdr:col>
      <xdr:colOff>76200</xdr:colOff>
      <xdr:row>247</xdr:row>
      <xdr:rowOff>0</xdr:rowOff>
    </xdr:to>
    <xdr:sp macro="" textlink="">
      <xdr:nvSpPr>
        <xdr:cNvPr id="343" name="Line 342"/>
        <xdr:cNvSpPr>
          <a:spLocks noChangeShapeType="1"/>
        </xdr:cNvSpPr>
      </xdr:nvSpPr>
      <xdr:spPr bwMode="auto">
        <a:xfrm flipH="1">
          <a:off x="2499360" y="32857440"/>
          <a:ext cx="14173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263</xdr:row>
      <xdr:rowOff>60960</xdr:rowOff>
    </xdr:from>
    <xdr:to>
      <xdr:col>10</xdr:col>
      <xdr:colOff>0</xdr:colOff>
      <xdr:row>264</xdr:row>
      <xdr:rowOff>60960</xdr:rowOff>
    </xdr:to>
    <xdr:sp macro="" textlink="">
      <xdr:nvSpPr>
        <xdr:cNvPr id="344" name="Line 343"/>
        <xdr:cNvSpPr>
          <a:spLocks noChangeShapeType="1"/>
        </xdr:cNvSpPr>
      </xdr:nvSpPr>
      <xdr:spPr bwMode="auto">
        <a:xfrm>
          <a:off x="2926080" y="35036760"/>
          <a:ext cx="0" cy="1295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68580</xdr:colOff>
      <xdr:row>264</xdr:row>
      <xdr:rowOff>0</xdr:rowOff>
    </xdr:from>
    <xdr:to>
      <xdr:col>20</xdr:col>
      <xdr:colOff>22860</xdr:colOff>
      <xdr:row>264</xdr:row>
      <xdr:rowOff>0</xdr:rowOff>
    </xdr:to>
    <xdr:sp macro="" textlink="">
      <xdr:nvSpPr>
        <xdr:cNvPr id="345" name="Line 344"/>
        <xdr:cNvSpPr>
          <a:spLocks noChangeShapeType="1"/>
        </xdr:cNvSpPr>
      </xdr:nvSpPr>
      <xdr:spPr bwMode="auto">
        <a:xfrm>
          <a:off x="2880360" y="35105340"/>
          <a:ext cx="12115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60960</xdr:colOff>
      <xdr:row>263</xdr:row>
      <xdr:rowOff>7620</xdr:rowOff>
    </xdr:from>
    <xdr:to>
      <xdr:col>19</xdr:col>
      <xdr:colOff>60960</xdr:colOff>
      <xdr:row>264</xdr:row>
      <xdr:rowOff>68580</xdr:rowOff>
    </xdr:to>
    <xdr:sp macro="" textlink="">
      <xdr:nvSpPr>
        <xdr:cNvPr id="346" name="Line 345"/>
        <xdr:cNvSpPr>
          <a:spLocks noChangeShapeType="1"/>
        </xdr:cNvSpPr>
      </xdr:nvSpPr>
      <xdr:spPr bwMode="auto">
        <a:xfrm>
          <a:off x="4015740" y="34983420"/>
          <a:ext cx="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263</xdr:row>
      <xdr:rowOff>106680</xdr:rowOff>
    </xdr:from>
    <xdr:to>
      <xdr:col>10</xdr:col>
      <xdr:colOff>45720</xdr:colOff>
      <xdr:row>264</xdr:row>
      <xdr:rowOff>45720</xdr:rowOff>
    </xdr:to>
    <xdr:sp macro="" textlink="">
      <xdr:nvSpPr>
        <xdr:cNvPr id="347" name="Line 346"/>
        <xdr:cNvSpPr>
          <a:spLocks noChangeShapeType="1"/>
        </xdr:cNvSpPr>
      </xdr:nvSpPr>
      <xdr:spPr bwMode="auto">
        <a:xfrm flipH="1">
          <a:off x="2887980" y="3508248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22860</xdr:colOff>
      <xdr:row>263</xdr:row>
      <xdr:rowOff>106680</xdr:rowOff>
    </xdr:from>
    <xdr:to>
      <xdr:col>19</xdr:col>
      <xdr:colOff>106680</xdr:colOff>
      <xdr:row>264</xdr:row>
      <xdr:rowOff>38100</xdr:rowOff>
    </xdr:to>
    <xdr:sp macro="" textlink="">
      <xdr:nvSpPr>
        <xdr:cNvPr id="348" name="Line 347"/>
        <xdr:cNvSpPr>
          <a:spLocks noChangeShapeType="1"/>
        </xdr:cNvSpPr>
      </xdr:nvSpPr>
      <xdr:spPr bwMode="auto">
        <a:xfrm flipH="1">
          <a:off x="3977640" y="35082480"/>
          <a:ext cx="8382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270</xdr:row>
      <xdr:rowOff>38100</xdr:rowOff>
    </xdr:from>
    <xdr:to>
      <xdr:col>10</xdr:col>
      <xdr:colOff>0</xdr:colOff>
      <xdr:row>277</xdr:row>
      <xdr:rowOff>22860</xdr:rowOff>
    </xdr:to>
    <xdr:sp macro="" textlink="">
      <xdr:nvSpPr>
        <xdr:cNvPr id="349" name="Line 348"/>
        <xdr:cNvSpPr>
          <a:spLocks noChangeShapeType="1"/>
        </xdr:cNvSpPr>
      </xdr:nvSpPr>
      <xdr:spPr bwMode="auto">
        <a:xfrm flipV="1">
          <a:off x="2926080" y="35935920"/>
          <a:ext cx="0" cy="9067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271</xdr:row>
      <xdr:rowOff>0</xdr:rowOff>
    </xdr:from>
    <xdr:to>
      <xdr:col>38</xdr:col>
      <xdr:colOff>83820</xdr:colOff>
      <xdr:row>271</xdr:row>
      <xdr:rowOff>0</xdr:rowOff>
    </xdr:to>
    <xdr:sp macro="" textlink="">
      <xdr:nvSpPr>
        <xdr:cNvPr id="350" name="Line 349"/>
        <xdr:cNvSpPr>
          <a:spLocks noChangeShapeType="1"/>
        </xdr:cNvSpPr>
      </xdr:nvSpPr>
      <xdr:spPr bwMode="auto">
        <a:xfrm>
          <a:off x="2849880" y="36027360"/>
          <a:ext cx="33604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68580</xdr:colOff>
      <xdr:row>270</xdr:row>
      <xdr:rowOff>91440</xdr:rowOff>
    </xdr:from>
    <xdr:to>
      <xdr:col>10</xdr:col>
      <xdr:colOff>45720</xdr:colOff>
      <xdr:row>271</xdr:row>
      <xdr:rowOff>53340</xdr:rowOff>
    </xdr:to>
    <xdr:sp macro="" textlink="">
      <xdr:nvSpPr>
        <xdr:cNvPr id="351" name="Line 350"/>
        <xdr:cNvSpPr>
          <a:spLocks noChangeShapeType="1"/>
        </xdr:cNvSpPr>
      </xdr:nvSpPr>
      <xdr:spPr bwMode="auto">
        <a:xfrm flipH="1">
          <a:off x="2880360" y="35989260"/>
          <a:ext cx="91440" cy="914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270</xdr:row>
      <xdr:rowOff>45720</xdr:rowOff>
    </xdr:from>
    <xdr:to>
      <xdr:col>12</xdr:col>
      <xdr:colOff>0</xdr:colOff>
      <xdr:row>277</xdr:row>
      <xdr:rowOff>83820</xdr:rowOff>
    </xdr:to>
    <xdr:sp macro="" textlink="">
      <xdr:nvSpPr>
        <xdr:cNvPr id="352" name="Line 351"/>
        <xdr:cNvSpPr>
          <a:spLocks noChangeShapeType="1"/>
        </xdr:cNvSpPr>
      </xdr:nvSpPr>
      <xdr:spPr bwMode="auto">
        <a:xfrm flipV="1">
          <a:off x="3154680" y="35943540"/>
          <a:ext cx="0" cy="9601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68580</xdr:colOff>
      <xdr:row>270</xdr:row>
      <xdr:rowOff>106680</xdr:rowOff>
    </xdr:from>
    <xdr:to>
      <xdr:col>12</xdr:col>
      <xdr:colOff>38100</xdr:colOff>
      <xdr:row>271</xdr:row>
      <xdr:rowOff>53340</xdr:rowOff>
    </xdr:to>
    <xdr:sp macro="" textlink="">
      <xdr:nvSpPr>
        <xdr:cNvPr id="353" name="Line 352"/>
        <xdr:cNvSpPr>
          <a:spLocks noChangeShapeType="1"/>
        </xdr:cNvSpPr>
      </xdr:nvSpPr>
      <xdr:spPr bwMode="auto">
        <a:xfrm flipH="1">
          <a:off x="3108960" y="3600450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270</xdr:row>
      <xdr:rowOff>45720</xdr:rowOff>
    </xdr:from>
    <xdr:to>
      <xdr:col>17</xdr:col>
      <xdr:colOff>0</xdr:colOff>
      <xdr:row>272</xdr:row>
      <xdr:rowOff>53340</xdr:rowOff>
    </xdr:to>
    <xdr:sp macro="" textlink="">
      <xdr:nvSpPr>
        <xdr:cNvPr id="354" name="Line 353"/>
        <xdr:cNvSpPr>
          <a:spLocks noChangeShapeType="1"/>
        </xdr:cNvSpPr>
      </xdr:nvSpPr>
      <xdr:spPr bwMode="auto">
        <a:xfrm flipV="1">
          <a:off x="3726180" y="35943540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68580</xdr:colOff>
      <xdr:row>270</xdr:row>
      <xdr:rowOff>91440</xdr:rowOff>
    </xdr:from>
    <xdr:to>
      <xdr:col>17</xdr:col>
      <xdr:colOff>45720</xdr:colOff>
      <xdr:row>271</xdr:row>
      <xdr:rowOff>45720</xdr:rowOff>
    </xdr:to>
    <xdr:sp macro="" textlink="">
      <xdr:nvSpPr>
        <xdr:cNvPr id="355" name="Line 354"/>
        <xdr:cNvSpPr>
          <a:spLocks noChangeShapeType="1"/>
        </xdr:cNvSpPr>
      </xdr:nvSpPr>
      <xdr:spPr bwMode="auto">
        <a:xfrm flipH="1">
          <a:off x="3680460" y="35989260"/>
          <a:ext cx="9144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270</xdr:row>
      <xdr:rowOff>22860</xdr:rowOff>
    </xdr:from>
    <xdr:to>
      <xdr:col>31</xdr:col>
      <xdr:colOff>0</xdr:colOff>
      <xdr:row>272</xdr:row>
      <xdr:rowOff>68580</xdr:rowOff>
    </xdr:to>
    <xdr:sp macro="" textlink="">
      <xdr:nvSpPr>
        <xdr:cNvPr id="356" name="Line 355"/>
        <xdr:cNvSpPr>
          <a:spLocks noChangeShapeType="1"/>
        </xdr:cNvSpPr>
      </xdr:nvSpPr>
      <xdr:spPr bwMode="auto">
        <a:xfrm flipV="1">
          <a:off x="5326380" y="35920680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60960</xdr:colOff>
      <xdr:row>270</xdr:row>
      <xdr:rowOff>91440</xdr:rowOff>
    </xdr:from>
    <xdr:to>
      <xdr:col>31</xdr:col>
      <xdr:colOff>45720</xdr:colOff>
      <xdr:row>271</xdr:row>
      <xdr:rowOff>38100</xdr:rowOff>
    </xdr:to>
    <xdr:sp macro="" textlink="">
      <xdr:nvSpPr>
        <xdr:cNvPr id="357" name="Line 356"/>
        <xdr:cNvSpPr>
          <a:spLocks noChangeShapeType="1"/>
        </xdr:cNvSpPr>
      </xdr:nvSpPr>
      <xdr:spPr bwMode="auto">
        <a:xfrm flipH="1">
          <a:off x="5273040" y="35989260"/>
          <a:ext cx="9906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270</xdr:row>
      <xdr:rowOff>22860</xdr:rowOff>
    </xdr:from>
    <xdr:to>
      <xdr:col>36</xdr:col>
      <xdr:colOff>0</xdr:colOff>
      <xdr:row>277</xdr:row>
      <xdr:rowOff>68580</xdr:rowOff>
    </xdr:to>
    <xdr:sp macro="" textlink="">
      <xdr:nvSpPr>
        <xdr:cNvPr id="358" name="Line 357"/>
        <xdr:cNvSpPr>
          <a:spLocks noChangeShapeType="1"/>
        </xdr:cNvSpPr>
      </xdr:nvSpPr>
      <xdr:spPr bwMode="auto">
        <a:xfrm flipV="1">
          <a:off x="5897880" y="35920680"/>
          <a:ext cx="0" cy="9677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60960</xdr:colOff>
      <xdr:row>270</xdr:row>
      <xdr:rowOff>91440</xdr:rowOff>
    </xdr:from>
    <xdr:to>
      <xdr:col>36</xdr:col>
      <xdr:colOff>45720</xdr:colOff>
      <xdr:row>271</xdr:row>
      <xdr:rowOff>38100</xdr:rowOff>
    </xdr:to>
    <xdr:sp macro="" textlink="">
      <xdr:nvSpPr>
        <xdr:cNvPr id="359" name="Line 358"/>
        <xdr:cNvSpPr>
          <a:spLocks noChangeShapeType="1"/>
        </xdr:cNvSpPr>
      </xdr:nvSpPr>
      <xdr:spPr bwMode="auto">
        <a:xfrm flipH="1">
          <a:off x="5844540" y="35989260"/>
          <a:ext cx="9906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270</xdr:row>
      <xdr:rowOff>53340</xdr:rowOff>
    </xdr:from>
    <xdr:to>
      <xdr:col>38</xdr:col>
      <xdr:colOff>0</xdr:colOff>
      <xdr:row>277</xdr:row>
      <xdr:rowOff>38100</xdr:rowOff>
    </xdr:to>
    <xdr:sp macro="" textlink="">
      <xdr:nvSpPr>
        <xdr:cNvPr id="360" name="Line 359"/>
        <xdr:cNvSpPr>
          <a:spLocks noChangeShapeType="1"/>
        </xdr:cNvSpPr>
      </xdr:nvSpPr>
      <xdr:spPr bwMode="auto">
        <a:xfrm flipV="1">
          <a:off x="6126480" y="35951160"/>
          <a:ext cx="0" cy="9067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68580</xdr:colOff>
      <xdr:row>270</xdr:row>
      <xdr:rowOff>91440</xdr:rowOff>
    </xdr:from>
    <xdr:to>
      <xdr:col>38</xdr:col>
      <xdr:colOff>45720</xdr:colOff>
      <xdr:row>271</xdr:row>
      <xdr:rowOff>45720</xdr:rowOff>
    </xdr:to>
    <xdr:sp macro="" textlink="">
      <xdr:nvSpPr>
        <xdr:cNvPr id="361" name="Line 360"/>
        <xdr:cNvSpPr>
          <a:spLocks noChangeShapeType="1"/>
        </xdr:cNvSpPr>
      </xdr:nvSpPr>
      <xdr:spPr bwMode="auto">
        <a:xfrm flipH="1">
          <a:off x="6080760" y="35989260"/>
          <a:ext cx="9144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83820</xdr:colOff>
      <xdr:row>273</xdr:row>
      <xdr:rowOff>0</xdr:rowOff>
    </xdr:from>
    <xdr:to>
      <xdr:col>47</xdr:col>
      <xdr:colOff>83820</xdr:colOff>
      <xdr:row>273</xdr:row>
      <xdr:rowOff>0</xdr:rowOff>
    </xdr:to>
    <xdr:sp macro="" textlink="">
      <xdr:nvSpPr>
        <xdr:cNvPr id="362" name="Line 361"/>
        <xdr:cNvSpPr>
          <a:spLocks noChangeShapeType="1"/>
        </xdr:cNvSpPr>
      </xdr:nvSpPr>
      <xdr:spPr bwMode="auto">
        <a:xfrm>
          <a:off x="5410200" y="36294060"/>
          <a:ext cx="1828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272</xdr:row>
      <xdr:rowOff>53340</xdr:rowOff>
    </xdr:from>
    <xdr:to>
      <xdr:col>41</xdr:col>
      <xdr:colOff>0</xdr:colOff>
      <xdr:row>292</xdr:row>
      <xdr:rowOff>83820</xdr:rowOff>
    </xdr:to>
    <xdr:sp macro="" textlink="">
      <xdr:nvSpPr>
        <xdr:cNvPr id="363" name="Line 362"/>
        <xdr:cNvSpPr>
          <a:spLocks noChangeShapeType="1"/>
        </xdr:cNvSpPr>
      </xdr:nvSpPr>
      <xdr:spPr bwMode="auto">
        <a:xfrm>
          <a:off x="6469380" y="36210240"/>
          <a:ext cx="0" cy="26898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91440</xdr:colOff>
      <xdr:row>292</xdr:row>
      <xdr:rowOff>0</xdr:rowOff>
    </xdr:from>
    <xdr:to>
      <xdr:col>48</xdr:col>
      <xdr:colOff>22860</xdr:colOff>
      <xdr:row>292</xdr:row>
      <xdr:rowOff>0</xdr:rowOff>
    </xdr:to>
    <xdr:sp macro="" textlink="">
      <xdr:nvSpPr>
        <xdr:cNvPr id="364" name="Line 363"/>
        <xdr:cNvSpPr>
          <a:spLocks noChangeShapeType="1"/>
        </xdr:cNvSpPr>
      </xdr:nvSpPr>
      <xdr:spPr bwMode="auto">
        <a:xfrm>
          <a:off x="5417820" y="38816280"/>
          <a:ext cx="18745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272</xdr:row>
      <xdr:rowOff>68580</xdr:rowOff>
    </xdr:from>
    <xdr:to>
      <xdr:col>47</xdr:col>
      <xdr:colOff>0</xdr:colOff>
      <xdr:row>292</xdr:row>
      <xdr:rowOff>106680</xdr:rowOff>
    </xdr:to>
    <xdr:sp macro="" textlink="">
      <xdr:nvSpPr>
        <xdr:cNvPr id="365" name="Line 364"/>
        <xdr:cNvSpPr>
          <a:spLocks noChangeShapeType="1"/>
        </xdr:cNvSpPr>
      </xdr:nvSpPr>
      <xdr:spPr bwMode="auto">
        <a:xfrm>
          <a:off x="7155180" y="36225480"/>
          <a:ext cx="0" cy="2697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60960</xdr:colOff>
      <xdr:row>272</xdr:row>
      <xdr:rowOff>114300</xdr:rowOff>
    </xdr:from>
    <xdr:to>
      <xdr:col>41</xdr:col>
      <xdr:colOff>38100</xdr:colOff>
      <xdr:row>273</xdr:row>
      <xdr:rowOff>53340</xdr:rowOff>
    </xdr:to>
    <xdr:sp macro="" textlink="">
      <xdr:nvSpPr>
        <xdr:cNvPr id="366" name="Line 365"/>
        <xdr:cNvSpPr>
          <a:spLocks noChangeShapeType="1"/>
        </xdr:cNvSpPr>
      </xdr:nvSpPr>
      <xdr:spPr bwMode="auto">
        <a:xfrm flipH="1">
          <a:off x="6416040" y="36271200"/>
          <a:ext cx="9144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68580</xdr:colOff>
      <xdr:row>272</xdr:row>
      <xdr:rowOff>91440</xdr:rowOff>
    </xdr:from>
    <xdr:to>
      <xdr:col>47</xdr:col>
      <xdr:colOff>45720</xdr:colOff>
      <xdr:row>273</xdr:row>
      <xdr:rowOff>53340</xdr:rowOff>
    </xdr:to>
    <xdr:sp macro="" textlink="">
      <xdr:nvSpPr>
        <xdr:cNvPr id="367" name="Line 366"/>
        <xdr:cNvSpPr>
          <a:spLocks noChangeShapeType="1"/>
        </xdr:cNvSpPr>
      </xdr:nvSpPr>
      <xdr:spPr bwMode="auto">
        <a:xfrm flipH="1">
          <a:off x="7109460" y="36248340"/>
          <a:ext cx="91440" cy="990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68580</xdr:colOff>
      <xdr:row>277</xdr:row>
      <xdr:rowOff>91440</xdr:rowOff>
    </xdr:from>
    <xdr:to>
      <xdr:col>41</xdr:col>
      <xdr:colOff>45720</xdr:colOff>
      <xdr:row>278</xdr:row>
      <xdr:rowOff>53340</xdr:rowOff>
    </xdr:to>
    <xdr:sp macro="" textlink="">
      <xdr:nvSpPr>
        <xdr:cNvPr id="368" name="Line 367"/>
        <xdr:cNvSpPr>
          <a:spLocks noChangeShapeType="1"/>
        </xdr:cNvSpPr>
      </xdr:nvSpPr>
      <xdr:spPr bwMode="auto">
        <a:xfrm flipH="1">
          <a:off x="6423660" y="36911280"/>
          <a:ext cx="91440" cy="990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68580</xdr:colOff>
      <xdr:row>286</xdr:row>
      <xdr:rowOff>91440</xdr:rowOff>
    </xdr:from>
    <xdr:to>
      <xdr:col>41</xdr:col>
      <xdr:colOff>45720</xdr:colOff>
      <xdr:row>287</xdr:row>
      <xdr:rowOff>53340</xdr:rowOff>
    </xdr:to>
    <xdr:sp macro="" textlink="">
      <xdr:nvSpPr>
        <xdr:cNvPr id="369" name="Line 368"/>
        <xdr:cNvSpPr>
          <a:spLocks noChangeShapeType="1"/>
        </xdr:cNvSpPr>
      </xdr:nvSpPr>
      <xdr:spPr bwMode="auto">
        <a:xfrm flipH="1">
          <a:off x="6423660" y="38100000"/>
          <a:ext cx="91440" cy="990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68580</xdr:colOff>
      <xdr:row>289</xdr:row>
      <xdr:rowOff>91440</xdr:rowOff>
    </xdr:from>
    <xdr:to>
      <xdr:col>41</xdr:col>
      <xdr:colOff>45720</xdr:colOff>
      <xdr:row>290</xdr:row>
      <xdr:rowOff>53340</xdr:rowOff>
    </xdr:to>
    <xdr:sp macro="" textlink="">
      <xdr:nvSpPr>
        <xdr:cNvPr id="370" name="Line 369"/>
        <xdr:cNvSpPr>
          <a:spLocks noChangeShapeType="1"/>
        </xdr:cNvSpPr>
      </xdr:nvSpPr>
      <xdr:spPr bwMode="auto">
        <a:xfrm flipH="1">
          <a:off x="6423660" y="38496240"/>
          <a:ext cx="91440" cy="990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68580</xdr:colOff>
      <xdr:row>274</xdr:row>
      <xdr:rowOff>91440</xdr:rowOff>
    </xdr:from>
    <xdr:to>
      <xdr:col>41</xdr:col>
      <xdr:colOff>45720</xdr:colOff>
      <xdr:row>275</xdr:row>
      <xdr:rowOff>53340</xdr:rowOff>
    </xdr:to>
    <xdr:sp macro="" textlink="">
      <xdr:nvSpPr>
        <xdr:cNvPr id="371" name="Line 370"/>
        <xdr:cNvSpPr>
          <a:spLocks noChangeShapeType="1"/>
        </xdr:cNvSpPr>
      </xdr:nvSpPr>
      <xdr:spPr bwMode="auto">
        <a:xfrm flipH="1">
          <a:off x="6423660" y="36515040"/>
          <a:ext cx="91440" cy="990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275</xdr:row>
      <xdr:rowOff>0</xdr:rowOff>
    </xdr:from>
    <xdr:to>
      <xdr:col>44</xdr:col>
      <xdr:colOff>91440</xdr:colOff>
      <xdr:row>275</xdr:row>
      <xdr:rowOff>0</xdr:rowOff>
    </xdr:to>
    <xdr:sp macro="" textlink="">
      <xdr:nvSpPr>
        <xdr:cNvPr id="372" name="Line 371"/>
        <xdr:cNvSpPr>
          <a:spLocks noChangeShapeType="1"/>
        </xdr:cNvSpPr>
      </xdr:nvSpPr>
      <xdr:spPr bwMode="auto">
        <a:xfrm>
          <a:off x="5593080" y="36560760"/>
          <a:ext cx="1310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68580</xdr:colOff>
      <xdr:row>278</xdr:row>
      <xdr:rowOff>0</xdr:rowOff>
    </xdr:from>
    <xdr:to>
      <xdr:col>41</xdr:col>
      <xdr:colOff>106680</xdr:colOff>
      <xdr:row>278</xdr:row>
      <xdr:rowOff>0</xdr:rowOff>
    </xdr:to>
    <xdr:sp macro="" textlink="">
      <xdr:nvSpPr>
        <xdr:cNvPr id="373" name="Line 372"/>
        <xdr:cNvSpPr>
          <a:spLocks noChangeShapeType="1"/>
        </xdr:cNvSpPr>
      </xdr:nvSpPr>
      <xdr:spPr bwMode="auto">
        <a:xfrm>
          <a:off x="6195060" y="36957000"/>
          <a:ext cx="381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68580</xdr:colOff>
      <xdr:row>287</xdr:row>
      <xdr:rowOff>0</xdr:rowOff>
    </xdr:from>
    <xdr:to>
      <xdr:col>42</xdr:col>
      <xdr:colOff>0</xdr:colOff>
      <xdr:row>287</xdr:row>
      <xdr:rowOff>0</xdr:rowOff>
    </xdr:to>
    <xdr:sp macro="" textlink="">
      <xdr:nvSpPr>
        <xdr:cNvPr id="374" name="Line 373"/>
        <xdr:cNvSpPr>
          <a:spLocks noChangeShapeType="1"/>
        </xdr:cNvSpPr>
      </xdr:nvSpPr>
      <xdr:spPr bwMode="auto">
        <a:xfrm>
          <a:off x="6195060" y="38145720"/>
          <a:ext cx="3886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60960</xdr:colOff>
      <xdr:row>290</xdr:row>
      <xdr:rowOff>0</xdr:rowOff>
    </xdr:from>
    <xdr:to>
      <xdr:col>44</xdr:col>
      <xdr:colOff>76200</xdr:colOff>
      <xdr:row>290</xdr:row>
      <xdr:rowOff>0</xdr:rowOff>
    </xdr:to>
    <xdr:sp macro="" textlink="">
      <xdr:nvSpPr>
        <xdr:cNvPr id="375" name="Line 374"/>
        <xdr:cNvSpPr>
          <a:spLocks noChangeShapeType="1"/>
        </xdr:cNvSpPr>
      </xdr:nvSpPr>
      <xdr:spPr bwMode="auto">
        <a:xfrm>
          <a:off x="5501640" y="38541960"/>
          <a:ext cx="13868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76200</xdr:colOff>
      <xdr:row>291</xdr:row>
      <xdr:rowOff>114300</xdr:rowOff>
    </xdr:from>
    <xdr:to>
      <xdr:col>47</xdr:col>
      <xdr:colOff>45720</xdr:colOff>
      <xdr:row>292</xdr:row>
      <xdr:rowOff>38100</xdr:rowOff>
    </xdr:to>
    <xdr:sp macro="" textlink="">
      <xdr:nvSpPr>
        <xdr:cNvPr id="376" name="Line 375"/>
        <xdr:cNvSpPr>
          <a:spLocks noChangeShapeType="1"/>
        </xdr:cNvSpPr>
      </xdr:nvSpPr>
      <xdr:spPr bwMode="auto">
        <a:xfrm flipH="1">
          <a:off x="7117080" y="38793420"/>
          <a:ext cx="8382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76200</xdr:colOff>
      <xdr:row>291</xdr:row>
      <xdr:rowOff>106680</xdr:rowOff>
    </xdr:from>
    <xdr:to>
      <xdr:col>41</xdr:col>
      <xdr:colOff>45720</xdr:colOff>
      <xdr:row>292</xdr:row>
      <xdr:rowOff>45720</xdr:rowOff>
    </xdr:to>
    <xdr:sp macro="" textlink="">
      <xdr:nvSpPr>
        <xdr:cNvPr id="377" name="Line 376"/>
        <xdr:cNvSpPr>
          <a:spLocks noChangeShapeType="1"/>
        </xdr:cNvSpPr>
      </xdr:nvSpPr>
      <xdr:spPr bwMode="auto">
        <a:xfrm flipH="1">
          <a:off x="6431280" y="3878580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</xdr:colOff>
      <xdr:row>277</xdr:row>
      <xdr:rowOff>0</xdr:rowOff>
    </xdr:from>
    <xdr:to>
      <xdr:col>23</xdr:col>
      <xdr:colOff>45720</xdr:colOff>
      <xdr:row>277</xdr:row>
      <xdr:rowOff>0</xdr:rowOff>
    </xdr:to>
    <xdr:sp macro="" textlink="">
      <xdr:nvSpPr>
        <xdr:cNvPr id="378" name="Line 377"/>
        <xdr:cNvSpPr>
          <a:spLocks noChangeShapeType="1"/>
        </xdr:cNvSpPr>
      </xdr:nvSpPr>
      <xdr:spPr bwMode="auto">
        <a:xfrm>
          <a:off x="3070860" y="36819840"/>
          <a:ext cx="13868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76200</xdr:colOff>
      <xdr:row>276</xdr:row>
      <xdr:rowOff>91440</xdr:rowOff>
    </xdr:from>
    <xdr:to>
      <xdr:col>12</xdr:col>
      <xdr:colOff>45720</xdr:colOff>
      <xdr:row>277</xdr:row>
      <xdr:rowOff>38100</xdr:rowOff>
    </xdr:to>
    <xdr:sp macro="" textlink="">
      <xdr:nvSpPr>
        <xdr:cNvPr id="379" name="Line 378"/>
        <xdr:cNvSpPr>
          <a:spLocks noChangeShapeType="1"/>
        </xdr:cNvSpPr>
      </xdr:nvSpPr>
      <xdr:spPr bwMode="auto">
        <a:xfrm flipH="1">
          <a:off x="3116580" y="3678174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45720</xdr:colOff>
      <xdr:row>276</xdr:row>
      <xdr:rowOff>91440</xdr:rowOff>
    </xdr:from>
    <xdr:to>
      <xdr:col>23</xdr:col>
      <xdr:colOff>38100</xdr:colOff>
      <xdr:row>277</xdr:row>
      <xdr:rowOff>45720</xdr:rowOff>
    </xdr:to>
    <xdr:sp macro="" textlink="">
      <xdr:nvSpPr>
        <xdr:cNvPr id="380" name="Line 379"/>
        <xdr:cNvSpPr>
          <a:spLocks noChangeShapeType="1"/>
        </xdr:cNvSpPr>
      </xdr:nvSpPr>
      <xdr:spPr bwMode="auto">
        <a:xfrm flipH="1">
          <a:off x="4343400" y="36781740"/>
          <a:ext cx="10668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22860</xdr:colOff>
      <xdr:row>277</xdr:row>
      <xdr:rowOff>0</xdr:rowOff>
    </xdr:from>
    <xdr:to>
      <xdr:col>36</xdr:col>
      <xdr:colOff>106680</xdr:colOff>
      <xdr:row>277</xdr:row>
      <xdr:rowOff>0</xdr:rowOff>
    </xdr:to>
    <xdr:sp macro="" textlink="">
      <xdr:nvSpPr>
        <xdr:cNvPr id="381" name="Line 380"/>
        <xdr:cNvSpPr>
          <a:spLocks noChangeShapeType="1"/>
        </xdr:cNvSpPr>
      </xdr:nvSpPr>
      <xdr:spPr bwMode="auto">
        <a:xfrm>
          <a:off x="4549140" y="36819840"/>
          <a:ext cx="14554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76200</xdr:colOff>
      <xdr:row>276</xdr:row>
      <xdr:rowOff>91440</xdr:rowOff>
    </xdr:from>
    <xdr:to>
      <xdr:col>36</xdr:col>
      <xdr:colOff>38100</xdr:colOff>
      <xdr:row>277</xdr:row>
      <xdr:rowOff>45720</xdr:rowOff>
    </xdr:to>
    <xdr:sp macro="" textlink="">
      <xdr:nvSpPr>
        <xdr:cNvPr id="382" name="Line 381"/>
        <xdr:cNvSpPr>
          <a:spLocks noChangeShapeType="1"/>
        </xdr:cNvSpPr>
      </xdr:nvSpPr>
      <xdr:spPr bwMode="auto">
        <a:xfrm flipH="1">
          <a:off x="5859780" y="36781740"/>
          <a:ext cx="7620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68580</xdr:colOff>
      <xdr:row>276</xdr:row>
      <xdr:rowOff>91440</xdr:rowOff>
    </xdr:from>
    <xdr:to>
      <xdr:col>25</xdr:col>
      <xdr:colOff>60960</xdr:colOff>
      <xdr:row>277</xdr:row>
      <xdr:rowOff>45720</xdr:rowOff>
    </xdr:to>
    <xdr:sp macro="" textlink="">
      <xdr:nvSpPr>
        <xdr:cNvPr id="383" name="Line 382"/>
        <xdr:cNvSpPr>
          <a:spLocks noChangeShapeType="1"/>
        </xdr:cNvSpPr>
      </xdr:nvSpPr>
      <xdr:spPr bwMode="auto">
        <a:xfrm flipH="1">
          <a:off x="4594860" y="36781740"/>
          <a:ext cx="10668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22860</xdr:colOff>
      <xdr:row>279</xdr:row>
      <xdr:rowOff>0</xdr:rowOff>
    </xdr:from>
    <xdr:to>
      <xdr:col>25</xdr:col>
      <xdr:colOff>91440</xdr:colOff>
      <xdr:row>279</xdr:row>
      <xdr:rowOff>0</xdr:rowOff>
    </xdr:to>
    <xdr:sp macro="" textlink="">
      <xdr:nvSpPr>
        <xdr:cNvPr id="384" name="Line 383"/>
        <xdr:cNvSpPr>
          <a:spLocks noChangeShapeType="1"/>
        </xdr:cNvSpPr>
      </xdr:nvSpPr>
      <xdr:spPr bwMode="auto">
        <a:xfrm>
          <a:off x="4320540" y="37086540"/>
          <a:ext cx="411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60960</xdr:colOff>
      <xdr:row>278</xdr:row>
      <xdr:rowOff>106680</xdr:rowOff>
    </xdr:from>
    <xdr:to>
      <xdr:col>23</xdr:col>
      <xdr:colOff>45720</xdr:colOff>
      <xdr:row>279</xdr:row>
      <xdr:rowOff>45720</xdr:rowOff>
    </xdr:to>
    <xdr:sp macro="" textlink="">
      <xdr:nvSpPr>
        <xdr:cNvPr id="385" name="Line 384"/>
        <xdr:cNvSpPr>
          <a:spLocks noChangeShapeType="1"/>
        </xdr:cNvSpPr>
      </xdr:nvSpPr>
      <xdr:spPr bwMode="auto">
        <a:xfrm flipH="1">
          <a:off x="4358640" y="37063680"/>
          <a:ext cx="9906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45720</xdr:colOff>
      <xdr:row>278</xdr:row>
      <xdr:rowOff>91440</xdr:rowOff>
    </xdr:from>
    <xdr:to>
      <xdr:col>25</xdr:col>
      <xdr:colOff>45720</xdr:colOff>
      <xdr:row>279</xdr:row>
      <xdr:rowOff>45720</xdr:rowOff>
    </xdr:to>
    <xdr:sp macro="" textlink="">
      <xdr:nvSpPr>
        <xdr:cNvPr id="386" name="Line 385"/>
        <xdr:cNvSpPr>
          <a:spLocks noChangeShapeType="1"/>
        </xdr:cNvSpPr>
      </xdr:nvSpPr>
      <xdr:spPr bwMode="auto">
        <a:xfrm flipH="1">
          <a:off x="4572000" y="37048440"/>
          <a:ext cx="11430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274</xdr:row>
      <xdr:rowOff>45720</xdr:rowOff>
    </xdr:from>
    <xdr:to>
      <xdr:col>44</xdr:col>
      <xdr:colOff>0</xdr:colOff>
      <xdr:row>290</xdr:row>
      <xdr:rowOff>76200</xdr:rowOff>
    </xdr:to>
    <xdr:sp macro="" textlink="">
      <xdr:nvSpPr>
        <xdr:cNvPr id="387" name="Line 386"/>
        <xdr:cNvSpPr>
          <a:spLocks noChangeShapeType="1"/>
        </xdr:cNvSpPr>
      </xdr:nvSpPr>
      <xdr:spPr bwMode="auto">
        <a:xfrm>
          <a:off x="6812280" y="36469320"/>
          <a:ext cx="0" cy="21488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68580</xdr:colOff>
      <xdr:row>274</xdr:row>
      <xdr:rowOff>91440</xdr:rowOff>
    </xdr:from>
    <xdr:to>
      <xdr:col>44</xdr:col>
      <xdr:colOff>45720</xdr:colOff>
      <xdr:row>275</xdr:row>
      <xdr:rowOff>53340</xdr:rowOff>
    </xdr:to>
    <xdr:sp macro="" textlink="">
      <xdr:nvSpPr>
        <xdr:cNvPr id="388" name="Line 387"/>
        <xdr:cNvSpPr>
          <a:spLocks noChangeShapeType="1"/>
        </xdr:cNvSpPr>
      </xdr:nvSpPr>
      <xdr:spPr bwMode="auto">
        <a:xfrm flipH="1">
          <a:off x="6766560" y="36515040"/>
          <a:ext cx="91440" cy="990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76200</xdr:colOff>
      <xdr:row>289</xdr:row>
      <xdr:rowOff>114300</xdr:rowOff>
    </xdr:from>
    <xdr:to>
      <xdr:col>44</xdr:col>
      <xdr:colOff>45720</xdr:colOff>
      <xdr:row>290</xdr:row>
      <xdr:rowOff>38100</xdr:rowOff>
    </xdr:to>
    <xdr:sp macro="" textlink="">
      <xdr:nvSpPr>
        <xdr:cNvPr id="389" name="Line 388"/>
        <xdr:cNvSpPr>
          <a:spLocks noChangeShapeType="1"/>
        </xdr:cNvSpPr>
      </xdr:nvSpPr>
      <xdr:spPr bwMode="auto">
        <a:xfrm flipH="1">
          <a:off x="6774180" y="38519100"/>
          <a:ext cx="8382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38100</xdr:colOff>
      <xdr:row>292</xdr:row>
      <xdr:rowOff>0</xdr:rowOff>
    </xdr:from>
    <xdr:to>
      <xdr:col>16</xdr:col>
      <xdr:colOff>68580</xdr:colOff>
      <xdr:row>292</xdr:row>
      <xdr:rowOff>0</xdr:rowOff>
    </xdr:to>
    <xdr:sp macro="" textlink="">
      <xdr:nvSpPr>
        <xdr:cNvPr id="390" name="Line 389"/>
        <xdr:cNvSpPr>
          <a:spLocks noChangeShapeType="1"/>
        </xdr:cNvSpPr>
      </xdr:nvSpPr>
      <xdr:spPr bwMode="auto">
        <a:xfrm flipH="1">
          <a:off x="2392680" y="38816280"/>
          <a:ext cx="12877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272</xdr:row>
      <xdr:rowOff>53340</xdr:rowOff>
    </xdr:from>
    <xdr:to>
      <xdr:col>7</xdr:col>
      <xdr:colOff>0</xdr:colOff>
      <xdr:row>292</xdr:row>
      <xdr:rowOff>60960</xdr:rowOff>
    </xdr:to>
    <xdr:sp macro="" textlink="">
      <xdr:nvSpPr>
        <xdr:cNvPr id="391" name="Line 390"/>
        <xdr:cNvSpPr>
          <a:spLocks noChangeShapeType="1"/>
        </xdr:cNvSpPr>
      </xdr:nvSpPr>
      <xdr:spPr bwMode="auto">
        <a:xfrm flipV="1">
          <a:off x="2583180" y="36210240"/>
          <a:ext cx="0" cy="2667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22860</xdr:colOff>
      <xdr:row>273</xdr:row>
      <xdr:rowOff>0</xdr:rowOff>
    </xdr:from>
    <xdr:to>
      <xdr:col>16</xdr:col>
      <xdr:colOff>30480</xdr:colOff>
      <xdr:row>273</xdr:row>
      <xdr:rowOff>0</xdr:rowOff>
    </xdr:to>
    <xdr:sp macro="" textlink="">
      <xdr:nvSpPr>
        <xdr:cNvPr id="392" name="Line 391"/>
        <xdr:cNvSpPr>
          <a:spLocks noChangeShapeType="1"/>
        </xdr:cNvSpPr>
      </xdr:nvSpPr>
      <xdr:spPr bwMode="auto">
        <a:xfrm flipH="1">
          <a:off x="2491740" y="36294060"/>
          <a:ext cx="11506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272</xdr:row>
      <xdr:rowOff>114300</xdr:rowOff>
    </xdr:from>
    <xdr:to>
      <xdr:col>7</xdr:col>
      <xdr:colOff>45720</xdr:colOff>
      <xdr:row>273</xdr:row>
      <xdr:rowOff>45720</xdr:rowOff>
    </xdr:to>
    <xdr:sp macro="" textlink="">
      <xdr:nvSpPr>
        <xdr:cNvPr id="393" name="Line 392"/>
        <xdr:cNvSpPr>
          <a:spLocks noChangeShapeType="1"/>
        </xdr:cNvSpPr>
      </xdr:nvSpPr>
      <xdr:spPr bwMode="auto">
        <a:xfrm flipH="1">
          <a:off x="2545080" y="3627120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68580</xdr:colOff>
      <xdr:row>274</xdr:row>
      <xdr:rowOff>91440</xdr:rowOff>
    </xdr:from>
    <xdr:to>
      <xdr:col>7</xdr:col>
      <xdr:colOff>45720</xdr:colOff>
      <xdr:row>275</xdr:row>
      <xdr:rowOff>53340</xdr:rowOff>
    </xdr:to>
    <xdr:sp macro="" textlink="">
      <xdr:nvSpPr>
        <xdr:cNvPr id="394" name="Line 393"/>
        <xdr:cNvSpPr>
          <a:spLocks noChangeShapeType="1"/>
        </xdr:cNvSpPr>
      </xdr:nvSpPr>
      <xdr:spPr bwMode="auto">
        <a:xfrm flipH="1">
          <a:off x="2537460" y="36515040"/>
          <a:ext cx="91440" cy="990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22860</xdr:colOff>
      <xdr:row>275</xdr:row>
      <xdr:rowOff>0</xdr:rowOff>
    </xdr:from>
    <xdr:to>
      <xdr:col>16</xdr:col>
      <xdr:colOff>7620</xdr:colOff>
      <xdr:row>275</xdr:row>
      <xdr:rowOff>0</xdr:rowOff>
    </xdr:to>
    <xdr:sp macro="" textlink="">
      <xdr:nvSpPr>
        <xdr:cNvPr id="395" name="Line 394"/>
        <xdr:cNvSpPr>
          <a:spLocks noChangeShapeType="1"/>
        </xdr:cNvSpPr>
      </xdr:nvSpPr>
      <xdr:spPr bwMode="auto">
        <a:xfrm flipH="1">
          <a:off x="2491740" y="36560760"/>
          <a:ext cx="11277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68580</xdr:colOff>
      <xdr:row>277</xdr:row>
      <xdr:rowOff>91440</xdr:rowOff>
    </xdr:from>
    <xdr:to>
      <xdr:col>7</xdr:col>
      <xdr:colOff>45720</xdr:colOff>
      <xdr:row>278</xdr:row>
      <xdr:rowOff>53340</xdr:rowOff>
    </xdr:to>
    <xdr:sp macro="" textlink="">
      <xdr:nvSpPr>
        <xdr:cNvPr id="396" name="Line 395"/>
        <xdr:cNvSpPr>
          <a:spLocks noChangeShapeType="1"/>
        </xdr:cNvSpPr>
      </xdr:nvSpPr>
      <xdr:spPr bwMode="auto">
        <a:xfrm flipH="1">
          <a:off x="2537460" y="36911280"/>
          <a:ext cx="91440" cy="990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278</xdr:row>
      <xdr:rowOff>0</xdr:rowOff>
    </xdr:from>
    <xdr:to>
      <xdr:col>9</xdr:col>
      <xdr:colOff>60960</xdr:colOff>
      <xdr:row>278</xdr:row>
      <xdr:rowOff>0</xdr:rowOff>
    </xdr:to>
    <xdr:sp macro="" textlink="">
      <xdr:nvSpPr>
        <xdr:cNvPr id="397" name="Line 396"/>
        <xdr:cNvSpPr>
          <a:spLocks noChangeShapeType="1"/>
        </xdr:cNvSpPr>
      </xdr:nvSpPr>
      <xdr:spPr bwMode="auto">
        <a:xfrm flipH="1">
          <a:off x="2430780" y="36957000"/>
          <a:ext cx="4419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68580</xdr:colOff>
      <xdr:row>286</xdr:row>
      <xdr:rowOff>91440</xdr:rowOff>
    </xdr:from>
    <xdr:to>
      <xdr:col>7</xdr:col>
      <xdr:colOff>45720</xdr:colOff>
      <xdr:row>287</xdr:row>
      <xdr:rowOff>53340</xdr:rowOff>
    </xdr:to>
    <xdr:sp macro="" textlink="">
      <xdr:nvSpPr>
        <xdr:cNvPr id="398" name="Line 397"/>
        <xdr:cNvSpPr>
          <a:spLocks noChangeShapeType="1"/>
        </xdr:cNvSpPr>
      </xdr:nvSpPr>
      <xdr:spPr bwMode="auto">
        <a:xfrm flipH="1">
          <a:off x="2537460" y="38100000"/>
          <a:ext cx="91440" cy="990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68580</xdr:colOff>
      <xdr:row>289</xdr:row>
      <xdr:rowOff>91440</xdr:rowOff>
    </xdr:from>
    <xdr:to>
      <xdr:col>7</xdr:col>
      <xdr:colOff>45720</xdr:colOff>
      <xdr:row>290</xdr:row>
      <xdr:rowOff>53340</xdr:rowOff>
    </xdr:to>
    <xdr:sp macro="" textlink="">
      <xdr:nvSpPr>
        <xdr:cNvPr id="399" name="Line 398"/>
        <xdr:cNvSpPr>
          <a:spLocks noChangeShapeType="1"/>
        </xdr:cNvSpPr>
      </xdr:nvSpPr>
      <xdr:spPr bwMode="auto">
        <a:xfrm flipH="1">
          <a:off x="2537460" y="38496240"/>
          <a:ext cx="91440" cy="990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76200</xdr:colOff>
      <xdr:row>291</xdr:row>
      <xdr:rowOff>106680</xdr:rowOff>
    </xdr:from>
    <xdr:to>
      <xdr:col>7</xdr:col>
      <xdr:colOff>45720</xdr:colOff>
      <xdr:row>292</xdr:row>
      <xdr:rowOff>45720</xdr:rowOff>
    </xdr:to>
    <xdr:sp macro="" textlink="">
      <xdr:nvSpPr>
        <xdr:cNvPr id="400" name="Line 399"/>
        <xdr:cNvSpPr>
          <a:spLocks noChangeShapeType="1"/>
        </xdr:cNvSpPr>
      </xdr:nvSpPr>
      <xdr:spPr bwMode="auto">
        <a:xfrm flipH="1">
          <a:off x="2545080" y="3878580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91440</xdr:colOff>
      <xdr:row>290</xdr:row>
      <xdr:rowOff>0</xdr:rowOff>
    </xdr:from>
    <xdr:to>
      <xdr:col>16</xdr:col>
      <xdr:colOff>30480</xdr:colOff>
      <xdr:row>290</xdr:row>
      <xdr:rowOff>0</xdr:rowOff>
    </xdr:to>
    <xdr:sp macro="" textlink="">
      <xdr:nvSpPr>
        <xdr:cNvPr id="401" name="Line 400"/>
        <xdr:cNvSpPr>
          <a:spLocks noChangeShapeType="1"/>
        </xdr:cNvSpPr>
      </xdr:nvSpPr>
      <xdr:spPr bwMode="auto">
        <a:xfrm flipH="1">
          <a:off x="2446020" y="38541960"/>
          <a:ext cx="11963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287</xdr:row>
      <xdr:rowOff>0</xdr:rowOff>
    </xdr:from>
    <xdr:to>
      <xdr:col>9</xdr:col>
      <xdr:colOff>68580</xdr:colOff>
      <xdr:row>287</xdr:row>
      <xdr:rowOff>0</xdr:rowOff>
    </xdr:to>
    <xdr:sp macro="" textlink="">
      <xdr:nvSpPr>
        <xdr:cNvPr id="402" name="Line 401"/>
        <xdr:cNvSpPr>
          <a:spLocks noChangeShapeType="1"/>
        </xdr:cNvSpPr>
      </xdr:nvSpPr>
      <xdr:spPr bwMode="auto">
        <a:xfrm flipH="1">
          <a:off x="2468880" y="38145720"/>
          <a:ext cx="411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281</xdr:row>
      <xdr:rowOff>68580</xdr:rowOff>
    </xdr:from>
    <xdr:to>
      <xdr:col>17</xdr:col>
      <xdr:colOff>0</xdr:colOff>
      <xdr:row>283</xdr:row>
      <xdr:rowOff>68580</xdr:rowOff>
    </xdr:to>
    <xdr:sp macro="" textlink="">
      <xdr:nvSpPr>
        <xdr:cNvPr id="403" name="Line 402"/>
        <xdr:cNvSpPr>
          <a:spLocks noChangeShapeType="1"/>
        </xdr:cNvSpPr>
      </xdr:nvSpPr>
      <xdr:spPr bwMode="auto">
        <a:xfrm>
          <a:off x="3726180" y="37414200"/>
          <a:ext cx="0" cy="2743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60960</xdr:colOff>
      <xdr:row>281</xdr:row>
      <xdr:rowOff>106680</xdr:rowOff>
    </xdr:from>
    <xdr:to>
      <xdr:col>17</xdr:col>
      <xdr:colOff>68580</xdr:colOff>
      <xdr:row>282</xdr:row>
      <xdr:rowOff>45720</xdr:rowOff>
    </xdr:to>
    <xdr:sp macro="" textlink="">
      <xdr:nvSpPr>
        <xdr:cNvPr id="404" name="Line 403"/>
        <xdr:cNvSpPr>
          <a:spLocks noChangeShapeType="1"/>
        </xdr:cNvSpPr>
      </xdr:nvSpPr>
      <xdr:spPr bwMode="auto">
        <a:xfrm flipH="1">
          <a:off x="3672840" y="37452300"/>
          <a:ext cx="1219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60960</xdr:colOff>
      <xdr:row>282</xdr:row>
      <xdr:rowOff>106680</xdr:rowOff>
    </xdr:from>
    <xdr:to>
      <xdr:col>17</xdr:col>
      <xdr:colOff>60960</xdr:colOff>
      <xdr:row>283</xdr:row>
      <xdr:rowOff>45720</xdr:rowOff>
    </xdr:to>
    <xdr:sp macro="" textlink="">
      <xdr:nvSpPr>
        <xdr:cNvPr id="405" name="Line 404"/>
        <xdr:cNvSpPr>
          <a:spLocks noChangeShapeType="1"/>
        </xdr:cNvSpPr>
      </xdr:nvSpPr>
      <xdr:spPr bwMode="auto">
        <a:xfrm flipH="1">
          <a:off x="3672840" y="37589460"/>
          <a:ext cx="11430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281</xdr:row>
      <xdr:rowOff>68580</xdr:rowOff>
    </xdr:from>
    <xdr:to>
      <xdr:col>29</xdr:col>
      <xdr:colOff>0</xdr:colOff>
      <xdr:row>283</xdr:row>
      <xdr:rowOff>68580</xdr:rowOff>
    </xdr:to>
    <xdr:sp macro="" textlink="">
      <xdr:nvSpPr>
        <xdr:cNvPr id="406" name="Line 405"/>
        <xdr:cNvSpPr>
          <a:spLocks noChangeShapeType="1"/>
        </xdr:cNvSpPr>
      </xdr:nvSpPr>
      <xdr:spPr bwMode="auto">
        <a:xfrm>
          <a:off x="5097780" y="37414200"/>
          <a:ext cx="0" cy="2743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60960</xdr:colOff>
      <xdr:row>281</xdr:row>
      <xdr:rowOff>106680</xdr:rowOff>
    </xdr:from>
    <xdr:to>
      <xdr:col>29</xdr:col>
      <xdr:colOff>68580</xdr:colOff>
      <xdr:row>282</xdr:row>
      <xdr:rowOff>45720</xdr:rowOff>
    </xdr:to>
    <xdr:sp macro="" textlink="">
      <xdr:nvSpPr>
        <xdr:cNvPr id="407" name="Line 406"/>
        <xdr:cNvSpPr>
          <a:spLocks noChangeShapeType="1"/>
        </xdr:cNvSpPr>
      </xdr:nvSpPr>
      <xdr:spPr bwMode="auto">
        <a:xfrm flipH="1">
          <a:off x="5044440" y="37452300"/>
          <a:ext cx="1219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60960</xdr:colOff>
      <xdr:row>282</xdr:row>
      <xdr:rowOff>106680</xdr:rowOff>
    </xdr:from>
    <xdr:to>
      <xdr:col>29</xdr:col>
      <xdr:colOff>60960</xdr:colOff>
      <xdr:row>283</xdr:row>
      <xdr:rowOff>45720</xdr:rowOff>
    </xdr:to>
    <xdr:sp macro="" textlink="">
      <xdr:nvSpPr>
        <xdr:cNvPr id="408" name="Line 407"/>
        <xdr:cNvSpPr>
          <a:spLocks noChangeShapeType="1"/>
        </xdr:cNvSpPr>
      </xdr:nvSpPr>
      <xdr:spPr bwMode="auto">
        <a:xfrm flipH="1">
          <a:off x="5044440" y="37589460"/>
          <a:ext cx="11430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287</xdr:row>
      <xdr:rowOff>68580</xdr:rowOff>
    </xdr:from>
    <xdr:to>
      <xdr:col>10</xdr:col>
      <xdr:colOff>0</xdr:colOff>
      <xdr:row>297</xdr:row>
      <xdr:rowOff>68580</xdr:rowOff>
    </xdr:to>
    <xdr:sp macro="" textlink="">
      <xdr:nvSpPr>
        <xdr:cNvPr id="409" name="Line 408"/>
        <xdr:cNvSpPr>
          <a:spLocks noChangeShapeType="1"/>
        </xdr:cNvSpPr>
      </xdr:nvSpPr>
      <xdr:spPr bwMode="auto">
        <a:xfrm>
          <a:off x="2926080" y="38214300"/>
          <a:ext cx="0" cy="13182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</xdr:colOff>
      <xdr:row>295</xdr:row>
      <xdr:rowOff>0</xdr:rowOff>
    </xdr:from>
    <xdr:to>
      <xdr:col>38</xdr:col>
      <xdr:colOff>106680</xdr:colOff>
      <xdr:row>295</xdr:row>
      <xdr:rowOff>0</xdr:rowOff>
    </xdr:to>
    <xdr:sp macro="" textlink="">
      <xdr:nvSpPr>
        <xdr:cNvPr id="410" name="Line 409"/>
        <xdr:cNvSpPr>
          <a:spLocks noChangeShapeType="1"/>
        </xdr:cNvSpPr>
      </xdr:nvSpPr>
      <xdr:spPr bwMode="auto">
        <a:xfrm>
          <a:off x="2842260" y="39204900"/>
          <a:ext cx="3390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287</xdr:row>
      <xdr:rowOff>106680</xdr:rowOff>
    </xdr:from>
    <xdr:to>
      <xdr:col>38</xdr:col>
      <xdr:colOff>0</xdr:colOff>
      <xdr:row>297</xdr:row>
      <xdr:rowOff>76200</xdr:rowOff>
    </xdr:to>
    <xdr:sp macro="" textlink="">
      <xdr:nvSpPr>
        <xdr:cNvPr id="411" name="Line 410"/>
        <xdr:cNvSpPr>
          <a:spLocks noChangeShapeType="1"/>
        </xdr:cNvSpPr>
      </xdr:nvSpPr>
      <xdr:spPr bwMode="auto">
        <a:xfrm>
          <a:off x="6126480" y="38252400"/>
          <a:ext cx="0" cy="12877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287</xdr:row>
      <xdr:rowOff>60960</xdr:rowOff>
    </xdr:from>
    <xdr:to>
      <xdr:col>36</xdr:col>
      <xdr:colOff>0</xdr:colOff>
      <xdr:row>296</xdr:row>
      <xdr:rowOff>0</xdr:rowOff>
    </xdr:to>
    <xdr:sp macro="" textlink="">
      <xdr:nvSpPr>
        <xdr:cNvPr id="412" name="Line 411"/>
        <xdr:cNvSpPr>
          <a:spLocks noChangeShapeType="1"/>
        </xdr:cNvSpPr>
      </xdr:nvSpPr>
      <xdr:spPr bwMode="auto">
        <a:xfrm>
          <a:off x="5897880" y="38206680"/>
          <a:ext cx="0" cy="11277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292</xdr:row>
      <xdr:rowOff>68580</xdr:rowOff>
    </xdr:from>
    <xdr:to>
      <xdr:col>31</xdr:col>
      <xdr:colOff>0</xdr:colOff>
      <xdr:row>295</xdr:row>
      <xdr:rowOff>83820</xdr:rowOff>
    </xdr:to>
    <xdr:sp macro="" textlink="">
      <xdr:nvSpPr>
        <xdr:cNvPr id="413" name="Line 412"/>
        <xdr:cNvSpPr>
          <a:spLocks noChangeShapeType="1"/>
        </xdr:cNvSpPr>
      </xdr:nvSpPr>
      <xdr:spPr bwMode="auto">
        <a:xfrm>
          <a:off x="5326380" y="38884860"/>
          <a:ext cx="0" cy="4038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292</xdr:row>
      <xdr:rowOff>60960</xdr:rowOff>
    </xdr:from>
    <xdr:to>
      <xdr:col>17</xdr:col>
      <xdr:colOff>0</xdr:colOff>
      <xdr:row>295</xdr:row>
      <xdr:rowOff>114300</xdr:rowOff>
    </xdr:to>
    <xdr:sp macro="" textlink="">
      <xdr:nvSpPr>
        <xdr:cNvPr id="414" name="Line 413"/>
        <xdr:cNvSpPr>
          <a:spLocks noChangeShapeType="1"/>
        </xdr:cNvSpPr>
      </xdr:nvSpPr>
      <xdr:spPr bwMode="auto">
        <a:xfrm>
          <a:off x="3726180" y="38877240"/>
          <a:ext cx="0" cy="441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287</xdr:row>
      <xdr:rowOff>76200</xdr:rowOff>
    </xdr:from>
    <xdr:to>
      <xdr:col>12</xdr:col>
      <xdr:colOff>0</xdr:colOff>
      <xdr:row>295</xdr:row>
      <xdr:rowOff>91440</xdr:rowOff>
    </xdr:to>
    <xdr:sp macro="" textlink="">
      <xdr:nvSpPr>
        <xdr:cNvPr id="415" name="Line 414"/>
        <xdr:cNvSpPr>
          <a:spLocks noChangeShapeType="1"/>
        </xdr:cNvSpPr>
      </xdr:nvSpPr>
      <xdr:spPr bwMode="auto">
        <a:xfrm>
          <a:off x="3154680" y="38221920"/>
          <a:ext cx="0" cy="10744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</xdr:colOff>
      <xdr:row>297</xdr:row>
      <xdr:rowOff>0</xdr:rowOff>
    </xdr:from>
    <xdr:to>
      <xdr:col>38</xdr:col>
      <xdr:colOff>91440</xdr:colOff>
      <xdr:row>297</xdr:row>
      <xdr:rowOff>0</xdr:rowOff>
    </xdr:to>
    <xdr:sp macro="" textlink="">
      <xdr:nvSpPr>
        <xdr:cNvPr id="416" name="Line 415"/>
        <xdr:cNvSpPr>
          <a:spLocks noChangeShapeType="1"/>
        </xdr:cNvSpPr>
      </xdr:nvSpPr>
      <xdr:spPr bwMode="auto">
        <a:xfrm>
          <a:off x="2819400" y="39463980"/>
          <a:ext cx="33985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68580</xdr:colOff>
      <xdr:row>294</xdr:row>
      <xdr:rowOff>91440</xdr:rowOff>
    </xdr:from>
    <xdr:to>
      <xdr:col>10</xdr:col>
      <xdr:colOff>38100</xdr:colOff>
      <xdr:row>295</xdr:row>
      <xdr:rowOff>45720</xdr:rowOff>
    </xdr:to>
    <xdr:sp macro="" textlink="">
      <xdr:nvSpPr>
        <xdr:cNvPr id="417" name="Line 416"/>
        <xdr:cNvSpPr>
          <a:spLocks noChangeShapeType="1"/>
        </xdr:cNvSpPr>
      </xdr:nvSpPr>
      <xdr:spPr bwMode="auto">
        <a:xfrm flipH="1">
          <a:off x="2880360" y="39166800"/>
          <a:ext cx="8382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76200</xdr:colOff>
      <xdr:row>294</xdr:row>
      <xdr:rowOff>83820</xdr:rowOff>
    </xdr:from>
    <xdr:to>
      <xdr:col>12</xdr:col>
      <xdr:colOff>45720</xdr:colOff>
      <xdr:row>295</xdr:row>
      <xdr:rowOff>22860</xdr:rowOff>
    </xdr:to>
    <xdr:sp macro="" textlink="">
      <xdr:nvSpPr>
        <xdr:cNvPr id="418" name="Line 417"/>
        <xdr:cNvSpPr>
          <a:spLocks noChangeShapeType="1"/>
        </xdr:cNvSpPr>
      </xdr:nvSpPr>
      <xdr:spPr bwMode="auto">
        <a:xfrm flipH="1">
          <a:off x="3116580" y="3915918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</xdr:colOff>
      <xdr:row>296</xdr:row>
      <xdr:rowOff>106680</xdr:rowOff>
    </xdr:from>
    <xdr:to>
      <xdr:col>10</xdr:col>
      <xdr:colOff>38100</xdr:colOff>
      <xdr:row>297</xdr:row>
      <xdr:rowOff>60960</xdr:rowOff>
    </xdr:to>
    <xdr:sp macro="" textlink="">
      <xdr:nvSpPr>
        <xdr:cNvPr id="419" name="Line 418"/>
        <xdr:cNvSpPr>
          <a:spLocks noChangeShapeType="1"/>
        </xdr:cNvSpPr>
      </xdr:nvSpPr>
      <xdr:spPr bwMode="auto">
        <a:xfrm flipH="1">
          <a:off x="2872740" y="39441120"/>
          <a:ext cx="9144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76200</xdr:colOff>
      <xdr:row>294</xdr:row>
      <xdr:rowOff>91440</xdr:rowOff>
    </xdr:from>
    <xdr:to>
      <xdr:col>17</xdr:col>
      <xdr:colOff>45720</xdr:colOff>
      <xdr:row>295</xdr:row>
      <xdr:rowOff>38100</xdr:rowOff>
    </xdr:to>
    <xdr:sp macro="" textlink="">
      <xdr:nvSpPr>
        <xdr:cNvPr id="420" name="Line 419"/>
        <xdr:cNvSpPr>
          <a:spLocks noChangeShapeType="1"/>
        </xdr:cNvSpPr>
      </xdr:nvSpPr>
      <xdr:spPr bwMode="auto">
        <a:xfrm flipH="1">
          <a:off x="3688080" y="3916680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45720</xdr:colOff>
      <xdr:row>294</xdr:row>
      <xdr:rowOff>91440</xdr:rowOff>
    </xdr:from>
    <xdr:to>
      <xdr:col>31</xdr:col>
      <xdr:colOff>60960</xdr:colOff>
      <xdr:row>295</xdr:row>
      <xdr:rowOff>53340</xdr:rowOff>
    </xdr:to>
    <xdr:sp macro="" textlink="">
      <xdr:nvSpPr>
        <xdr:cNvPr id="421" name="Line 420"/>
        <xdr:cNvSpPr>
          <a:spLocks noChangeShapeType="1"/>
        </xdr:cNvSpPr>
      </xdr:nvSpPr>
      <xdr:spPr bwMode="auto">
        <a:xfrm flipH="1">
          <a:off x="5257800" y="39166800"/>
          <a:ext cx="129540" cy="914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68580</xdr:colOff>
      <xdr:row>294</xdr:row>
      <xdr:rowOff>91440</xdr:rowOff>
    </xdr:from>
    <xdr:to>
      <xdr:col>36</xdr:col>
      <xdr:colOff>45720</xdr:colOff>
      <xdr:row>295</xdr:row>
      <xdr:rowOff>38100</xdr:rowOff>
    </xdr:to>
    <xdr:sp macro="" textlink="">
      <xdr:nvSpPr>
        <xdr:cNvPr id="422" name="Line 421"/>
        <xdr:cNvSpPr>
          <a:spLocks noChangeShapeType="1"/>
        </xdr:cNvSpPr>
      </xdr:nvSpPr>
      <xdr:spPr bwMode="auto">
        <a:xfrm flipH="1">
          <a:off x="5852160" y="39166800"/>
          <a:ext cx="9144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76200</xdr:colOff>
      <xdr:row>294</xdr:row>
      <xdr:rowOff>91440</xdr:rowOff>
    </xdr:from>
    <xdr:to>
      <xdr:col>38</xdr:col>
      <xdr:colOff>45720</xdr:colOff>
      <xdr:row>295</xdr:row>
      <xdr:rowOff>38100</xdr:rowOff>
    </xdr:to>
    <xdr:sp macro="" textlink="">
      <xdr:nvSpPr>
        <xdr:cNvPr id="423" name="Line 422"/>
        <xdr:cNvSpPr>
          <a:spLocks noChangeShapeType="1"/>
        </xdr:cNvSpPr>
      </xdr:nvSpPr>
      <xdr:spPr bwMode="auto">
        <a:xfrm flipH="1">
          <a:off x="6088380" y="39166800"/>
          <a:ext cx="8382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83820</xdr:colOff>
      <xdr:row>296</xdr:row>
      <xdr:rowOff>91440</xdr:rowOff>
    </xdr:from>
    <xdr:to>
      <xdr:col>38</xdr:col>
      <xdr:colOff>38100</xdr:colOff>
      <xdr:row>297</xdr:row>
      <xdr:rowOff>38100</xdr:rowOff>
    </xdr:to>
    <xdr:sp macro="" textlink="">
      <xdr:nvSpPr>
        <xdr:cNvPr id="424" name="Line 423"/>
        <xdr:cNvSpPr>
          <a:spLocks noChangeShapeType="1"/>
        </xdr:cNvSpPr>
      </xdr:nvSpPr>
      <xdr:spPr bwMode="auto">
        <a:xfrm flipH="1">
          <a:off x="6096000" y="39425880"/>
          <a:ext cx="6858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273</xdr:row>
      <xdr:rowOff>0</xdr:rowOff>
    </xdr:from>
    <xdr:to>
      <xdr:col>33</xdr:col>
      <xdr:colOff>0</xdr:colOff>
      <xdr:row>273</xdr:row>
      <xdr:rowOff>0</xdr:rowOff>
    </xdr:to>
    <xdr:sp macro="" textlink="">
      <xdr:nvSpPr>
        <xdr:cNvPr id="425" name="Line 424"/>
        <xdr:cNvSpPr>
          <a:spLocks noChangeShapeType="1"/>
        </xdr:cNvSpPr>
      </xdr:nvSpPr>
      <xdr:spPr bwMode="auto">
        <a:xfrm>
          <a:off x="2926080" y="36294060"/>
          <a:ext cx="2628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273</xdr:row>
      <xdr:rowOff>0</xdr:rowOff>
    </xdr:from>
    <xdr:to>
      <xdr:col>10</xdr:col>
      <xdr:colOff>0</xdr:colOff>
      <xdr:row>293</xdr:row>
      <xdr:rowOff>22860</xdr:rowOff>
    </xdr:to>
    <xdr:sp macro="" textlink="">
      <xdr:nvSpPr>
        <xdr:cNvPr id="426" name="Line 425"/>
        <xdr:cNvSpPr>
          <a:spLocks noChangeShapeType="1"/>
        </xdr:cNvSpPr>
      </xdr:nvSpPr>
      <xdr:spPr bwMode="auto">
        <a:xfrm>
          <a:off x="2926080" y="36294060"/>
          <a:ext cx="0" cy="26746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91440</xdr:colOff>
      <xdr:row>61</xdr:row>
      <xdr:rowOff>121920</xdr:rowOff>
    </xdr:from>
    <xdr:to>
      <xdr:col>14</xdr:col>
      <xdr:colOff>22860</xdr:colOff>
      <xdr:row>62</xdr:row>
      <xdr:rowOff>15240</xdr:rowOff>
    </xdr:to>
    <xdr:sp macro="" textlink="">
      <xdr:nvSpPr>
        <xdr:cNvPr id="427" name="Oval 426"/>
        <xdr:cNvSpPr>
          <a:spLocks noChangeArrowheads="1"/>
        </xdr:cNvSpPr>
      </xdr:nvSpPr>
      <xdr:spPr bwMode="auto">
        <a:xfrm>
          <a:off x="3360420" y="8435340"/>
          <a:ext cx="45720" cy="304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14</xdr:col>
      <xdr:colOff>91440</xdr:colOff>
      <xdr:row>83</xdr:row>
      <xdr:rowOff>129540</xdr:rowOff>
    </xdr:from>
    <xdr:to>
      <xdr:col>15</xdr:col>
      <xdr:colOff>22860</xdr:colOff>
      <xdr:row>84</xdr:row>
      <xdr:rowOff>22860</xdr:rowOff>
    </xdr:to>
    <xdr:sp macro="" textlink="">
      <xdr:nvSpPr>
        <xdr:cNvPr id="428" name="Oval 427"/>
        <xdr:cNvSpPr>
          <a:spLocks noChangeArrowheads="1"/>
        </xdr:cNvSpPr>
      </xdr:nvSpPr>
      <xdr:spPr bwMode="auto">
        <a:xfrm>
          <a:off x="3474720" y="11353800"/>
          <a:ext cx="45720" cy="304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91440</xdr:colOff>
      <xdr:row>106</xdr:row>
      <xdr:rowOff>114300</xdr:rowOff>
    </xdr:from>
    <xdr:to>
      <xdr:col>8</xdr:col>
      <xdr:colOff>22860</xdr:colOff>
      <xdr:row>107</xdr:row>
      <xdr:rowOff>7620</xdr:rowOff>
    </xdr:to>
    <xdr:sp macro="" textlink="">
      <xdr:nvSpPr>
        <xdr:cNvPr id="429" name="Oval 428"/>
        <xdr:cNvSpPr>
          <a:spLocks noChangeArrowheads="1"/>
        </xdr:cNvSpPr>
      </xdr:nvSpPr>
      <xdr:spPr bwMode="auto">
        <a:xfrm>
          <a:off x="2674620" y="14371320"/>
          <a:ext cx="45720" cy="304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106680</xdr:colOff>
      <xdr:row>129</xdr:row>
      <xdr:rowOff>121920</xdr:rowOff>
    </xdr:from>
    <xdr:to>
      <xdr:col>14</xdr:col>
      <xdr:colOff>30480</xdr:colOff>
      <xdr:row>130</xdr:row>
      <xdr:rowOff>15240</xdr:rowOff>
    </xdr:to>
    <xdr:sp macro="" textlink="">
      <xdr:nvSpPr>
        <xdr:cNvPr id="430" name="Oval 429"/>
        <xdr:cNvSpPr>
          <a:spLocks noChangeArrowheads="1"/>
        </xdr:cNvSpPr>
      </xdr:nvSpPr>
      <xdr:spPr bwMode="auto">
        <a:xfrm>
          <a:off x="3375660" y="17419320"/>
          <a:ext cx="38100" cy="304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91440</xdr:colOff>
      <xdr:row>154</xdr:row>
      <xdr:rowOff>121920</xdr:rowOff>
    </xdr:from>
    <xdr:to>
      <xdr:col>11</xdr:col>
      <xdr:colOff>22860</xdr:colOff>
      <xdr:row>155</xdr:row>
      <xdr:rowOff>15240</xdr:rowOff>
    </xdr:to>
    <xdr:sp macro="" textlink="">
      <xdr:nvSpPr>
        <xdr:cNvPr id="431" name="Oval 430"/>
        <xdr:cNvSpPr>
          <a:spLocks noChangeArrowheads="1"/>
        </xdr:cNvSpPr>
      </xdr:nvSpPr>
      <xdr:spPr bwMode="auto">
        <a:xfrm>
          <a:off x="3017520" y="20726400"/>
          <a:ext cx="45720" cy="304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91440</xdr:colOff>
      <xdr:row>214</xdr:row>
      <xdr:rowOff>121920</xdr:rowOff>
    </xdr:from>
    <xdr:to>
      <xdr:col>9</xdr:col>
      <xdr:colOff>22860</xdr:colOff>
      <xdr:row>215</xdr:row>
      <xdr:rowOff>15240</xdr:rowOff>
    </xdr:to>
    <xdr:sp macro="" textlink="">
      <xdr:nvSpPr>
        <xdr:cNvPr id="432" name="Oval 431"/>
        <xdr:cNvSpPr>
          <a:spLocks noChangeArrowheads="1"/>
        </xdr:cNvSpPr>
      </xdr:nvSpPr>
      <xdr:spPr bwMode="auto">
        <a:xfrm>
          <a:off x="2788920" y="28613100"/>
          <a:ext cx="45720" cy="304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91440</xdr:colOff>
      <xdr:row>182</xdr:row>
      <xdr:rowOff>121920</xdr:rowOff>
    </xdr:from>
    <xdr:to>
      <xdr:col>10</xdr:col>
      <xdr:colOff>22860</xdr:colOff>
      <xdr:row>183</xdr:row>
      <xdr:rowOff>15240</xdr:rowOff>
    </xdr:to>
    <xdr:sp macro="" textlink="">
      <xdr:nvSpPr>
        <xdr:cNvPr id="433" name="Oval 432"/>
        <xdr:cNvSpPr>
          <a:spLocks noChangeArrowheads="1"/>
        </xdr:cNvSpPr>
      </xdr:nvSpPr>
      <xdr:spPr bwMode="auto">
        <a:xfrm>
          <a:off x="2903220" y="24406860"/>
          <a:ext cx="45720" cy="304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91440</xdr:colOff>
      <xdr:row>237</xdr:row>
      <xdr:rowOff>121920</xdr:rowOff>
    </xdr:from>
    <xdr:to>
      <xdr:col>10</xdr:col>
      <xdr:colOff>22860</xdr:colOff>
      <xdr:row>238</xdr:row>
      <xdr:rowOff>15240</xdr:rowOff>
    </xdr:to>
    <xdr:sp macro="" textlink="">
      <xdr:nvSpPr>
        <xdr:cNvPr id="434" name="Oval 433"/>
        <xdr:cNvSpPr>
          <a:spLocks noChangeArrowheads="1"/>
        </xdr:cNvSpPr>
      </xdr:nvSpPr>
      <xdr:spPr bwMode="auto">
        <a:xfrm>
          <a:off x="2903220" y="31645860"/>
          <a:ext cx="45720" cy="304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91440</xdr:colOff>
      <xdr:row>272</xdr:row>
      <xdr:rowOff>121920</xdr:rowOff>
    </xdr:from>
    <xdr:to>
      <xdr:col>10</xdr:col>
      <xdr:colOff>22860</xdr:colOff>
      <xdr:row>273</xdr:row>
      <xdr:rowOff>15240</xdr:rowOff>
    </xdr:to>
    <xdr:sp macro="" textlink="">
      <xdr:nvSpPr>
        <xdr:cNvPr id="435" name="Oval 434"/>
        <xdr:cNvSpPr>
          <a:spLocks noChangeArrowheads="1"/>
        </xdr:cNvSpPr>
      </xdr:nvSpPr>
      <xdr:spPr bwMode="auto">
        <a:xfrm>
          <a:off x="2903220" y="36278820"/>
          <a:ext cx="45720" cy="304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267</xdr:row>
      <xdr:rowOff>76200</xdr:rowOff>
    </xdr:from>
    <xdr:to>
      <xdr:col>10</xdr:col>
      <xdr:colOff>0</xdr:colOff>
      <xdr:row>269</xdr:row>
      <xdr:rowOff>15240</xdr:rowOff>
    </xdr:to>
    <xdr:sp macro="" textlink="">
      <xdr:nvSpPr>
        <xdr:cNvPr id="436" name="Line 435"/>
        <xdr:cNvSpPr>
          <a:spLocks noChangeShapeType="1"/>
        </xdr:cNvSpPr>
      </xdr:nvSpPr>
      <xdr:spPr bwMode="auto">
        <a:xfrm flipV="1">
          <a:off x="2926080" y="35585400"/>
          <a:ext cx="0" cy="1981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</xdr:colOff>
      <xdr:row>268</xdr:row>
      <xdr:rowOff>0</xdr:rowOff>
    </xdr:from>
    <xdr:to>
      <xdr:col>24</xdr:col>
      <xdr:colOff>91440</xdr:colOff>
      <xdr:row>268</xdr:row>
      <xdr:rowOff>0</xdr:rowOff>
    </xdr:to>
    <xdr:sp macro="" textlink="">
      <xdr:nvSpPr>
        <xdr:cNvPr id="437" name="Line 436"/>
        <xdr:cNvSpPr>
          <a:spLocks noChangeShapeType="1"/>
        </xdr:cNvSpPr>
      </xdr:nvSpPr>
      <xdr:spPr bwMode="auto">
        <a:xfrm>
          <a:off x="2819400" y="35638740"/>
          <a:ext cx="17983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267</xdr:row>
      <xdr:rowOff>68580</xdr:rowOff>
    </xdr:from>
    <xdr:to>
      <xdr:col>24</xdr:col>
      <xdr:colOff>0</xdr:colOff>
      <xdr:row>269</xdr:row>
      <xdr:rowOff>76200</xdr:rowOff>
    </xdr:to>
    <xdr:sp macro="" textlink="">
      <xdr:nvSpPr>
        <xdr:cNvPr id="438" name="Line 437"/>
        <xdr:cNvSpPr>
          <a:spLocks noChangeShapeType="1"/>
        </xdr:cNvSpPr>
      </xdr:nvSpPr>
      <xdr:spPr bwMode="auto">
        <a:xfrm flipV="1">
          <a:off x="4526280" y="35577780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83820</xdr:colOff>
      <xdr:row>267</xdr:row>
      <xdr:rowOff>106680</xdr:rowOff>
    </xdr:from>
    <xdr:to>
      <xdr:col>10</xdr:col>
      <xdr:colOff>45720</xdr:colOff>
      <xdr:row>268</xdr:row>
      <xdr:rowOff>45720</xdr:rowOff>
    </xdr:to>
    <xdr:sp macro="" textlink="">
      <xdr:nvSpPr>
        <xdr:cNvPr id="439" name="Line 438"/>
        <xdr:cNvSpPr>
          <a:spLocks noChangeShapeType="1"/>
        </xdr:cNvSpPr>
      </xdr:nvSpPr>
      <xdr:spPr bwMode="auto">
        <a:xfrm flipH="1">
          <a:off x="2895600" y="35615880"/>
          <a:ext cx="7620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76200</xdr:colOff>
      <xdr:row>267</xdr:row>
      <xdr:rowOff>91440</xdr:rowOff>
    </xdr:from>
    <xdr:to>
      <xdr:col>24</xdr:col>
      <xdr:colOff>60960</xdr:colOff>
      <xdr:row>268</xdr:row>
      <xdr:rowOff>45720</xdr:rowOff>
    </xdr:to>
    <xdr:sp macro="" textlink="">
      <xdr:nvSpPr>
        <xdr:cNvPr id="440" name="Line 439"/>
        <xdr:cNvSpPr>
          <a:spLocks noChangeShapeType="1"/>
        </xdr:cNvSpPr>
      </xdr:nvSpPr>
      <xdr:spPr bwMode="auto">
        <a:xfrm flipH="1">
          <a:off x="4488180" y="35600640"/>
          <a:ext cx="9906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83820</xdr:colOff>
      <xdr:row>282</xdr:row>
      <xdr:rowOff>53340</xdr:rowOff>
    </xdr:from>
    <xdr:to>
      <xdr:col>24</xdr:col>
      <xdr:colOff>7620</xdr:colOff>
      <xdr:row>282</xdr:row>
      <xdr:rowOff>76200</xdr:rowOff>
    </xdr:to>
    <xdr:sp macro="" textlink="">
      <xdr:nvSpPr>
        <xdr:cNvPr id="441" name="Oval 440"/>
        <xdr:cNvSpPr>
          <a:spLocks noChangeArrowheads="1"/>
        </xdr:cNvSpPr>
      </xdr:nvSpPr>
      <xdr:spPr bwMode="auto">
        <a:xfrm>
          <a:off x="4495800" y="37536120"/>
          <a:ext cx="38100" cy="228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205740</xdr:colOff>
      <xdr:row>273</xdr:row>
      <xdr:rowOff>0</xdr:rowOff>
    </xdr:from>
    <xdr:to>
      <xdr:col>5</xdr:col>
      <xdr:colOff>45720</xdr:colOff>
      <xdr:row>273</xdr:row>
      <xdr:rowOff>0</xdr:rowOff>
    </xdr:to>
    <xdr:sp macro="" textlink="">
      <xdr:nvSpPr>
        <xdr:cNvPr id="442" name="Line 441"/>
        <xdr:cNvSpPr>
          <a:spLocks noChangeShapeType="1"/>
        </xdr:cNvSpPr>
      </xdr:nvSpPr>
      <xdr:spPr bwMode="auto">
        <a:xfrm flipH="1">
          <a:off x="2133600" y="36294060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272</xdr:row>
      <xdr:rowOff>53340</xdr:rowOff>
    </xdr:from>
    <xdr:to>
      <xdr:col>4</xdr:col>
      <xdr:colOff>0</xdr:colOff>
      <xdr:row>283</xdr:row>
      <xdr:rowOff>7620</xdr:rowOff>
    </xdr:to>
    <xdr:sp macro="" textlink="">
      <xdr:nvSpPr>
        <xdr:cNvPr id="443" name="Line 442"/>
        <xdr:cNvSpPr>
          <a:spLocks noChangeShapeType="1"/>
        </xdr:cNvSpPr>
      </xdr:nvSpPr>
      <xdr:spPr bwMode="auto">
        <a:xfrm>
          <a:off x="2240280" y="36210240"/>
          <a:ext cx="0" cy="14173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236220</xdr:colOff>
      <xdr:row>282</xdr:row>
      <xdr:rowOff>60960</xdr:rowOff>
    </xdr:from>
    <xdr:to>
      <xdr:col>5</xdr:col>
      <xdr:colOff>83820</xdr:colOff>
      <xdr:row>282</xdr:row>
      <xdr:rowOff>60960</xdr:rowOff>
    </xdr:to>
    <xdr:sp macro="" textlink="">
      <xdr:nvSpPr>
        <xdr:cNvPr id="444" name="Line 443"/>
        <xdr:cNvSpPr>
          <a:spLocks noChangeShapeType="1"/>
        </xdr:cNvSpPr>
      </xdr:nvSpPr>
      <xdr:spPr bwMode="auto">
        <a:xfrm flipH="1">
          <a:off x="2164080" y="37543740"/>
          <a:ext cx="2743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274320</xdr:colOff>
      <xdr:row>272</xdr:row>
      <xdr:rowOff>106680</xdr:rowOff>
    </xdr:from>
    <xdr:to>
      <xdr:col>4</xdr:col>
      <xdr:colOff>38100</xdr:colOff>
      <xdr:row>273</xdr:row>
      <xdr:rowOff>53340</xdr:rowOff>
    </xdr:to>
    <xdr:sp macro="" textlink="">
      <xdr:nvSpPr>
        <xdr:cNvPr id="445" name="Line 444"/>
        <xdr:cNvSpPr>
          <a:spLocks noChangeShapeType="1"/>
        </xdr:cNvSpPr>
      </xdr:nvSpPr>
      <xdr:spPr bwMode="auto">
        <a:xfrm flipH="1">
          <a:off x="2202180" y="36263580"/>
          <a:ext cx="7620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274320</xdr:colOff>
      <xdr:row>282</xdr:row>
      <xdr:rowOff>22860</xdr:rowOff>
    </xdr:from>
    <xdr:to>
      <xdr:col>4</xdr:col>
      <xdr:colOff>45720</xdr:colOff>
      <xdr:row>282</xdr:row>
      <xdr:rowOff>91440</xdr:rowOff>
    </xdr:to>
    <xdr:sp macro="" textlink="">
      <xdr:nvSpPr>
        <xdr:cNvPr id="446" name="Line 445"/>
        <xdr:cNvSpPr>
          <a:spLocks noChangeShapeType="1"/>
        </xdr:cNvSpPr>
      </xdr:nvSpPr>
      <xdr:spPr bwMode="auto">
        <a:xfrm flipH="1">
          <a:off x="2202180" y="3750564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307</xdr:row>
      <xdr:rowOff>0</xdr:rowOff>
    </xdr:from>
    <xdr:to>
      <xdr:col>23</xdr:col>
      <xdr:colOff>0</xdr:colOff>
      <xdr:row>309</xdr:row>
      <xdr:rowOff>0</xdr:rowOff>
    </xdr:to>
    <xdr:sp macro="" textlink="">
      <xdr:nvSpPr>
        <xdr:cNvPr id="447" name="Line 446"/>
        <xdr:cNvSpPr>
          <a:spLocks noChangeShapeType="1"/>
        </xdr:cNvSpPr>
      </xdr:nvSpPr>
      <xdr:spPr bwMode="auto">
        <a:xfrm>
          <a:off x="4069080" y="40789860"/>
          <a:ext cx="342900" cy="2590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309</xdr:row>
      <xdr:rowOff>0</xdr:rowOff>
    </xdr:from>
    <xdr:to>
      <xdr:col>23</xdr:col>
      <xdr:colOff>0</xdr:colOff>
      <xdr:row>320</xdr:row>
      <xdr:rowOff>0</xdr:rowOff>
    </xdr:to>
    <xdr:sp macro="" textlink="">
      <xdr:nvSpPr>
        <xdr:cNvPr id="448" name="Line 447"/>
        <xdr:cNvSpPr>
          <a:spLocks noChangeShapeType="1"/>
        </xdr:cNvSpPr>
      </xdr:nvSpPr>
      <xdr:spPr bwMode="auto">
        <a:xfrm>
          <a:off x="4411980" y="41048940"/>
          <a:ext cx="0" cy="143256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309</xdr:row>
      <xdr:rowOff>0</xdr:rowOff>
    </xdr:from>
    <xdr:to>
      <xdr:col>26</xdr:col>
      <xdr:colOff>0</xdr:colOff>
      <xdr:row>320</xdr:row>
      <xdr:rowOff>0</xdr:rowOff>
    </xdr:to>
    <xdr:sp macro="" textlink="">
      <xdr:nvSpPr>
        <xdr:cNvPr id="449" name="Line 448"/>
        <xdr:cNvSpPr>
          <a:spLocks noChangeShapeType="1"/>
        </xdr:cNvSpPr>
      </xdr:nvSpPr>
      <xdr:spPr bwMode="auto">
        <a:xfrm>
          <a:off x="4754880" y="41048940"/>
          <a:ext cx="0" cy="143256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307</xdr:row>
      <xdr:rowOff>0</xdr:rowOff>
    </xdr:from>
    <xdr:to>
      <xdr:col>29</xdr:col>
      <xdr:colOff>0</xdr:colOff>
      <xdr:row>309</xdr:row>
      <xdr:rowOff>0</xdr:rowOff>
    </xdr:to>
    <xdr:sp macro="" textlink="">
      <xdr:nvSpPr>
        <xdr:cNvPr id="450" name="Line 449"/>
        <xdr:cNvSpPr>
          <a:spLocks noChangeShapeType="1"/>
        </xdr:cNvSpPr>
      </xdr:nvSpPr>
      <xdr:spPr bwMode="auto">
        <a:xfrm flipV="1">
          <a:off x="4754880" y="40789860"/>
          <a:ext cx="342900" cy="2590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320</xdr:row>
      <xdr:rowOff>0</xdr:rowOff>
    </xdr:from>
    <xdr:to>
      <xdr:col>23</xdr:col>
      <xdr:colOff>0</xdr:colOff>
      <xdr:row>322</xdr:row>
      <xdr:rowOff>0</xdr:rowOff>
    </xdr:to>
    <xdr:sp macro="" textlink="">
      <xdr:nvSpPr>
        <xdr:cNvPr id="451" name="Line 450"/>
        <xdr:cNvSpPr>
          <a:spLocks noChangeShapeType="1"/>
        </xdr:cNvSpPr>
      </xdr:nvSpPr>
      <xdr:spPr bwMode="auto">
        <a:xfrm flipH="1">
          <a:off x="4069080" y="42481500"/>
          <a:ext cx="342900" cy="2590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320</xdr:row>
      <xdr:rowOff>0</xdr:rowOff>
    </xdr:from>
    <xdr:to>
      <xdr:col>29</xdr:col>
      <xdr:colOff>0</xdr:colOff>
      <xdr:row>322</xdr:row>
      <xdr:rowOff>0</xdr:rowOff>
    </xdr:to>
    <xdr:sp macro="" textlink="">
      <xdr:nvSpPr>
        <xdr:cNvPr id="452" name="Line 451"/>
        <xdr:cNvSpPr>
          <a:spLocks noChangeShapeType="1"/>
        </xdr:cNvSpPr>
      </xdr:nvSpPr>
      <xdr:spPr bwMode="auto">
        <a:xfrm>
          <a:off x="4754880" y="42481500"/>
          <a:ext cx="342900" cy="2590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301</xdr:row>
      <xdr:rowOff>91440</xdr:rowOff>
    </xdr:from>
    <xdr:to>
      <xdr:col>20</xdr:col>
      <xdr:colOff>0</xdr:colOff>
      <xdr:row>303</xdr:row>
      <xdr:rowOff>68580</xdr:rowOff>
    </xdr:to>
    <xdr:sp macro="" textlink="">
      <xdr:nvSpPr>
        <xdr:cNvPr id="453" name="Line 452"/>
        <xdr:cNvSpPr>
          <a:spLocks noChangeShapeType="1"/>
        </xdr:cNvSpPr>
      </xdr:nvSpPr>
      <xdr:spPr bwMode="auto">
        <a:xfrm flipV="1">
          <a:off x="4069080" y="40088820"/>
          <a:ext cx="0" cy="2362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68580</xdr:colOff>
      <xdr:row>302</xdr:row>
      <xdr:rowOff>0</xdr:rowOff>
    </xdr:from>
    <xdr:to>
      <xdr:col>29</xdr:col>
      <xdr:colOff>45720</xdr:colOff>
      <xdr:row>302</xdr:row>
      <xdr:rowOff>0</xdr:rowOff>
    </xdr:to>
    <xdr:sp macro="" textlink="">
      <xdr:nvSpPr>
        <xdr:cNvPr id="454" name="Line 453"/>
        <xdr:cNvSpPr>
          <a:spLocks noChangeShapeType="1"/>
        </xdr:cNvSpPr>
      </xdr:nvSpPr>
      <xdr:spPr bwMode="auto">
        <a:xfrm>
          <a:off x="4023360" y="40126920"/>
          <a:ext cx="11201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0</xdr:colOff>
      <xdr:row>301</xdr:row>
      <xdr:rowOff>68580</xdr:rowOff>
    </xdr:from>
    <xdr:to>
      <xdr:col>29</xdr:col>
      <xdr:colOff>0</xdr:colOff>
      <xdr:row>303</xdr:row>
      <xdr:rowOff>68580</xdr:rowOff>
    </xdr:to>
    <xdr:sp macro="" textlink="">
      <xdr:nvSpPr>
        <xdr:cNvPr id="455" name="Line 454"/>
        <xdr:cNvSpPr>
          <a:spLocks noChangeShapeType="1"/>
        </xdr:cNvSpPr>
      </xdr:nvSpPr>
      <xdr:spPr bwMode="auto">
        <a:xfrm>
          <a:off x="5097780" y="40065960"/>
          <a:ext cx="0" cy="2590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83820</xdr:colOff>
      <xdr:row>301</xdr:row>
      <xdr:rowOff>106680</xdr:rowOff>
    </xdr:from>
    <xdr:to>
      <xdr:col>20</xdr:col>
      <xdr:colOff>30480</xdr:colOff>
      <xdr:row>302</xdr:row>
      <xdr:rowOff>22860</xdr:rowOff>
    </xdr:to>
    <xdr:sp macro="" textlink="">
      <xdr:nvSpPr>
        <xdr:cNvPr id="456" name="Line 455"/>
        <xdr:cNvSpPr>
          <a:spLocks noChangeShapeType="1"/>
        </xdr:cNvSpPr>
      </xdr:nvSpPr>
      <xdr:spPr bwMode="auto">
        <a:xfrm flipH="1">
          <a:off x="4038600" y="4010406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301</xdr:row>
      <xdr:rowOff>106680</xdr:rowOff>
    </xdr:from>
    <xdr:to>
      <xdr:col>29</xdr:col>
      <xdr:colOff>30480</xdr:colOff>
      <xdr:row>302</xdr:row>
      <xdr:rowOff>22860</xdr:rowOff>
    </xdr:to>
    <xdr:sp macro="" textlink="">
      <xdr:nvSpPr>
        <xdr:cNvPr id="457" name="Line 456"/>
        <xdr:cNvSpPr>
          <a:spLocks noChangeShapeType="1"/>
        </xdr:cNvSpPr>
      </xdr:nvSpPr>
      <xdr:spPr bwMode="auto">
        <a:xfrm flipH="1">
          <a:off x="5059680" y="4010406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45720</xdr:colOff>
      <xdr:row>303</xdr:row>
      <xdr:rowOff>0</xdr:rowOff>
    </xdr:from>
    <xdr:to>
      <xdr:col>29</xdr:col>
      <xdr:colOff>68580</xdr:colOff>
      <xdr:row>303</xdr:row>
      <xdr:rowOff>0</xdr:rowOff>
    </xdr:to>
    <xdr:sp macro="" textlink="">
      <xdr:nvSpPr>
        <xdr:cNvPr id="458" name="Line 457"/>
        <xdr:cNvSpPr>
          <a:spLocks noChangeShapeType="1"/>
        </xdr:cNvSpPr>
      </xdr:nvSpPr>
      <xdr:spPr bwMode="auto">
        <a:xfrm>
          <a:off x="4000500" y="40256460"/>
          <a:ext cx="11658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0</xdr:colOff>
      <xdr:row>302</xdr:row>
      <xdr:rowOff>76200</xdr:rowOff>
    </xdr:from>
    <xdr:to>
      <xdr:col>23</xdr:col>
      <xdr:colOff>0</xdr:colOff>
      <xdr:row>303</xdr:row>
      <xdr:rowOff>76200</xdr:rowOff>
    </xdr:to>
    <xdr:sp macro="" textlink="">
      <xdr:nvSpPr>
        <xdr:cNvPr id="459" name="Line 458"/>
        <xdr:cNvSpPr>
          <a:spLocks noChangeShapeType="1"/>
        </xdr:cNvSpPr>
      </xdr:nvSpPr>
      <xdr:spPr bwMode="auto">
        <a:xfrm>
          <a:off x="4411980" y="40203120"/>
          <a:ext cx="0" cy="1295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83820</xdr:colOff>
      <xdr:row>302</xdr:row>
      <xdr:rowOff>106680</xdr:rowOff>
    </xdr:from>
    <xdr:to>
      <xdr:col>23</xdr:col>
      <xdr:colOff>30480</xdr:colOff>
      <xdr:row>303</xdr:row>
      <xdr:rowOff>22860</xdr:rowOff>
    </xdr:to>
    <xdr:sp macro="" textlink="">
      <xdr:nvSpPr>
        <xdr:cNvPr id="460" name="Line 459"/>
        <xdr:cNvSpPr>
          <a:spLocks noChangeShapeType="1"/>
        </xdr:cNvSpPr>
      </xdr:nvSpPr>
      <xdr:spPr bwMode="auto">
        <a:xfrm flipH="1">
          <a:off x="4381500" y="4023360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302</xdr:row>
      <xdr:rowOff>106680</xdr:rowOff>
    </xdr:from>
    <xdr:to>
      <xdr:col>20</xdr:col>
      <xdr:colOff>30480</xdr:colOff>
      <xdr:row>303</xdr:row>
      <xdr:rowOff>22860</xdr:rowOff>
    </xdr:to>
    <xdr:sp macro="" textlink="">
      <xdr:nvSpPr>
        <xdr:cNvPr id="461" name="Line 460"/>
        <xdr:cNvSpPr>
          <a:spLocks noChangeShapeType="1"/>
        </xdr:cNvSpPr>
      </xdr:nvSpPr>
      <xdr:spPr bwMode="auto">
        <a:xfrm flipH="1">
          <a:off x="4030980" y="4023360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0</xdr:colOff>
      <xdr:row>302</xdr:row>
      <xdr:rowOff>68580</xdr:rowOff>
    </xdr:from>
    <xdr:to>
      <xdr:col>26</xdr:col>
      <xdr:colOff>0</xdr:colOff>
      <xdr:row>303</xdr:row>
      <xdr:rowOff>68580</xdr:rowOff>
    </xdr:to>
    <xdr:sp macro="" textlink="">
      <xdr:nvSpPr>
        <xdr:cNvPr id="462" name="Line 461"/>
        <xdr:cNvSpPr>
          <a:spLocks noChangeShapeType="1"/>
        </xdr:cNvSpPr>
      </xdr:nvSpPr>
      <xdr:spPr bwMode="auto">
        <a:xfrm>
          <a:off x="4754880" y="40195500"/>
          <a:ext cx="0" cy="1295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83820</xdr:colOff>
      <xdr:row>302</xdr:row>
      <xdr:rowOff>106680</xdr:rowOff>
    </xdr:from>
    <xdr:to>
      <xdr:col>26</xdr:col>
      <xdr:colOff>30480</xdr:colOff>
      <xdr:row>303</xdr:row>
      <xdr:rowOff>22860</xdr:rowOff>
    </xdr:to>
    <xdr:sp macro="" textlink="">
      <xdr:nvSpPr>
        <xdr:cNvPr id="463" name="Line 462"/>
        <xdr:cNvSpPr>
          <a:spLocks noChangeShapeType="1"/>
        </xdr:cNvSpPr>
      </xdr:nvSpPr>
      <xdr:spPr bwMode="auto">
        <a:xfrm flipH="1">
          <a:off x="4724400" y="4023360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0</xdr:colOff>
      <xdr:row>325</xdr:row>
      <xdr:rowOff>60960</xdr:rowOff>
    </xdr:from>
    <xdr:to>
      <xdr:col>20</xdr:col>
      <xdr:colOff>0</xdr:colOff>
      <xdr:row>329</xdr:row>
      <xdr:rowOff>45720</xdr:rowOff>
    </xdr:to>
    <xdr:sp macro="" textlink="">
      <xdr:nvSpPr>
        <xdr:cNvPr id="464" name="Line 463"/>
        <xdr:cNvSpPr>
          <a:spLocks noChangeShapeType="1"/>
        </xdr:cNvSpPr>
      </xdr:nvSpPr>
      <xdr:spPr bwMode="auto">
        <a:xfrm>
          <a:off x="4069080" y="43197780"/>
          <a:ext cx="0" cy="5029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327</xdr:row>
      <xdr:rowOff>0</xdr:rowOff>
    </xdr:from>
    <xdr:to>
      <xdr:col>29</xdr:col>
      <xdr:colOff>60960</xdr:colOff>
      <xdr:row>327</xdr:row>
      <xdr:rowOff>0</xdr:rowOff>
    </xdr:to>
    <xdr:sp macro="" textlink="">
      <xdr:nvSpPr>
        <xdr:cNvPr id="465" name="Line 464"/>
        <xdr:cNvSpPr>
          <a:spLocks noChangeShapeType="1"/>
        </xdr:cNvSpPr>
      </xdr:nvSpPr>
      <xdr:spPr bwMode="auto">
        <a:xfrm>
          <a:off x="3992880" y="43395900"/>
          <a:ext cx="11658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0</xdr:colOff>
      <xdr:row>325</xdr:row>
      <xdr:rowOff>45720</xdr:rowOff>
    </xdr:from>
    <xdr:to>
      <xdr:col>23</xdr:col>
      <xdr:colOff>0</xdr:colOff>
      <xdr:row>327</xdr:row>
      <xdr:rowOff>60960</xdr:rowOff>
    </xdr:to>
    <xdr:sp macro="" textlink="">
      <xdr:nvSpPr>
        <xdr:cNvPr id="466" name="Line 465"/>
        <xdr:cNvSpPr>
          <a:spLocks noChangeShapeType="1"/>
        </xdr:cNvSpPr>
      </xdr:nvSpPr>
      <xdr:spPr bwMode="auto">
        <a:xfrm>
          <a:off x="4411980" y="43182540"/>
          <a:ext cx="0" cy="2743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83820</xdr:colOff>
      <xdr:row>326</xdr:row>
      <xdr:rowOff>106680</xdr:rowOff>
    </xdr:from>
    <xdr:to>
      <xdr:col>23</xdr:col>
      <xdr:colOff>30480</xdr:colOff>
      <xdr:row>327</xdr:row>
      <xdr:rowOff>15240</xdr:rowOff>
    </xdr:to>
    <xdr:sp macro="" textlink="">
      <xdr:nvSpPr>
        <xdr:cNvPr id="467" name="Line 466"/>
        <xdr:cNvSpPr>
          <a:spLocks noChangeShapeType="1"/>
        </xdr:cNvSpPr>
      </xdr:nvSpPr>
      <xdr:spPr bwMode="auto">
        <a:xfrm flipH="1">
          <a:off x="4381500" y="43373040"/>
          <a:ext cx="6096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326</xdr:row>
      <xdr:rowOff>106680</xdr:rowOff>
    </xdr:from>
    <xdr:to>
      <xdr:col>20</xdr:col>
      <xdr:colOff>38100</xdr:colOff>
      <xdr:row>327</xdr:row>
      <xdr:rowOff>22860</xdr:rowOff>
    </xdr:to>
    <xdr:sp macro="" textlink="">
      <xdr:nvSpPr>
        <xdr:cNvPr id="468" name="Line 467"/>
        <xdr:cNvSpPr>
          <a:spLocks noChangeShapeType="1"/>
        </xdr:cNvSpPr>
      </xdr:nvSpPr>
      <xdr:spPr bwMode="auto">
        <a:xfrm flipH="1">
          <a:off x="4030980" y="43373040"/>
          <a:ext cx="7620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0</xdr:colOff>
      <xdr:row>325</xdr:row>
      <xdr:rowOff>53340</xdr:rowOff>
    </xdr:from>
    <xdr:to>
      <xdr:col>26</xdr:col>
      <xdr:colOff>0</xdr:colOff>
      <xdr:row>327</xdr:row>
      <xdr:rowOff>45720</xdr:rowOff>
    </xdr:to>
    <xdr:sp macro="" textlink="">
      <xdr:nvSpPr>
        <xdr:cNvPr id="469" name="Line 468"/>
        <xdr:cNvSpPr>
          <a:spLocks noChangeShapeType="1"/>
        </xdr:cNvSpPr>
      </xdr:nvSpPr>
      <xdr:spPr bwMode="auto">
        <a:xfrm>
          <a:off x="4754880" y="43190160"/>
          <a:ext cx="0" cy="2514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83820</xdr:colOff>
      <xdr:row>326</xdr:row>
      <xdr:rowOff>106680</xdr:rowOff>
    </xdr:from>
    <xdr:to>
      <xdr:col>26</xdr:col>
      <xdr:colOff>30480</xdr:colOff>
      <xdr:row>327</xdr:row>
      <xdr:rowOff>22860</xdr:rowOff>
    </xdr:to>
    <xdr:sp macro="" textlink="">
      <xdr:nvSpPr>
        <xdr:cNvPr id="470" name="Line 469"/>
        <xdr:cNvSpPr>
          <a:spLocks noChangeShapeType="1"/>
        </xdr:cNvSpPr>
      </xdr:nvSpPr>
      <xdr:spPr bwMode="auto">
        <a:xfrm flipH="1">
          <a:off x="4724400" y="4337304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0</xdr:colOff>
      <xdr:row>325</xdr:row>
      <xdr:rowOff>83820</xdr:rowOff>
    </xdr:from>
    <xdr:to>
      <xdr:col>29</xdr:col>
      <xdr:colOff>0</xdr:colOff>
      <xdr:row>329</xdr:row>
      <xdr:rowOff>45720</xdr:rowOff>
    </xdr:to>
    <xdr:sp macro="" textlink="">
      <xdr:nvSpPr>
        <xdr:cNvPr id="471" name="Line 470"/>
        <xdr:cNvSpPr>
          <a:spLocks noChangeShapeType="1"/>
        </xdr:cNvSpPr>
      </xdr:nvSpPr>
      <xdr:spPr bwMode="auto">
        <a:xfrm>
          <a:off x="5097780" y="43220640"/>
          <a:ext cx="0" cy="4800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329</xdr:row>
      <xdr:rowOff>0</xdr:rowOff>
    </xdr:from>
    <xdr:to>
      <xdr:col>29</xdr:col>
      <xdr:colOff>68580</xdr:colOff>
      <xdr:row>329</xdr:row>
      <xdr:rowOff>0</xdr:rowOff>
    </xdr:to>
    <xdr:sp macro="" textlink="">
      <xdr:nvSpPr>
        <xdr:cNvPr id="472" name="Line 471"/>
        <xdr:cNvSpPr>
          <a:spLocks noChangeShapeType="1"/>
        </xdr:cNvSpPr>
      </xdr:nvSpPr>
      <xdr:spPr bwMode="auto">
        <a:xfrm>
          <a:off x="3992880" y="43654980"/>
          <a:ext cx="1173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328</xdr:row>
      <xdr:rowOff>106680</xdr:rowOff>
    </xdr:from>
    <xdr:to>
      <xdr:col>20</xdr:col>
      <xdr:colOff>30480</xdr:colOff>
      <xdr:row>329</xdr:row>
      <xdr:rowOff>22860</xdr:rowOff>
    </xdr:to>
    <xdr:sp macro="" textlink="">
      <xdr:nvSpPr>
        <xdr:cNvPr id="473" name="Line 472"/>
        <xdr:cNvSpPr>
          <a:spLocks noChangeShapeType="1"/>
        </xdr:cNvSpPr>
      </xdr:nvSpPr>
      <xdr:spPr bwMode="auto">
        <a:xfrm flipH="1">
          <a:off x="4030980" y="4363212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83820</xdr:colOff>
      <xdr:row>328</xdr:row>
      <xdr:rowOff>106680</xdr:rowOff>
    </xdr:from>
    <xdr:to>
      <xdr:col>29</xdr:col>
      <xdr:colOff>30480</xdr:colOff>
      <xdr:row>329</xdr:row>
      <xdr:rowOff>22860</xdr:rowOff>
    </xdr:to>
    <xdr:sp macro="" textlink="">
      <xdr:nvSpPr>
        <xdr:cNvPr id="474" name="Line 473"/>
        <xdr:cNvSpPr>
          <a:spLocks noChangeShapeType="1"/>
        </xdr:cNvSpPr>
      </xdr:nvSpPr>
      <xdr:spPr bwMode="auto">
        <a:xfrm flipH="1">
          <a:off x="5067300" y="4363212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326</xdr:row>
      <xdr:rowOff>114300</xdr:rowOff>
    </xdr:from>
    <xdr:to>
      <xdr:col>29</xdr:col>
      <xdr:colOff>30480</xdr:colOff>
      <xdr:row>327</xdr:row>
      <xdr:rowOff>22860</xdr:rowOff>
    </xdr:to>
    <xdr:sp macro="" textlink="">
      <xdr:nvSpPr>
        <xdr:cNvPr id="475" name="Line 474"/>
        <xdr:cNvSpPr>
          <a:spLocks noChangeShapeType="1"/>
        </xdr:cNvSpPr>
      </xdr:nvSpPr>
      <xdr:spPr bwMode="auto">
        <a:xfrm flipH="1">
          <a:off x="5059680" y="43380660"/>
          <a:ext cx="6858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91440</xdr:colOff>
      <xdr:row>304</xdr:row>
      <xdr:rowOff>0</xdr:rowOff>
    </xdr:from>
    <xdr:to>
      <xdr:col>35</xdr:col>
      <xdr:colOff>60960</xdr:colOff>
      <xdr:row>304</xdr:row>
      <xdr:rowOff>0</xdr:rowOff>
    </xdr:to>
    <xdr:sp macro="" textlink="">
      <xdr:nvSpPr>
        <xdr:cNvPr id="476" name="Line 475"/>
        <xdr:cNvSpPr>
          <a:spLocks noChangeShapeType="1"/>
        </xdr:cNvSpPr>
      </xdr:nvSpPr>
      <xdr:spPr bwMode="auto">
        <a:xfrm>
          <a:off x="5189220" y="40393620"/>
          <a:ext cx="6553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33</xdr:col>
      <xdr:colOff>0</xdr:colOff>
      <xdr:row>303</xdr:row>
      <xdr:rowOff>91440</xdr:rowOff>
    </xdr:from>
    <xdr:to>
      <xdr:col>33</xdr:col>
      <xdr:colOff>0</xdr:colOff>
      <xdr:row>325</xdr:row>
      <xdr:rowOff>60960</xdr:rowOff>
    </xdr:to>
    <xdr:sp macro="" textlink="">
      <xdr:nvSpPr>
        <xdr:cNvPr id="477" name="Line 476"/>
        <xdr:cNvSpPr>
          <a:spLocks noChangeShapeType="1"/>
        </xdr:cNvSpPr>
      </xdr:nvSpPr>
      <xdr:spPr bwMode="auto">
        <a:xfrm>
          <a:off x="5554980" y="40347900"/>
          <a:ext cx="0" cy="2849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68580</xdr:colOff>
      <xdr:row>325</xdr:row>
      <xdr:rowOff>0</xdr:rowOff>
    </xdr:from>
    <xdr:to>
      <xdr:col>35</xdr:col>
      <xdr:colOff>68580</xdr:colOff>
      <xdr:row>325</xdr:row>
      <xdr:rowOff>0</xdr:rowOff>
    </xdr:to>
    <xdr:sp macro="" textlink="">
      <xdr:nvSpPr>
        <xdr:cNvPr id="478" name="Line 477"/>
        <xdr:cNvSpPr>
          <a:spLocks noChangeShapeType="1"/>
        </xdr:cNvSpPr>
      </xdr:nvSpPr>
      <xdr:spPr bwMode="auto">
        <a:xfrm>
          <a:off x="5166360" y="43136820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7620</xdr:colOff>
      <xdr:row>309</xdr:row>
      <xdr:rowOff>0</xdr:rowOff>
    </xdr:from>
    <xdr:to>
      <xdr:col>33</xdr:col>
      <xdr:colOff>60960</xdr:colOff>
      <xdr:row>309</xdr:row>
      <xdr:rowOff>0</xdr:rowOff>
    </xdr:to>
    <xdr:sp macro="" textlink="">
      <xdr:nvSpPr>
        <xdr:cNvPr id="479" name="Line 478"/>
        <xdr:cNvSpPr>
          <a:spLocks noChangeShapeType="1"/>
        </xdr:cNvSpPr>
      </xdr:nvSpPr>
      <xdr:spPr bwMode="auto">
        <a:xfrm>
          <a:off x="4876800" y="41048940"/>
          <a:ext cx="7391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45720</xdr:colOff>
      <xdr:row>307</xdr:row>
      <xdr:rowOff>0</xdr:rowOff>
    </xdr:from>
    <xdr:to>
      <xdr:col>33</xdr:col>
      <xdr:colOff>68580</xdr:colOff>
      <xdr:row>307</xdr:row>
      <xdr:rowOff>0</xdr:rowOff>
    </xdr:to>
    <xdr:sp macro="" textlink="">
      <xdr:nvSpPr>
        <xdr:cNvPr id="480" name="Line 479"/>
        <xdr:cNvSpPr>
          <a:spLocks noChangeShapeType="1"/>
        </xdr:cNvSpPr>
      </xdr:nvSpPr>
      <xdr:spPr bwMode="auto">
        <a:xfrm>
          <a:off x="5143500" y="40789860"/>
          <a:ext cx="4800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83820</xdr:colOff>
      <xdr:row>303</xdr:row>
      <xdr:rowOff>114300</xdr:rowOff>
    </xdr:from>
    <xdr:to>
      <xdr:col>33</xdr:col>
      <xdr:colOff>30480</xdr:colOff>
      <xdr:row>304</xdr:row>
      <xdr:rowOff>22860</xdr:rowOff>
    </xdr:to>
    <xdr:sp macro="" textlink="">
      <xdr:nvSpPr>
        <xdr:cNvPr id="481" name="Line 480"/>
        <xdr:cNvSpPr>
          <a:spLocks noChangeShapeType="1"/>
        </xdr:cNvSpPr>
      </xdr:nvSpPr>
      <xdr:spPr bwMode="auto">
        <a:xfrm flipH="1">
          <a:off x="5524500" y="4037076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83820</xdr:colOff>
      <xdr:row>306</xdr:row>
      <xdr:rowOff>106680</xdr:rowOff>
    </xdr:from>
    <xdr:to>
      <xdr:col>33</xdr:col>
      <xdr:colOff>30480</xdr:colOff>
      <xdr:row>307</xdr:row>
      <xdr:rowOff>22860</xdr:rowOff>
    </xdr:to>
    <xdr:sp macro="" textlink="">
      <xdr:nvSpPr>
        <xdr:cNvPr id="482" name="Line 481"/>
        <xdr:cNvSpPr>
          <a:spLocks noChangeShapeType="1"/>
        </xdr:cNvSpPr>
      </xdr:nvSpPr>
      <xdr:spPr bwMode="auto">
        <a:xfrm flipH="1">
          <a:off x="5524500" y="4076700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83820</xdr:colOff>
      <xdr:row>308</xdr:row>
      <xdr:rowOff>106680</xdr:rowOff>
    </xdr:from>
    <xdr:to>
      <xdr:col>33</xdr:col>
      <xdr:colOff>30480</xdr:colOff>
      <xdr:row>309</xdr:row>
      <xdr:rowOff>22860</xdr:rowOff>
    </xdr:to>
    <xdr:sp macro="" textlink="">
      <xdr:nvSpPr>
        <xdr:cNvPr id="483" name="Line 482"/>
        <xdr:cNvSpPr>
          <a:spLocks noChangeShapeType="1"/>
        </xdr:cNvSpPr>
      </xdr:nvSpPr>
      <xdr:spPr bwMode="auto">
        <a:xfrm flipH="1">
          <a:off x="5524500" y="4102608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91440</xdr:colOff>
      <xdr:row>320</xdr:row>
      <xdr:rowOff>0</xdr:rowOff>
    </xdr:from>
    <xdr:to>
      <xdr:col>33</xdr:col>
      <xdr:colOff>68580</xdr:colOff>
      <xdr:row>320</xdr:row>
      <xdr:rowOff>0</xdr:rowOff>
    </xdr:to>
    <xdr:sp macro="" textlink="">
      <xdr:nvSpPr>
        <xdr:cNvPr id="484" name="Line 483"/>
        <xdr:cNvSpPr>
          <a:spLocks noChangeShapeType="1"/>
        </xdr:cNvSpPr>
      </xdr:nvSpPr>
      <xdr:spPr bwMode="auto">
        <a:xfrm>
          <a:off x="4960620" y="42481500"/>
          <a:ext cx="6629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83820</xdr:colOff>
      <xdr:row>319</xdr:row>
      <xdr:rowOff>106680</xdr:rowOff>
    </xdr:from>
    <xdr:to>
      <xdr:col>33</xdr:col>
      <xdr:colOff>30480</xdr:colOff>
      <xdr:row>320</xdr:row>
      <xdr:rowOff>22860</xdr:rowOff>
    </xdr:to>
    <xdr:sp macro="" textlink="">
      <xdr:nvSpPr>
        <xdr:cNvPr id="485" name="Line 484"/>
        <xdr:cNvSpPr>
          <a:spLocks noChangeShapeType="1"/>
        </xdr:cNvSpPr>
      </xdr:nvSpPr>
      <xdr:spPr bwMode="auto">
        <a:xfrm flipH="1">
          <a:off x="5524500" y="4245864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29</xdr:col>
      <xdr:colOff>83820</xdr:colOff>
      <xdr:row>322</xdr:row>
      <xdr:rowOff>0</xdr:rowOff>
    </xdr:from>
    <xdr:to>
      <xdr:col>33</xdr:col>
      <xdr:colOff>45720</xdr:colOff>
      <xdr:row>322</xdr:row>
      <xdr:rowOff>0</xdr:rowOff>
    </xdr:to>
    <xdr:sp macro="" textlink="">
      <xdr:nvSpPr>
        <xdr:cNvPr id="486" name="Line 485"/>
        <xdr:cNvSpPr>
          <a:spLocks noChangeShapeType="1"/>
        </xdr:cNvSpPr>
      </xdr:nvSpPr>
      <xdr:spPr bwMode="auto">
        <a:xfrm>
          <a:off x="5181600" y="4274058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83820</xdr:colOff>
      <xdr:row>321</xdr:row>
      <xdr:rowOff>106680</xdr:rowOff>
    </xdr:from>
    <xdr:to>
      <xdr:col>33</xdr:col>
      <xdr:colOff>30480</xdr:colOff>
      <xdr:row>322</xdr:row>
      <xdr:rowOff>22860</xdr:rowOff>
    </xdr:to>
    <xdr:sp macro="" textlink="">
      <xdr:nvSpPr>
        <xdr:cNvPr id="487" name="Line 486"/>
        <xdr:cNvSpPr>
          <a:spLocks noChangeShapeType="1"/>
        </xdr:cNvSpPr>
      </xdr:nvSpPr>
      <xdr:spPr bwMode="auto">
        <a:xfrm flipH="1">
          <a:off x="5524500" y="4271772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76200</xdr:colOff>
      <xdr:row>324</xdr:row>
      <xdr:rowOff>114300</xdr:rowOff>
    </xdr:from>
    <xdr:to>
      <xdr:col>33</xdr:col>
      <xdr:colOff>30480</xdr:colOff>
      <xdr:row>325</xdr:row>
      <xdr:rowOff>22860</xdr:rowOff>
    </xdr:to>
    <xdr:sp macro="" textlink="">
      <xdr:nvSpPr>
        <xdr:cNvPr id="488" name="Line 487"/>
        <xdr:cNvSpPr>
          <a:spLocks noChangeShapeType="1"/>
        </xdr:cNvSpPr>
      </xdr:nvSpPr>
      <xdr:spPr bwMode="auto">
        <a:xfrm flipH="1">
          <a:off x="5516880" y="4311396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0</xdr:colOff>
      <xdr:row>303</xdr:row>
      <xdr:rowOff>91440</xdr:rowOff>
    </xdr:from>
    <xdr:to>
      <xdr:col>35</xdr:col>
      <xdr:colOff>0</xdr:colOff>
      <xdr:row>325</xdr:row>
      <xdr:rowOff>60960</xdr:rowOff>
    </xdr:to>
    <xdr:sp macro="" textlink="">
      <xdr:nvSpPr>
        <xdr:cNvPr id="489" name="Line 488"/>
        <xdr:cNvSpPr>
          <a:spLocks noChangeShapeType="1"/>
        </xdr:cNvSpPr>
      </xdr:nvSpPr>
      <xdr:spPr bwMode="auto">
        <a:xfrm flipV="1">
          <a:off x="5783580" y="40347900"/>
          <a:ext cx="0" cy="2849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83820</xdr:colOff>
      <xdr:row>303</xdr:row>
      <xdr:rowOff>114300</xdr:rowOff>
    </xdr:from>
    <xdr:to>
      <xdr:col>35</xdr:col>
      <xdr:colOff>30480</xdr:colOff>
      <xdr:row>304</xdr:row>
      <xdr:rowOff>22860</xdr:rowOff>
    </xdr:to>
    <xdr:sp macro="" textlink="">
      <xdr:nvSpPr>
        <xdr:cNvPr id="490" name="Line 489"/>
        <xdr:cNvSpPr>
          <a:spLocks noChangeShapeType="1"/>
        </xdr:cNvSpPr>
      </xdr:nvSpPr>
      <xdr:spPr bwMode="auto">
        <a:xfrm flipH="1">
          <a:off x="5753100" y="4037076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83820</xdr:colOff>
      <xdr:row>324</xdr:row>
      <xdr:rowOff>114300</xdr:rowOff>
    </xdr:from>
    <xdr:to>
      <xdr:col>35</xdr:col>
      <xdr:colOff>30480</xdr:colOff>
      <xdr:row>325</xdr:row>
      <xdr:rowOff>22860</xdr:rowOff>
    </xdr:to>
    <xdr:sp macro="" textlink="">
      <xdr:nvSpPr>
        <xdr:cNvPr id="491" name="Line 490"/>
        <xdr:cNvSpPr>
          <a:spLocks noChangeShapeType="1"/>
        </xdr:cNvSpPr>
      </xdr:nvSpPr>
      <xdr:spPr bwMode="auto">
        <a:xfrm flipH="1">
          <a:off x="5753100" y="4311396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30480</xdr:colOff>
      <xdr:row>313</xdr:row>
      <xdr:rowOff>121920</xdr:rowOff>
    </xdr:from>
    <xdr:to>
      <xdr:col>24</xdr:col>
      <xdr:colOff>68580</xdr:colOff>
      <xdr:row>314</xdr:row>
      <xdr:rowOff>15240</xdr:rowOff>
    </xdr:to>
    <xdr:sp macro="" textlink="">
      <xdr:nvSpPr>
        <xdr:cNvPr id="492" name="Oval 491"/>
        <xdr:cNvSpPr>
          <a:spLocks noChangeArrowheads="1"/>
        </xdr:cNvSpPr>
      </xdr:nvSpPr>
      <xdr:spPr bwMode="auto">
        <a:xfrm>
          <a:off x="4556760" y="41689020"/>
          <a:ext cx="38100" cy="228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304</xdr:row>
      <xdr:rowOff>0</xdr:rowOff>
    </xdr:from>
    <xdr:to>
      <xdr:col>37</xdr:col>
      <xdr:colOff>83820</xdr:colOff>
      <xdr:row>304</xdr:row>
      <xdr:rowOff>0</xdr:rowOff>
    </xdr:to>
    <xdr:sp macro="" textlink="">
      <xdr:nvSpPr>
        <xdr:cNvPr id="493" name="Line 492"/>
        <xdr:cNvSpPr>
          <a:spLocks noChangeShapeType="1"/>
        </xdr:cNvSpPr>
      </xdr:nvSpPr>
      <xdr:spPr bwMode="auto">
        <a:xfrm>
          <a:off x="4069080" y="40393620"/>
          <a:ext cx="20269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303</xdr:row>
      <xdr:rowOff>129540</xdr:rowOff>
    </xdr:from>
    <xdr:to>
      <xdr:col>20</xdr:col>
      <xdr:colOff>0</xdr:colOff>
      <xdr:row>331</xdr:row>
      <xdr:rowOff>22860</xdr:rowOff>
    </xdr:to>
    <xdr:sp macro="" textlink="">
      <xdr:nvSpPr>
        <xdr:cNvPr id="494" name="Line 493"/>
        <xdr:cNvSpPr>
          <a:spLocks noChangeShapeType="1"/>
        </xdr:cNvSpPr>
      </xdr:nvSpPr>
      <xdr:spPr bwMode="auto">
        <a:xfrm>
          <a:off x="4069080" y="40386000"/>
          <a:ext cx="0" cy="35509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91440</xdr:colOff>
      <xdr:row>303</xdr:row>
      <xdr:rowOff>121920</xdr:rowOff>
    </xdr:from>
    <xdr:to>
      <xdr:col>20</xdr:col>
      <xdr:colOff>22860</xdr:colOff>
      <xdr:row>304</xdr:row>
      <xdr:rowOff>15240</xdr:rowOff>
    </xdr:to>
    <xdr:sp macro="" textlink="">
      <xdr:nvSpPr>
        <xdr:cNvPr id="495" name="Oval 494"/>
        <xdr:cNvSpPr>
          <a:spLocks noChangeArrowheads="1"/>
        </xdr:cNvSpPr>
      </xdr:nvSpPr>
      <xdr:spPr bwMode="auto">
        <a:xfrm>
          <a:off x="4046220" y="40378380"/>
          <a:ext cx="45720" cy="304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38100</xdr:colOff>
      <xdr:row>304</xdr:row>
      <xdr:rowOff>0</xdr:rowOff>
    </xdr:from>
    <xdr:to>
      <xdr:col>19</xdr:col>
      <xdr:colOff>30480</xdr:colOff>
      <xdr:row>304</xdr:row>
      <xdr:rowOff>0</xdr:rowOff>
    </xdr:to>
    <xdr:sp macro="" textlink="">
      <xdr:nvSpPr>
        <xdr:cNvPr id="496" name="Line 495"/>
        <xdr:cNvSpPr>
          <a:spLocks noChangeShapeType="1"/>
        </xdr:cNvSpPr>
      </xdr:nvSpPr>
      <xdr:spPr bwMode="auto">
        <a:xfrm flipH="1">
          <a:off x="3649980" y="40393620"/>
          <a:ext cx="3352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303</xdr:row>
      <xdr:rowOff>68580</xdr:rowOff>
    </xdr:from>
    <xdr:to>
      <xdr:col>17</xdr:col>
      <xdr:colOff>0</xdr:colOff>
      <xdr:row>314</xdr:row>
      <xdr:rowOff>68580</xdr:rowOff>
    </xdr:to>
    <xdr:sp macro="" textlink="">
      <xdr:nvSpPr>
        <xdr:cNvPr id="497" name="Line 496"/>
        <xdr:cNvSpPr>
          <a:spLocks noChangeShapeType="1"/>
        </xdr:cNvSpPr>
      </xdr:nvSpPr>
      <xdr:spPr bwMode="auto">
        <a:xfrm>
          <a:off x="3726180" y="40325040"/>
          <a:ext cx="0" cy="14401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38100</xdr:colOff>
      <xdr:row>314</xdr:row>
      <xdr:rowOff>0</xdr:rowOff>
    </xdr:from>
    <xdr:to>
      <xdr:col>21</xdr:col>
      <xdr:colOff>68580</xdr:colOff>
      <xdr:row>314</xdr:row>
      <xdr:rowOff>0</xdr:rowOff>
    </xdr:to>
    <xdr:sp macro="" textlink="">
      <xdr:nvSpPr>
        <xdr:cNvPr id="498" name="Line 497"/>
        <xdr:cNvSpPr>
          <a:spLocks noChangeShapeType="1"/>
        </xdr:cNvSpPr>
      </xdr:nvSpPr>
      <xdr:spPr bwMode="auto">
        <a:xfrm flipH="1">
          <a:off x="3649980" y="41696640"/>
          <a:ext cx="6019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83820</xdr:colOff>
      <xdr:row>303</xdr:row>
      <xdr:rowOff>114300</xdr:rowOff>
    </xdr:from>
    <xdr:to>
      <xdr:col>17</xdr:col>
      <xdr:colOff>30480</xdr:colOff>
      <xdr:row>304</xdr:row>
      <xdr:rowOff>22860</xdr:rowOff>
    </xdr:to>
    <xdr:sp macro="" textlink="">
      <xdr:nvSpPr>
        <xdr:cNvPr id="499" name="Line 498"/>
        <xdr:cNvSpPr>
          <a:spLocks noChangeShapeType="1"/>
        </xdr:cNvSpPr>
      </xdr:nvSpPr>
      <xdr:spPr bwMode="auto">
        <a:xfrm flipH="1">
          <a:off x="3695700" y="4037076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83820</xdr:colOff>
      <xdr:row>313</xdr:row>
      <xdr:rowOff>106680</xdr:rowOff>
    </xdr:from>
    <xdr:to>
      <xdr:col>17</xdr:col>
      <xdr:colOff>38100</xdr:colOff>
      <xdr:row>314</xdr:row>
      <xdr:rowOff>22860</xdr:rowOff>
    </xdr:to>
    <xdr:sp macro="" textlink="">
      <xdr:nvSpPr>
        <xdr:cNvPr id="500" name="Line 499"/>
        <xdr:cNvSpPr>
          <a:spLocks noChangeShapeType="1"/>
        </xdr:cNvSpPr>
      </xdr:nvSpPr>
      <xdr:spPr bwMode="auto">
        <a:xfrm flipH="1">
          <a:off x="3695700" y="4167378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0</xdr:colOff>
      <xdr:row>331</xdr:row>
      <xdr:rowOff>53340</xdr:rowOff>
    </xdr:from>
    <xdr:to>
      <xdr:col>20</xdr:col>
      <xdr:colOff>0</xdr:colOff>
      <xdr:row>332</xdr:row>
      <xdr:rowOff>60960</xdr:rowOff>
    </xdr:to>
    <xdr:sp macro="" textlink="">
      <xdr:nvSpPr>
        <xdr:cNvPr id="501" name="Line 500"/>
        <xdr:cNvSpPr>
          <a:spLocks noChangeShapeType="1"/>
        </xdr:cNvSpPr>
      </xdr:nvSpPr>
      <xdr:spPr bwMode="auto">
        <a:xfrm>
          <a:off x="4069080" y="43967400"/>
          <a:ext cx="0" cy="137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68580</xdr:colOff>
      <xdr:row>332</xdr:row>
      <xdr:rowOff>0</xdr:rowOff>
    </xdr:from>
    <xdr:to>
      <xdr:col>25</xdr:col>
      <xdr:colOff>22860</xdr:colOff>
      <xdr:row>332</xdr:row>
      <xdr:rowOff>0</xdr:rowOff>
    </xdr:to>
    <xdr:sp macro="" textlink="">
      <xdr:nvSpPr>
        <xdr:cNvPr id="502" name="Line 501"/>
        <xdr:cNvSpPr>
          <a:spLocks noChangeShapeType="1"/>
        </xdr:cNvSpPr>
      </xdr:nvSpPr>
      <xdr:spPr bwMode="auto">
        <a:xfrm>
          <a:off x="4023360" y="44043600"/>
          <a:ext cx="6400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60960</xdr:colOff>
      <xdr:row>329</xdr:row>
      <xdr:rowOff>106680</xdr:rowOff>
    </xdr:from>
    <xdr:to>
      <xdr:col>24</xdr:col>
      <xdr:colOff>60960</xdr:colOff>
      <xdr:row>332</xdr:row>
      <xdr:rowOff>45720</xdr:rowOff>
    </xdr:to>
    <xdr:sp macro="" textlink="">
      <xdr:nvSpPr>
        <xdr:cNvPr id="503" name="Line 502"/>
        <xdr:cNvSpPr>
          <a:spLocks noChangeShapeType="1"/>
        </xdr:cNvSpPr>
      </xdr:nvSpPr>
      <xdr:spPr bwMode="auto">
        <a:xfrm>
          <a:off x="4587240" y="43761660"/>
          <a:ext cx="0" cy="3276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83820</xdr:colOff>
      <xdr:row>331</xdr:row>
      <xdr:rowOff>106680</xdr:rowOff>
    </xdr:from>
    <xdr:to>
      <xdr:col>20</xdr:col>
      <xdr:colOff>30480</xdr:colOff>
      <xdr:row>332</xdr:row>
      <xdr:rowOff>22860</xdr:rowOff>
    </xdr:to>
    <xdr:sp macro="" textlink="">
      <xdr:nvSpPr>
        <xdr:cNvPr id="504" name="Line 503"/>
        <xdr:cNvSpPr>
          <a:spLocks noChangeShapeType="1"/>
        </xdr:cNvSpPr>
      </xdr:nvSpPr>
      <xdr:spPr bwMode="auto">
        <a:xfrm flipH="1">
          <a:off x="4038600" y="4402074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30480</xdr:colOff>
      <xdr:row>331</xdr:row>
      <xdr:rowOff>106680</xdr:rowOff>
    </xdr:from>
    <xdr:to>
      <xdr:col>24</xdr:col>
      <xdr:colOff>83820</xdr:colOff>
      <xdr:row>332</xdr:row>
      <xdr:rowOff>22860</xdr:rowOff>
    </xdr:to>
    <xdr:sp macro="" textlink="">
      <xdr:nvSpPr>
        <xdr:cNvPr id="505" name="Line 504"/>
        <xdr:cNvSpPr>
          <a:spLocks noChangeShapeType="1"/>
        </xdr:cNvSpPr>
      </xdr:nvSpPr>
      <xdr:spPr bwMode="auto">
        <a:xfrm flipH="1">
          <a:off x="4556760" y="44020740"/>
          <a:ext cx="5334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7620</xdr:colOff>
      <xdr:row>306</xdr:row>
      <xdr:rowOff>114300</xdr:rowOff>
    </xdr:from>
    <xdr:to>
      <xdr:col>23</xdr:col>
      <xdr:colOff>38100</xdr:colOff>
      <xdr:row>309</xdr:row>
      <xdr:rowOff>7620</xdr:rowOff>
    </xdr:to>
    <xdr:sp macro="" textlink="">
      <xdr:nvSpPr>
        <xdr:cNvPr id="506" name="AutoShape 505" descr="Light downward diagonal"/>
        <xdr:cNvSpPr>
          <a:spLocks noChangeArrowheads="1"/>
        </xdr:cNvSpPr>
      </xdr:nvSpPr>
      <xdr:spPr bwMode="auto">
        <a:xfrm rot="10800000">
          <a:off x="4076700" y="40774620"/>
          <a:ext cx="373380" cy="281940"/>
        </a:xfrm>
        <a:prstGeom prst="rtTriangle">
          <a:avLst/>
        </a:prstGeom>
        <a:pattFill prst="ltDn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0</xdr:colOff>
      <xdr:row>307</xdr:row>
      <xdr:rowOff>7620</xdr:rowOff>
    </xdr:from>
    <xdr:to>
      <xdr:col>28</xdr:col>
      <xdr:colOff>83820</xdr:colOff>
      <xdr:row>308</xdr:row>
      <xdr:rowOff>121920</xdr:rowOff>
    </xdr:to>
    <xdr:sp macro="" textlink="">
      <xdr:nvSpPr>
        <xdr:cNvPr id="507" name="AutoShape 506" descr="Light downward diagonal"/>
        <xdr:cNvSpPr>
          <a:spLocks noChangeArrowheads="1"/>
        </xdr:cNvSpPr>
      </xdr:nvSpPr>
      <xdr:spPr bwMode="auto">
        <a:xfrm rot="5400000">
          <a:off x="4789170" y="40763190"/>
          <a:ext cx="243840" cy="312420"/>
        </a:xfrm>
        <a:prstGeom prst="rtTriangle">
          <a:avLst/>
        </a:prstGeom>
        <a:pattFill prst="ltDn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38100</xdr:colOff>
      <xdr:row>320</xdr:row>
      <xdr:rowOff>7620</xdr:rowOff>
    </xdr:from>
    <xdr:to>
      <xdr:col>23</xdr:col>
      <xdr:colOff>0</xdr:colOff>
      <xdr:row>322</xdr:row>
      <xdr:rowOff>0</xdr:rowOff>
    </xdr:to>
    <xdr:sp macro="" textlink="">
      <xdr:nvSpPr>
        <xdr:cNvPr id="508" name="AutoShape 507" descr="Light downward diagonal"/>
        <xdr:cNvSpPr>
          <a:spLocks noChangeArrowheads="1"/>
        </xdr:cNvSpPr>
      </xdr:nvSpPr>
      <xdr:spPr bwMode="auto">
        <a:xfrm rot="-5400000">
          <a:off x="4133850" y="42462450"/>
          <a:ext cx="251460" cy="304800"/>
        </a:xfrm>
        <a:prstGeom prst="rtTriangle">
          <a:avLst/>
        </a:prstGeom>
        <a:pattFill prst="ltDn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0</xdr:colOff>
      <xdr:row>320</xdr:row>
      <xdr:rowOff>15240</xdr:rowOff>
    </xdr:from>
    <xdr:to>
      <xdr:col>28</xdr:col>
      <xdr:colOff>91440</xdr:colOff>
      <xdr:row>322</xdr:row>
      <xdr:rowOff>7620</xdr:rowOff>
    </xdr:to>
    <xdr:sp macro="" textlink="">
      <xdr:nvSpPr>
        <xdr:cNvPr id="509" name="AutoShape 508" descr="Light downward diagonal"/>
        <xdr:cNvSpPr>
          <a:spLocks noChangeArrowheads="1"/>
        </xdr:cNvSpPr>
      </xdr:nvSpPr>
      <xdr:spPr bwMode="auto">
        <a:xfrm>
          <a:off x="4754880" y="42496740"/>
          <a:ext cx="320040" cy="251460"/>
        </a:xfrm>
        <a:prstGeom prst="rtTriangle">
          <a:avLst/>
        </a:prstGeom>
        <a:pattFill prst="ltDn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343</xdr:row>
      <xdr:rowOff>0</xdr:rowOff>
    </xdr:from>
    <xdr:to>
      <xdr:col>21</xdr:col>
      <xdr:colOff>7620</xdr:colOff>
      <xdr:row>344</xdr:row>
      <xdr:rowOff>7620</xdr:rowOff>
    </xdr:to>
    <xdr:sp macro="" textlink="">
      <xdr:nvSpPr>
        <xdr:cNvPr id="510" name="Line 509"/>
        <xdr:cNvSpPr>
          <a:spLocks noChangeShapeType="1"/>
        </xdr:cNvSpPr>
      </xdr:nvSpPr>
      <xdr:spPr bwMode="auto">
        <a:xfrm>
          <a:off x="3383280" y="45499020"/>
          <a:ext cx="807720" cy="13716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0</xdr:colOff>
      <xdr:row>343</xdr:row>
      <xdr:rowOff>0</xdr:rowOff>
    </xdr:from>
    <xdr:to>
      <xdr:col>33</xdr:col>
      <xdr:colOff>0</xdr:colOff>
      <xdr:row>344</xdr:row>
      <xdr:rowOff>0</xdr:rowOff>
    </xdr:to>
    <xdr:sp macro="" textlink="">
      <xdr:nvSpPr>
        <xdr:cNvPr id="511" name="Line 510"/>
        <xdr:cNvSpPr>
          <a:spLocks noChangeShapeType="1"/>
        </xdr:cNvSpPr>
      </xdr:nvSpPr>
      <xdr:spPr bwMode="auto">
        <a:xfrm flipV="1">
          <a:off x="4754880" y="45499020"/>
          <a:ext cx="800100" cy="12954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0</xdr:colOff>
      <xdr:row>344</xdr:row>
      <xdr:rowOff>7620</xdr:rowOff>
    </xdr:from>
    <xdr:to>
      <xdr:col>22</xdr:col>
      <xdr:colOff>0</xdr:colOff>
      <xdr:row>351</xdr:row>
      <xdr:rowOff>0</xdr:rowOff>
    </xdr:to>
    <xdr:sp macro="" textlink="">
      <xdr:nvSpPr>
        <xdr:cNvPr id="512" name="Line 511"/>
        <xdr:cNvSpPr>
          <a:spLocks noChangeShapeType="1"/>
        </xdr:cNvSpPr>
      </xdr:nvSpPr>
      <xdr:spPr bwMode="auto">
        <a:xfrm>
          <a:off x="4183380" y="45636180"/>
          <a:ext cx="114300" cy="89916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351</xdr:row>
      <xdr:rowOff>0</xdr:rowOff>
    </xdr:from>
    <xdr:to>
      <xdr:col>25</xdr:col>
      <xdr:colOff>0</xdr:colOff>
      <xdr:row>351</xdr:row>
      <xdr:rowOff>0</xdr:rowOff>
    </xdr:to>
    <xdr:sp macro="" textlink="">
      <xdr:nvSpPr>
        <xdr:cNvPr id="513" name="Line 512"/>
        <xdr:cNvSpPr>
          <a:spLocks noChangeShapeType="1"/>
        </xdr:cNvSpPr>
      </xdr:nvSpPr>
      <xdr:spPr bwMode="auto">
        <a:xfrm>
          <a:off x="4297680" y="4653534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0</xdr:colOff>
      <xdr:row>344</xdr:row>
      <xdr:rowOff>0</xdr:rowOff>
    </xdr:from>
    <xdr:to>
      <xdr:col>26</xdr:col>
      <xdr:colOff>0</xdr:colOff>
      <xdr:row>351</xdr:row>
      <xdr:rowOff>0</xdr:rowOff>
    </xdr:to>
    <xdr:sp macro="" textlink="">
      <xdr:nvSpPr>
        <xdr:cNvPr id="514" name="Line 513"/>
        <xdr:cNvSpPr>
          <a:spLocks noChangeShapeType="1"/>
        </xdr:cNvSpPr>
      </xdr:nvSpPr>
      <xdr:spPr bwMode="auto">
        <a:xfrm flipV="1">
          <a:off x="4640580" y="45628560"/>
          <a:ext cx="114300" cy="90678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336</xdr:row>
      <xdr:rowOff>76200</xdr:rowOff>
    </xdr:from>
    <xdr:to>
      <xdr:col>14</xdr:col>
      <xdr:colOff>0</xdr:colOff>
      <xdr:row>340</xdr:row>
      <xdr:rowOff>83820</xdr:rowOff>
    </xdr:to>
    <xdr:sp macro="" textlink="">
      <xdr:nvSpPr>
        <xdr:cNvPr id="515" name="Line 514"/>
        <xdr:cNvSpPr>
          <a:spLocks noChangeShapeType="1"/>
        </xdr:cNvSpPr>
      </xdr:nvSpPr>
      <xdr:spPr bwMode="auto">
        <a:xfrm flipV="1">
          <a:off x="3383280" y="44653200"/>
          <a:ext cx="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68580</xdr:colOff>
      <xdr:row>339</xdr:row>
      <xdr:rowOff>0</xdr:rowOff>
    </xdr:from>
    <xdr:to>
      <xdr:col>33</xdr:col>
      <xdr:colOff>60960</xdr:colOff>
      <xdr:row>339</xdr:row>
      <xdr:rowOff>0</xdr:rowOff>
    </xdr:to>
    <xdr:sp macro="" textlink="">
      <xdr:nvSpPr>
        <xdr:cNvPr id="516" name="Line 515"/>
        <xdr:cNvSpPr>
          <a:spLocks noChangeShapeType="1"/>
        </xdr:cNvSpPr>
      </xdr:nvSpPr>
      <xdr:spPr bwMode="auto">
        <a:xfrm>
          <a:off x="3337560" y="44965620"/>
          <a:ext cx="22783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33</xdr:col>
      <xdr:colOff>0</xdr:colOff>
      <xdr:row>336</xdr:row>
      <xdr:rowOff>68580</xdr:rowOff>
    </xdr:from>
    <xdr:to>
      <xdr:col>33</xdr:col>
      <xdr:colOff>0</xdr:colOff>
      <xdr:row>340</xdr:row>
      <xdr:rowOff>83820</xdr:rowOff>
    </xdr:to>
    <xdr:sp macro="" textlink="">
      <xdr:nvSpPr>
        <xdr:cNvPr id="517" name="Line 516"/>
        <xdr:cNvSpPr>
          <a:spLocks noChangeShapeType="1"/>
        </xdr:cNvSpPr>
      </xdr:nvSpPr>
      <xdr:spPr bwMode="auto">
        <a:xfrm flipV="1">
          <a:off x="5554980" y="44645580"/>
          <a:ext cx="0" cy="5410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68580</xdr:colOff>
      <xdr:row>337</xdr:row>
      <xdr:rowOff>0</xdr:rowOff>
    </xdr:from>
    <xdr:to>
      <xdr:col>33</xdr:col>
      <xdr:colOff>45720</xdr:colOff>
      <xdr:row>337</xdr:row>
      <xdr:rowOff>0</xdr:rowOff>
    </xdr:to>
    <xdr:sp macro="" textlink="">
      <xdr:nvSpPr>
        <xdr:cNvPr id="518" name="Line 517"/>
        <xdr:cNvSpPr>
          <a:spLocks noChangeShapeType="1"/>
        </xdr:cNvSpPr>
      </xdr:nvSpPr>
      <xdr:spPr bwMode="auto">
        <a:xfrm>
          <a:off x="3337560" y="44706540"/>
          <a:ext cx="22631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83820</xdr:colOff>
      <xdr:row>336</xdr:row>
      <xdr:rowOff>106680</xdr:rowOff>
    </xdr:from>
    <xdr:to>
      <xdr:col>14</xdr:col>
      <xdr:colOff>30480</xdr:colOff>
      <xdr:row>337</xdr:row>
      <xdr:rowOff>22860</xdr:rowOff>
    </xdr:to>
    <xdr:sp macro="" textlink="">
      <xdr:nvSpPr>
        <xdr:cNvPr id="519" name="Line 518"/>
        <xdr:cNvSpPr>
          <a:spLocks noChangeShapeType="1"/>
        </xdr:cNvSpPr>
      </xdr:nvSpPr>
      <xdr:spPr bwMode="auto">
        <a:xfrm flipH="1">
          <a:off x="3352800" y="4468368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76200</xdr:colOff>
      <xdr:row>338</xdr:row>
      <xdr:rowOff>106680</xdr:rowOff>
    </xdr:from>
    <xdr:to>
      <xdr:col>14</xdr:col>
      <xdr:colOff>30480</xdr:colOff>
      <xdr:row>339</xdr:row>
      <xdr:rowOff>22860</xdr:rowOff>
    </xdr:to>
    <xdr:sp macro="" textlink="">
      <xdr:nvSpPr>
        <xdr:cNvPr id="520" name="Line 519"/>
        <xdr:cNvSpPr>
          <a:spLocks noChangeShapeType="1"/>
        </xdr:cNvSpPr>
      </xdr:nvSpPr>
      <xdr:spPr bwMode="auto">
        <a:xfrm flipH="1">
          <a:off x="3345180" y="4494276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0</xdr:colOff>
      <xdr:row>338</xdr:row>
      <xdr:rowOff>76200</xdr:rowOff>
    </xdr:from>
    <xdr:to>
      <xdr:col>21</xdr:col>
      <xdr:colOff>0</xdr:colOff>
      <xdr:row>340</xdr:row>
      <xdr:rowOff>91440</xdr:rowOff>
    </xdr:to>
    <xdr:sp macro="" textlink="">
      <xdr:nvSpPr>
        <xdr:cNvPr id="521" name="Line 520"/>
        <xdr:cNvSpPr>
          <a:spLocks noChangeShapeType="1"/>
        </xdr:cNvSpPr>
      </xdr:nvSpPr>
      <xdr:spPr bwMode="auto">
        <a:xfrm flipV="1">
          <a:off x="4183380" y="44912280"/>
          <a:ext cx="0" cy="2819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83820</xdr:colOff>
      <xdr:row>338</xdr:row>
      <xdr:rowOff>114300</xdr:rowOff>
    </xdr:from>
    <xdr:to>
      <xdr:col>21</xdr:col>
      <xdr:colOff>30480</xdr:colOff>
      <xdr:row>339</xdr:row>
      <xdr:rowOff>22860</xdr:rowOff>
    </xdr:to>
    <xdr:sp macro="" textlink="">
      <xdr:nvSpPr>
        <xdr:cNvPr id="522" name="Line 521"/>
        <xdr:cNvSpPr>
          <a:spLocks noChangeShapeType="1"/>
        </xdr:cNvSpPr>
      </xdr:nvSpPr>
      <xdr:spPr bwMode="auto">
        <a:xfrm flipH="1">
          <a:off x="4152900" y="44950380"/>
          <a:ext cx="6096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0</xdr:colOff>
      <xdr:row>338</xdr:row>
      <xdr:rowOff>76200</xdr:rowOff>
    </xdr:from>
    <xdr:to>
      <xdr:col>26</xdr:col>
      <xdr:colOff>0</xdr:colOff>
      <xdr:row>340</xdr:row>
      <xdr:rowOff>83820</xdr:rowOff>
    </xdr:to>
    <xdr:sp macro="" textlink="">
      <xdr:nvSpPr>
        <xdr:cNvPr id="523" name="Line 522"/>
        <xdr:cNvSpPr>
          <a:spLocks noChangeShapeType="1"/>
        </xdr:cNvSpPr>
      </xdr:nvSpPr>
      <xdr:spPr bwMode="auto">
        <a:xfrm flipV="1">
          <a:off x="4754880" y="44912280"/>
          <a:ext cx="0" cy="2743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83820</xdr:colOff>
      <xdr:row>338</xdr:row>
      <xdr:rowOff>106680</xdr:rowOff>
    </xdr:from>
    <xdr:to>
      <xdr:col>26</xdr:col>
      <xdr:colOff>30480</xdr:colOff>
      <xdr:row>339</xdr:row>
      <xdr:rowOff>22860</xdr:rowOff>
    </xdr:to>
    <xdr:sp macro="" textlink="">
      <xdr:nvSpPr>
        <xdr:cNvPr id="524" name="Line 523"/>
        <xdr:cNvSpPr>
          <a:spLocks noChangeShapeType="1"/>
        </xdr:cNvSpPr>
      </xdr:nvSpPr>
      <xdr:spPr bwMode="auto">
        <a:xfrm flipH="1">
          <a:off x="4724400" y="4494276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83820</xdr:colOff>
      <xdr:row>338</xdr:row>
      <xdr:rowOff>106680</xdr:rowOff>
    </xdr:from>
    <xdr:to>
      <xdr:col>33</xdr:col>
      <xdr:colOff>30480</xdr:colOff>
      <xdr:row>339</xdr:row>
      <xdr:rowOff>22860</xdr:rowOff>
    </xdr:to>
    <xdr:sp macro="" textlink="">
      <xdr:nvSpPr>
        <xdr:cNvPr id="525" name="Line 524"/>
        <xdr:cNvSpPr>
          <a:spLocks noChangeShapeType="1"/>
        </xdr:cNvSpPr>
      </xdr:nvSpPr>
      <xdr:spPr bwMode="auto">
        <a:xfrm flipH="1">
          <a:off x="5524500" y="4494276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91440</xdr:colOff>
      <xdr:row>336</xdr:row>
      <xdr:rowOff>106680</xdr:rowOff>
    </xdr:from>
    <xdr:to>
      <xdr:col>33</xdr:col>
      <xdr:colOff>30480</xdr:colOff>
      <xdr:row>337</xdr:row>
      <xdr:rowOff>22860</xdr:rowOff>
    </xdr:to>
    <xdr:sp macro="" textlink="">
      <xdr:nvSpPr>
        <xdr:cNvPr id="526" name="Line 525"/>
        <xdr:cNvSpPr>
          <a:spLocks noChangeShapeType="1"/>
        </xdr:cNvSpPr>
      </xdr:nvSpPr>
      <xdr:spPr bwMode="auto">
        <a:xfrm flipH="1">
          <a:off x="5532120" y="44683680"/>
          <a:ext cx="5334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60960</xdr:colOff>
      <xdr:row>353</xdr:row>
      <xdr:rowOff>0</xdr:rowOff>
    </xdr:from>
    <xdr:to>
      <xdr:col>27</xdr:col>
      <xdr:colOff>0</xdr:colOff>
      <xdr:row>353</xdr:row>
      <xdr:rowOff>0</xdr:rowOff>
    </xdr:to>
    <xdr:sp macro="" textlink="">
      <xdr:nvSpPr>
        <xdr:cNvPr id="527" name="Line 526"/>
        <xdr:cNvSpPr>
          <a:spLocks noChangeShapeType="1"/>
        </xdr:cNvSpPr>
      </xdr:nvSpPr>
      <xdr:spPr bwMode="auto">
        <a:xfrm>
          <a:off x="4130040" y="46794420"/>
          <a:ext cx="7391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0</xdr:colOff>
      <xdr:row>345</xdr:row>
      <xdr:rowOff>83820</xdr:rowOff>
    </xdr:from>
    <xdr:to>
      <xdr:col>21</xdr:col>
      <xdr:colOff>0</xdr:colOff>
      <xdr:row>353</xdr:row>
      <xdr:rowOff>45720</xdr:rowOff>
    </xdr:to>
    <xdr:sp macro="" textlink="">
      <xdr:nvSpPr>
        <xdr:cNvPr id="528" name="Line 527"/>
        <xdr:cNvSpPr>
          <a:spLocks noChangeShapeType="1"/>
        </xdr:cNvSpPr>
      </xdr:nvSpPr>
      <xdr:spPr bwMode="auto">
        <a:xfrm>
          <a:off x="4183380" y="45841920"/>
          <a:ext cx="0" cy="9982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351</xdr:row>
      <xdr:rowOff>53340</xdr:rowOff>
    </xdr:from>
    <xdr:to>
      <xdr:col>22</xdr:col>
      <xdr:colOff>0</xdr:colOff>
      <xdr:row>353</xdr:row>
      <xdr:rowOff>38100</xdr:rowOff>
    </xdr:to>
    <xdr:sp macro="" textlink="">
      <xdr:nvSpPr>
        <xdr:cNvPr id="529" name="Line 528"/>
        <xdr:cNvSpPr>
          <a:spLocks noChangeShapeType="1"/>
        </xdr:cNvSpPr>
      </xdr:nvSpPr>
      <xdr:spPr bwMode="auto">
        <a:xfrm>
          <a:off x="4297680" y="46588680"/>
          <a:ext cx="0" cy="2438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0</xdr:colOff>
      <xdr:row>351</xdr:row>
      <xdr:rowOff>38100</xdr:rowOff>
    </xdr:from>
    <xdr:to>
      <xdr:col>25</xdr:col>
      <xdr:colOff>0</xdr:colOff>
      <xdr:row>353</xdr:row>
      <xdr:rowOff>45720</xdr:rowOff>
    </xdr:to>
    <xdr:sp macro="" textlink="">
      <xdr:nvSpPr>
        <xdr:cNvPr id="530" name="Line 529"/>
        <xdr:cNvSpPr>
          <a:spLocks noChangeShapeType="1"/>
        </xdr:cNvSpPr>
      </xdr:nvSpPr>
      <xdr:spPr bwMode="auto">
        <a:xfrm>
          <a:off x="4640580" y="46573440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0</xdr:colOff>
      <xdr:row>345</xdr:row>
      <xdr:rowOff>68580</xdr:rowOff>
    </xdr:from>
    <xdr:to>
      <xdr:col>26</xdr:col>
      <xdr:colOff>0</xdr:colOff>
      <xdr:row>353</xdr:row>
      <xdr:rowOff>53340</xdr:rowOff>
    </xdr:to>
    <xdr:sp macro="" textlink="">
      <xdr:nvSpPr>
        <xdr:cNvPr id="531" name="Line 530"/>
        <xdr:cNvSpPr>
          <a:spLocks noChangeShapeType="1"/>
        </xdr:cNvSpPr>
      </xdr:nvSpPr>
      <xdr:spPr bwMode="auto">
        <a:xfrm>
          <a:off x="4754880" y="45826680"/>
          <a:ext cx="0" cy="10210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83820</xdr:colOff>
      <xdr:row>352</xdr:row>
      <xdr:rowOff>106680</xdr:rowOff>
    </xdr:from>
    <xdr:to>
      <xdr:col>21</xdr:col>
      <xdr:colOff>22860</xdr:colOff>
      <xdr:row>353</xdr:row>
      <xdr:rowOff>22860</xdr:rowOff>
    </xdr:to>
    <xdr:sp macro="" textlink="">
      <xdr:nvSpPr>
        <xdr:cNvPr id="532" name="Line 531"/>
        <xdr:cNvSpPr>
          <a:spLocks noChangeShapeType="1"/>
        </xdr:cNvSpPr>
      </xdr:nvSpPr>
      <xdr:spPr bwMode="auto">
        <a:xfrm flipH="1">
          <a:off x="4152900" y="46771560"/>
          <a:ext cx="5334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91440</xdr:colOff>
      <xdr:row>352</xdr:row>
      <xdr:rowOff>106680</xdr:rowOff>
    </xdr:from>
    <xdr:to>
      <xdr:col>22</xdr:col>
      <xdr:colOff>30480</xdr:colOff>
      <xdr:row>353</xdr:row>
      <xdr:rowOff>22860</xdr:rowOff>
    </xdr:to>
    <xdr:sp macro="" textlink="">
      <xdr:nvSpPr>
        <xdr:cNvPr id="533" name="Line 532"/>
        <xdr:cNvSpPr>
          <a:spLocks noChangeShapeType="1"/>
        </xdr:cNvSpPr>
      </xdr:nvSpPr>
      <xdr:spPr bwMode="auto">
        <a:xfrm flipH="1">
          <a:off x="4274820" y="46771560"/>
          <a:ext cx="5334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83820</xdr:colOff>
      <xdr:row>352</xdr:row>
      <xdr:rowOff>106680</xdr:rowOff>
    </xdr:from>
    <xdr:to>
      <xdr:col>25</xdr:col>
      <xdr:colOff>22860</xdr:colOff>
      <xdr:row>353</xdr:row>
      <xdr:rowOff>22860</xdr:rowOff>
    </xdr:to>
    <xdr:sp macro="" textlink="">
      <xdr:nvSpPr>
        <xdr:cNvPr id="534" name="Line 533"/>
        <xdr:cNvSpPr>
          <a:spLocks noChangeShapeType="1"/>
        </xdr:cNvSpPr>
      </xdr:nvSpPr>
      <xdr:spPr bwMode="auto">
        <a:xfrm flipH="1">
          <a:off x="4610100" y="46771560"/>
          <a:ext cx="5334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83820</xdr:colOff>
      <xdr:row>352</xdr:row>
      <xdr:rowOff>106680</xdr:rowOff>
    </xdr:from>
    <xdr:to>
      <xdr:col>26</xdr:col>
      <xdr:colOff>30480</xdr:colOff>
      <xdr:row>353</xdr:row>
      <xdr:rowOff>22860</xdr:rowOff>
    </xdr:to>
    <xdr:sp macro="" textlink="">
      <xdr:nvSpPr>
        <xdr:cNvPr id="535" name="Line 534"/>
        <xdr:cNvSpPr>
          <a:spLocks noChangeShapeType="1"/>
        </xdr:cNvSpPr>
      </xdr:nvSpPr>
      <xdr:spPr bwMode="auto">
        <a:xfrm flipH="1">
          <a:off x="4724400" y="4677156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33</xdr:col>
      <xdr:colOff>38100</xdr:colOff>
      <xdr:row>341</xdr:row>
      <xdr:rowOff>0</xdr:rowOff>
    </xdr:from>
    <xdr:to>
      <xdr:col>37</xdr:col>
      <xdr:colOff>60960</xdr:colOff>
      <xdr:row>341</xdr:row>
      <xdr:rowOff>0</xdr:rowOff>
    </xdr:to>
    <xdr:sp macro="" textlink="">
      <xdr:nvSpPr>
        <xdr:cNvPr id="536" name="Line 535"/>
        <xdr:cNvSpPr>
          <a:spLocks noChangeShapeType="1"/>
        </xdr:cNvSpPr>
      </xdr:nvSpPr>
      <xdr:spPr bwMode="auto">
        <a:xfrm flipH="1">
          <a:off x="5593080" y="45239940"/>
          <a:ext cx="4800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0</xdr:colOff>
      <xdr:row>340</xdr:row>
      <xdr:rowOff>83820</xdr:rowOff>
    </xdr:from>
    <xdr:to>
      <xdr:col>35</xdr:col>
      <xdr:colOff>0</xdr:colOff>
      <xdr:row>351</xdr:row>
      <xdr:rowOff>60960</xdr:rowOff>
    </xdr:to>
    <xdr:sp macro="" textlink="">
      <xdr:nvSpPr>
        <xdr:cNvPr id="537" name="Line 536"/>
        <xdr:cNvSpPr>
          <a:spLocks noChangeShapeType="1"/>
        </xdr:cNvSpPr>
      </xdr:nvSpPr>
      <xdr:spPr bwMode="auto">
        <a:xfrm>
          <a:off x="5783580" y="45186600"/>
          <a:ext cx="0" cy="1409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60960</xdr:colOff>
      <xdr:row>351</xdr:row>
      <xdr:rowOff>0</xdr:rowOff>
    </xdr:from>
    <xdr:to>
      <xdr:col>37</xdr:col>
      <xdr:colOff>68580</xdr:colOff>
      <xdr:row>351</xdr:row>
      <xdr:rowOff>0</xdr:rowOff>
    </xdr:to>
    <xdr:sp macro="" textlink="">
      <xdr:nvSpPr>
        <xdr:cNvPr id="538" name="Line 537"/>
        <xdr:cNvSpPr>
          <a:spLocks noChangeShapeType="1"/>
        </xdr:cNvSpPr>
      </xdr:nvSpPr>
      <xdr:spPr bwMode="auto">
        <a:xfrm>
          <a:off x="4701540" y="46535340"/>
          <a:ext cx="13792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33</xdr:col>
      <xdr:colOff>45720</xdr:colOff>
      <xdr:row>343</xdr:row>
      <xdr:rowOff>0</xdr:rowOff>
    </xdr:from>
    <xdr:to>
      <xdr:col>35</xdr:col>
      <xdr:colOff>60960</xdr:colOff>
      <xdr:row>343</xdr:row>
      <xdr:rowOff>0</xdr:rowOff>
    </xdr:to>
    <xdr:sp macro="" textlink="">
      <xdr:nvSpPr>
        <xdr:cNvPr id="539" name="Line 538"/>
        <xdr:cNvSpPr>
          <a:spLocks noChangeShapeType="1"/>
        </xdr:cNvSpPr>
      </xdr:nvSpPr>
      <xdr:spPr bwMode="auto">
        <a:xfrm>
          <a:off x="5600700" y="45499020"/>
          <a:ext cx="2438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83820</xdr:colOff>
      <xdr:row>340</xdr:row>
      <xdr:rowOff>114300</xdr:rowOff>
    </xdr:from>
    <xdr:to>
      <xdr:col>35</xdr:col>
      <xdr:colOff>30480</xdr:colOff>
      <xdr:row>341</xdr:row>
      <xdr:rowOff>22860</xdr:rowOff>
    </xdr:to>
    <xdr:sp macro="" textlink="">
      <xdr:nvSpPr>
        <xdr:cNvPr id="540" name="Line 539"/>
        <xdr:cNvSpPr>
          <a:spLocks noChangeShapeType="1"/>
        </xdr:cNvSpPr>
      </xdr:nvSpPr>
      <xdr:spPr bwMode="auto">
        <a:xfrm flipH="1">
          <a:off x="5753100" y="4521708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76200</xdr:colOff>
      <xdr:row>342</xdr:row>
      <xdr:rowOff>106680</xdr:rowOff>
    </xdr:from>
    <xdr:to>
      <xdr:col>35</xdr:col>
      <xdr:colOff>30480</xdr:colOff>
      <xdr:row>343</xdr:row>
      <xdr:rowOff>22860</xdr:rowOff>
    </xdr:to>
    <xdr:sp macro="" textlink="">
      <xdr:nvSpPr>
        <xdr:cNvPr id="541" name="Line 540"/>
        <xdr:cNvSpPr>
          <a:spLocks noChangeShapeType="1"/>
        </xdr:cNvSpPr>
      </xdr:nvSpPr>
      <xdr:spPr bwMode="auto">
        <a:xfrm flipH="1">
          <a:off x="5745480" y="4547616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68580</xdr:colOff>
      <xdr:row>344</xdr:row>
      <xdr:rowOff>0</xdr:rowOff>
    </xdr:from>
    <xdr:to>
      <xdr:col>35</xdr:col>
      <xdr:colOff>60960</xdr:colOff>
      <xdr:row>344</xdr:row>
      <xdr:rowOff>0</xdr:rowOff>
    </xdr:to>
    <xdr:sp macro="" textlink="">
      <xdr:nvSpPr>
        <xdr:cNvPr id="542" name="Line 541"/>
        <xdr:cNvSpPr>
          <a:spLocks noChangeShapeType="1"/>
        </xdr:cNvSpPr>
      </xdr:nvSpPr>
      <xdr:spPr bwMode="auto">
        <a:xfrm>
          <a:off x="4937760" y="45628560"/>
          <a:ext cx="9067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76200</xdr:colOff>
      <xdr:row>343</xdr:row>
      <xdr:rowOff>106680</xdr:rowOff>
    </xdr:from>
    <xdr:to>
      <xdr:col>35</xdr:col>
      <xdr:colOff>30480</xdr:colOff>
      <xdr:row>344</xdr:row>
      <xdr:rowOff>22860</xdr:rowOff>
    </xdr:to>
    <xdr:sp macro="" textlink="">
      <xdr:nvSpPr>
        <xdr:cNvPr id="543" name="Line 542"/>
        <xdr:cNvSpPr>
          <a:spLocks noChangeShapeType="1"/>
        </xdr:cNvSpPr>
      </xdr:nvSpPr>
      <xdr:spPr bwMode="auto">
        <a:xfrm flipH="1">
          <a:off x="5745480" y="4560570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83820</xdr:colOff>
      <xdr:row>350</xdr:row>
      <xdr:rowOff>106680</xdr:rowOff>
    </xdr:from>
    <xdr:to>
      <xdr:col>35</xdr:col>
      <xdr:colOff>30480</xdr:colOff>
      <xdr:row>351</xdr:row>
      <xdr:rowOff>22860</xdr:rowOff>
    </xdr:to>
    <xdr:sp macro="" textlink="">
      <xdr:nvSpPr>
        <xdr:cNvPr id="544" name="Line 543"/>
        <xdr:cNvSpPr>
          <a:spLocks noChangeShapeType="1"/>
        </xdr:cNvSpPr>
      </xdr:nvSpPr>
      <xdr:spPr bwMode="auto">
        <a:xfrm flipH="1">
          <a:off x="5753100" y="4651248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0</xdr:colOff>
      <xdr:row>340</xdr:row>
      <xdr:rowOff>83820</xdr:rowOff>
    </xdr:from>
    <xdr:to>
      <xdr:col>37</xdr:col>
      <xdr:colOff>0</xdr:colOff>
      <xdr:row>351</xdr:row>
      <xdr:rowOff>60960</xdr:rowOff>
    </xdr:to>
    <xdr:sp macro="" textlink="">
      <xdr:nvSpPr>
        <xdr:cNvPr id="545" name="Line 544"/>
        <xdr:cNvSpPr>
          <a:spLocks noChangeShapeType="1"/>
        </xdr:cNvSpPr>
      </xdr:nvSpPr>
      <xdr:spPr bwMode="auto">
        <a:xfrm>
          <a:off x="6012180" y="45186600"/>
          <a:ext cx="0" cy="1409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36</xdr:col>
      <xdr:colOff>83820</xdr:colOff>
      <xdr:row>340</xdr:row>
      <xdr:rowOff>114300</xdr:rowOff>
    </xdr:from>
    <xdr:to>
      <xdr:col>37</xdr:col>
      <xdr:colOff>30480</xdr:colOff>
      <xdr:row>341</xdr:row>
      <xdr:rowOff>22860</xdr:rowOff>
    </xdr:to>
    <xdr:sp macro="" textlink="">
      <xdr:nvSpPr>
        <xdr:cNvPr id="546" name="Line 545"/>
        <xdr:cNvSpPr>
          <a:spLocks noChangeShapeType="1"/>
        </xdr:cNvSpPr>
      </xdr:nvSpPr>
      <xdr:spPr bwMode="auto">
        <a:xfrm flipH="1">
          <a:off x="5981700" y="4521708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36</xdr:col>
      <xdr:colOff>83820</xdr:colOff>
      <xdr:row>350</xdr:row>
      <xdr:rowOff>106680</xdr:rowOff>
    </xdr:from>
    <xdr:to>
      <xdr:col>37</xdr:col>
      <xdr:colOff>30480</xdr:colOff>
      <xdr:row>351</xdr:row>
      <xdr:rowOff>22860</xdr:rowOff>
    </xdr:to>
    <xdr:sp macro="" textlink="">
      <xdr:nvSpPr>
        <xdr:cNvPr id="547" name="Line 546"/>
        <xdr:cNvSpPr>
          <a:spLocks noChangeShapeType="1"/>
        </xdr:cNvSpPr>
      </xdr:nvSpPr>
      <xdr:spPr bwMode="auto">
        <a:xfrm flipH="1">
          <a:off x="5981700" y="4651248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106680</xdr:colOff>
      <xdr:row>342</xdr:row>
      <xdr:rowOff>121920</xdr:rowOff>
    </xdr:from>
    <xdr:to>
      <xdr:col>21</xdr:col>
      <xdr:colOff>0</xdr:colOff>
      <xdr:row>344</xdr:row>
      <xdr:rowOff>0</xdr:rowOff>
    </xdr:to>
    <xdr:sp macro="" textlink="">
      <xdr:nvSpPr>
        <xdr:cNvPr id="548" name="AutoShape 547" descr="Light downward diagonal"/>
        <xdr:cNvSpPr>
          <a:spLocks noChangeArrowheads="1"/>
        </xdr:cNvSpPr>
      </xdr:nvSpPr>
      <xdr:spPr bwMode="auto">
        <a:xfrm rot="10800000">
          <a:off x="3375660" y="45491400"/>
          <a:ext cx="807720" cy="137160"/>
        </a:xfrm>
        <a:prstGeom prst="rtTriangle">
          <a:avLst/>
        </a:prstGeom>
        <a:pattFill prst="ltDn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0</xdr:colOff>
      <xdr:row>342</xdr:row>
      <xdr:rowOff>121920</xdr:rowOff>
    </xdr:from>
    <xdr:to>
      <xdr:col>32</xdr:col>
      <xdr:colOff>106680</xdr:colOff>
      <xdr:row>343</xdr:row>
      <xdr:rowOff>121920</xdr:rowOff>
    </xdr:to>
    <xdr:sp macro="" textlink="">
      <xdr:nvSpPr>
        <xdr:cNvPr id="549" name="AutoShape 548" descr="Light downward diagonal"/>
        <xdr:cNvSpPr>
          <a:spLocks noChangeArrowheads="1"/>
        </xdr:cNvSpPr>
      </xdr:nvSpPr>
      <xdr:spPr bwMode="auto">
        <a:xfrm rot="5400000">
          <a:off x="5086350" y="45159930"/>
          <a:ext cx="129540" cy="792480"/>
        </a:xfrm>
        <a:prstGeom prst="rtTriangle">
          <a:avLst/>
        </a:prstGeom>
        <a:pattFill prst="ltDn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7620</xdr:colOff>
      <xdr:row>344</xdr:row>
      <xdr:rowOff>0</xdr:rowOff>
    </xdr:from>
    <xdr:to>
      <xdr:col>22</xdr:col>
      <xdr:colOff>7620</xdr:colOff>
      <xdr:row>350</xdr:row>
      <xdr:rowOff>114300</xdr:rowOff>
    </xdr:to>
    <xdr:sp macro="" textlink="">
      <xdr:nvSpPr>
        <xdr:cNvPr id="550" name="AutoShape 549" descr="Light downward diagonal"/>
        <xdr:cNvSpPr>
          <a:spLocks noChangeArrowheads="1"/>
        </xdr:cNvSpPr>
      </xdr:nvSpPr>
      <xdr:spPr bwMode="auto">
        <a:xfrm rot="10800000">
          <a:off x="4191000" y="45628560"/>
          <a:ext cx="114300" cy="891540"/>
        </a:xfrm>
        <a:prstGeom prst="rtTriangle">
          <a:avLst/>
        </a:prstGeom>
        <a:pattFill prst="ltDn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106680</xdr:colOff>
      <xdr:row>344</xdr:row>
      <xdr:rowOff>0</xdr:rowOff>
    </xdr:from>
    <xdr:to>
      <xdr:col>25</xdr:col>
      <xdr:colOff>106680</xdr:colOff>
      <xdr:row>350</xdr:row>
      <xdr:rowOff>121920</xdr:rowOff>
    </xdr:to>
    <xdr:sp macro="" textlink="">
      <xdr:nvSpPr>
        <xdr:cNvPr id="551" name="AutoShape 550" descr="Light downward diagonal"/>
        <xdr:cNvSpPr>
          <a:spLocks noChangeArrowheads="1"/>
        </xdr:cNvSpPr>
      </xdr:nvSpPr>
      <xdr:spPr bwMode="auto">
        <a:xfrm rot="5400000">
          <a:off x="4240530" y="46020990"/>
          <a:ext cx="899160" cy="114300"/>
        </a:xfrm>
        <a:prstGeom prst="rtTriangle">
          <a:avLst/>
        </a:prstGeom>
        <a:pattFill prst="ltDn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106680</xdr:colOff>
      <xdr:row>369</xdr:row>
      <xdr:rowOff>0</xdr:rowOff>
    </xdr:from>
    <xdr:to>
      <xdr:col>17</xdr:col>
      <xdr:colOff>0</xdr:colOff>
      <xdr:row>370</xdr:row>
      <xdr:rowOff>0</xdr:rowOff>
    </xdr:to>
    <xdr:sp macro="" textlink="">
      <xdr:nvSpPr>
        <xdr:cNvPr id="552" name="Line 551"/>
        <xdr:cNvSpPr>
          <a:spLocks noChangeShapeType="1"/>
        </xdr:cNvSpPr>
      </xdr:nvSpPr>
      <xdr:spPr bwMode="auto">
        <a:xfrm>
          <a:off x="3147060" y="48905160"/>
          <a:ext cx="579120" cy="12954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370</xdr:row>
      <xdr:rowOff>0</xdr:rowOff>
    </xdr:from>
    <xdr:to>
      <xdr:col>18</xdr:col>
      <xdr:colOff>0</xdr:colOff>
      <xdr:row>376</xdr:row>
      <xdr:rowOff>7620</xdr:rowOff>
    </xdr:to>
    <xdr:sp macro="" textlink="">
      <xdr:nvSpPr>
        <xdr:cNvPr id="553" name="Line 552"/>
        <xdr:cNvSpPr>
          <a:spLocks noChangeShapeType="1"/>
        </xdr:cNvSpPr>
      </xdr:nvSpPr>
      <xdr:spPr bwMode="auto">
        <a:xfrm>
          <a:off x="3726180" y="49034700"/>
          <a:ext cx="114300" cy="78486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376</xdr:row>
      <xdr:rowOff>0</xdr:rowOff>
    </xdr:from>
    <xdr:to>
      <xdr:col>21</xdr:col>
      <xdr:colOff>0</xdr:colOff>
      <xdr:row>376</xdr:row>
      <xdr:rowOff>0</xdr:rowOff>
    </xdr:to>
    <xdr:sp macro="" textlink="">
      <xdr:nvSpPr>
        <xdr:cNvPr id="554" name="Line 553"/>
        <xdr:cNvSpPr>
          <a:spLocks noChangeShapeType="1"/>
        </xdr:cNvSpPr>
      </xdr:nvSpPr>
      <xdr:spPr bwMode="auto">
        <a:xfrm>
          <a:off x="3840480" y="4981194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0</xdr:colOff>
      <xdr:row>370</xdr:row>
      <xdr:rowOff>7620</xdr:rowOff>
    </xdr:from>
    <xdr:to>
      <xdr:col>22</xdr:col>
      <xdr:colOff>0</xdr:colOff>
      <xdr:row>376</xdr:row>
      <xdr:rowOff>0</xdr:rowOff>
    </xdr:to>
    <xdr:sp macro="" textlink="">
      <xdr:nvSpPr>
        <xdr:cNvPr id="555" name="Line 554"/>
        <xdr:cNvSpPr>
          <a:spLocks noChangeShapeType="1"/>
        </xdr:cNvSpPr>
      </xdr:nvSpPr>
      <xdr:spPr bwMode="auto">
        <a:xfrm flipV="1">
          <a:off x="4183380" y="49042320"/>
          <a:ext cx="114300" cy="76962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370</xdr:row>
      <xdr:rowOff>7620</xdr:rowOff>
    </xdr:from>
    <xdr:to>
      <xdr:col>31</xdr:col>
      <xdr:colOff>0</xdr:colOff>
      <xdr:row>370</xdr:row>
      <xdr:rowOff>7620</xdr:rowOff>
    </xdr:to>
    <xdr:sp macro="" textlink="">
      <xdr:nvSpPr>
        <xdr:cNvPr id="556" name="Line 555"/>
        <xdr:cNvSpPr>
          <a:spLocks noChangeShapeType="1"/>
        </xdr:cNvSpPr>
      </xdr:nvSpPr>
      <xdr:spPr bwMode="auto">
        <a:xfrm>
          <a:off x="4297680" y="49042320"/>
          <a:ext cx="10287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31</xdr:col>
      <xdr:colOff>0</xdr:colOff>
      <xdr:row>370</xdr:row>
      <xdr:rowOff>7620</xdr:rowOff>
    </xdr:from>
    <xdr:to>
      <xdr:col>32</xdr:col>
      <xdr:colOff>0</xdr:colOff>
      <xdr:row>376</xdr:row>
      <xdr:rowOff>0</xdr:rowOff>
    </xdr:to>
    <xdr:sp macro="" textlink="">
      <xdr:nvSpPr>
        <xdr:cNvPr id="557" name="Line 556"/>
        <xdr:cNvSpPr>
          <a:spLocks noChangeShapeType="1"/>
        </xdr:cNvSpPr>
      </xdr:nvSpPr>
      <xdr:spPr bwMode="auto">
        <a:xfrm>
          <a:off x="5326380" y="49042320"/>
          <a:ext cx="114300" cy="76962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0</xdr:colOff>
      <xdr:row>376</xdr:row>
      <xdr:rowOff>0</xdr:rowOff>
    </xdr:from>
    <xdr:to>
      <xdr:col>35</xdr:col>
      <xdr:colOff>0</xdr:colOff>
      <xdr:row>376</xdr:row>
      <xdr:rowOff>0</xdr:rowOff>
    </xdr:to>
    <xdr:sp macro="" textlink="">
      <xdr:nvSpPr>
        <xdr:cNvPr id="558" name="Line 557"/>
        <xdr:cNvSpPr>
          <a:spLocks noChangeShapeType="1"/>
        </xdr:cNvSpPr>
      </xdr:nvSpPr>
      <xdr:spPr bwMode="auto">
        <a:xfrm>
          <a:off x="5440680" y="4981194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0</xdr:colOff>
      <xdr:row>370</xdr:row>
      <xdr:rowOff>0</xdr:rowOff>
    </xdr:from>
    <xdr:to>
      <xdr:col>36</xdr:col>
      <xdr:colOff>0</xdr:colOff>
      <xdr:row>376</xdr:row>
      <xdr:rowOff>0</xdr:rowOff>
    </xdr:to>
    <xdr:sp macro="" textlink="">
      <xdr:nvSpPr>
        <xdr:cNvPr id="559" name="Line 558"/>
        <xdr:cNvSpPr>
          <a:spLocks noChangeShapeType="1"/>
        </xdr:cNvSpPr>
      </xdr:nvSpPr>
      <xdr:spPr bwMode="auto">
        <a:xfrm flipV="1">
          <a:off x="5783580" y="49034700"/>
          <a:ext cx="114300" cy="77724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106680</xdr:colOff>
      <xdr:row>369</xdr:row>
      <xdr:rowOff>0</xdr:rowOff>
    </xdr:from>
    <xdr:to>
      <xdr:col>41</xdr:col>
      <xdr:colOff>7620</xdr:colOff>
      <xdr:row>370</xdr:row>
      <xdr:rowOff>7620</xdr:rowOff>
    </xdr:to>
    <xdr:sp macro="" textlink="">
      <xdr:nvSpPr>
        <xdr:cNvPr id="560" name="Line 559"/>
        <xdr:cNvSpPr>
          <a:spLocks noChangeShapeType="1"/>
        </xdr:cNvSpPr>
      </xdr:nvSpPr>
      <xdr:spPr bwMode="auto">
        <a:xfrm flipV="1">
          <a:off x="5890260" y="48905160"/>
          <a:ext cx="586740" cy="13716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45720</xdr:colOff>
      <xdr:row>365</xdr:row>
      <xdr:rowOff>0</xdr:rowOff>
    </xdr:from>
    <xdr:to>
      <xdr:col>41</xdr:col>
      <xdr:colOff>76200</xdr:colOff>
      <xdr:row>365</xdr:row>
      <xdr:rowOff>0</xdr:rowOff>
    </xdr:to>
    <xdr:sp macro="" textlink="">
      <xdr:nvSpPr>
        <xdr:cNvPr id="561" name="Line 560"/>
        <xdr:cNvSpPr>
          <a:spLocks noChangeShapeType="1"/>
        </xdr:cNvSpPr>
      </xdr:nvSpPr>
      <xdr:spPr bwMode="auto">
        <a:xfrm>
          <a:off x="3086100" y="48379380"/>
          <a:ext cx="3459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362</xdr:row>
      <xdr:rowOff>83820</xdr:rowOff>
    </xdr:from>
    <xdr:to>
      <xdr:col>12</xdr:col>
      <xdr:colOff>0</xdr:colOff>
      <xdr:row>366</xdr:row>
      <xdr:rowOff>68580</xdr:rowOff>
    </xdr:to>
    <xdr:sp macro="" textlink="">
      <xdr:nvSpPr>
        <xdr:cNvPr id="562" name="Line 561"/>
        <xdr:cNvSpPr>
          <a:spLocks noChangeShapeType="1"/>
        </xdr:cNvSpPr>
      </xdr:nvSpPr>
      <xdr:spPr bwMode="auto">
        <a:xfrm flipV="1">
          <a:off x="3154680" y="48066960"/>
          <a:ext cx="0" cy="5105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83820</xdr:colOff>
      <xdr:row>364</xdr:row>
      <xdr:rowOff>106680</xdr:rowOff>
    </xdr:from>
    <xdr:to>
      <xdr:col>12</xdr:col>
      <xdr:colOff>30480</xdr:colOff>
      <xdr:row>365</xdr:row>
      <xdr:rowOff>22860</xdr:rowOff>
    </xdr:to>
    <xdr:sp macro="" textlink="">
      <xdr:nvSpPr>
        <xdr:cNvPr id="563" name="Line 562"/>
        <xdr:cNvSpPr>
          <a:spLocks noChangeShapeType="1"/>
        </xdr:cNvSpPr>
      </xdr:nvSpPr>
      <xdr:spPr bwMode="auto">
        <a:xfrm flipH="1">
          <a:off x="3124200" y="4835652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45720</xdr:colOff>
      <xdr:row>363</xdr:row>
      <xdr:rowOff>0</xdr:rowOff>
    </xdr:from>
    <xdr:to>
      <xdr:col>41</xdr:col>
      <xdr:colOff>68580</xdr:colOff>
      <xdr:row>363</xdr:row>
      <xdr:rowOff>0</xdr:rowOff>
    </xdr:to>
    <xdr:sp macro="" textlink="">
      <xdr:nvSpPr>
        <xdr:cNvPr id="564" name="Line 563"/>
        <xdr:cNvSpPr>
          <a:spLocks noChangeShapeType="1"/>
        </xdr:cNvSpPr>
      </xdr:nvSpPr>
      <xdr:spPr bwMode="auto">
        <a:xfrm>
          <a:off x="3086100" y="48112680"/>
          <a:ext cx="34518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41</xdr:col>
      <xdr:colOff>0</xdr:colOff>
      <xdr:row>362</xdr:row>
      <xdr:rowOff>76200</xdr:rowOff>
    </xdr:from>
    <xdr:to>
      <xdr:col>41</xdr:col>
      <xdr:colOff>0</xdr:colOff>
      <xdr:row>366</xdr:row>
      <xdr:rowOff>106680</xdr:rowOff>
    </xdr:to>
    <xdr:sp macro="" textlink="">
      <xdr:nvSpPr>
        <xdr:cNvPr id="565" name="Line 564"/>
        <xdr:cNvSpPr>
          <a:spLocks noChangeShapeType="1"/>
        </xdr:cNvSpPr>
      </xdr:nvSpPr>
      <xdr:spPr bwMode="auto">
        <a:xfrm flipV="1">
          <a:off x="6469380" y="48059340"/>
          <a:ext cx="0" cy="5562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40</xdr:col>
      <xdr:colOff>83820</xdr:colOff>
      <xdr:row>362</xdr:row>
      <xdr:rowOff>114300</xdr:rowOff>
    </xdr:from>
    <xdr:to>
      <xdr:col>41</xdr:col>
      <xdr:colOff>30480</xdr:colOff>
      <xdr:row>363</xdr:row>
      <xdr:rowOff>38100</xdr:rowOff>
    </xdr:to>
    <xdr:sp macro="" textlink="">
      <xdr:nvSpPr>
        <xdr:cNvPr id="566" name="Line 565"/>
        <xdr:cNvSpPr>
          <a:spLocks noChangeShapeType="1"/>
        </xdr:cNvSpPr>
      </xdr:nvSpPr>
      <xdr:spPr bwMode="auto">
        <a:xfrm flipH="1">
          <a:off x="6438900" y="48097440"/>
          <a:ext cx="60960" cy="53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40</xdr:col>
      <xdr:colOff>83820</xdr:colOff>
      <xdr:row>364</xdr:row>
      <xdr:rowOff>106680</xdr:rowOff>
    </xdr:from>
    <xdr:to>
      <xdr:col>41</xdr:col>
      <xdr:colOff>30480</xdr:colOff>
      <xdr:row>365</xdr:row>
      <xdr:rowOff>22860</xdr:rowOff>
    </xdr:to>
    <xdr:sp macro="" textlink="">
      <xdr:nvSpPr>
        <xdr:cNvPr id="567" name="Line 566"/>
        <xdr:cNvSpPr>
          <a:spLocks noChangeShapeType="1"/>
        </xdr:cNvSpPr>
      </xdr:nvSpPr>
      <xdr:spPr bwMode="auto">
        <a:xfrm flipH="1">
          <a:off x="6438900" y="4835652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363</xdr:row>
      <xdr:rowOff>76200</xdr:rowOff>
    </xdr:from>
    <xdr:to>
      <xdr:col>17</xdr:col>
      <xdr:colOff>0</xdr:colOff>
      <xdr:row>366</xdr:row>
      <xdr:rowOff>106680</xdr:rowOff>
    </xdr:to>
    <xdr:sp macro="" textlink="">
      <xdr:nvSpPr>
        <xdr:cNvPr id="568" name="Line 567"/>
        <xdr:cNvSpPr>
          <a:spLocks noChangeShapeType="1"/>
        </xdr:cNvSpPr>
      </xdr:nvSpPr>
      <xdr:spPr bwMode="auto">
        <a:xfrm flipV="1">
          <a:off x="3726180" y="48188880"/>
          <a:ext cx="0" cy="426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76200</xdr:colOff>
      <xdr:row>364</xdr:row>
      <xdr:rowOff>106680</xdr:rowOff>
    </xdr:from>
    <xdr:to>
      <xdr:col>17</xdr:col>
      <xdr:colOff>30480</xdr:colOff>
      <xdr:row>365</xdr:row>
      <xdr:rowOff>22860</xdr:rowOff>
    </xdr:to>
    <xdr:sp macro="" textlink="">
      <xdr:nvSpPr>
        <xdr:cNvPr id="569" name="Line 568"/>
        <xdr:cNvSpPr>
          <a:spLocks noChangeShapeType="1"/>
        </xdr:cNvSpPr>
      </xdr:nvSpPr>
      <xdr:spPr bwMode="auto">
        <a:xfrm flipH="1">
          <a:off x="3688080" y="4835652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364</xdr:row>
      <xdr:rowOff>68580</xdr:rowOff>
    </xdr:from>
    <xdr:to>
      <xdr:col>22</xdr:col>
      <xdr:colOff>0</xdr:colOff>
      <xdr:row>366</xdr:row>
      <xdr:rowOff>91440</xdr:rowOff>
    </xdr:to>
    <xdr:sp macro="" textlink="">
      <xdr:nvSpPr>
        <xdr:cNvPr id="570" name="Line 569"/>
        <xdr:cNvSpPr>
          <a:spLocks noChangeShapeType="1"/>
        </xdr:cNvSpPr>
      </xdr:nvSpPr>
      <xdr:spPr bwMode="auto">
        <a:xfrm flipV="1">
          <a:off x="4297680" y="48318420"/>
          <a:ext cx="0" cy="2819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83820</xdr:colOff>
      <xdr:row>364</xdr:row>
      <xdr:rowOff>106680</xdr:rowOff>
    </xdr:from>
    <xdr:to>
      <xdr:col>22</xdr:col>
      <xdr:colOff>30480</xdr:colOff>
      <xdr:row>365</xdr:row>
      <xdr:rowOff>15240</xdr:rowOff>
    </xdr:to>
    <xdr:sp macro="" textlink="">
      <xdr:nvSpPr>
        <xdr:cNvPr id="571" name="Line 570"/>
        <xdr:cNvSpPr>
          <a:spLocks noChangeShapeType="1"/>
        </xdr:cNvSpPr>
      </xdr:nvSpPr>
      <xdr:spPr bwMode="auto">
        <a:xfrm flipH="1">
          <a:off x="4267200" y="48356520"/>
          <a:ext cx="6096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31</xdr:col>
      <xdr:colOff>0</xdr:colOff>
      <xdr:row>364</xdr:row>
      <xdr:rowOff>76200</xdr:rowOff>
    </xdr:from>
    <xdr:to>
      <xdr:col>31</xdr:col>
      <xdr:colOff>0</xdr:colOff>
      <xdr:row>366</xdr:row>
      <xdr:rowOff>83820</xdr:rowOff>
    </xdr:to>
    <xdr:sp macro="" textlink="">
      <xdr:nvSpPr>
        <xdr:cNvPr id="572" name="Line 571"/>
        <xdr:cNvSpPr>
          <a:spLocks noChangeShapeType="1"/>
        </xdr:cNvSpPr>
      </xdr:nvSpPr>
      <xdr:spPr bwMode="auto">
        <a:xfrm flipV="1">
          <a:off x="5326380" y="48326040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83820</xdr:colOff>
      <xdr:row>364</xdr:row>
      <xdr:rowOff>106680</xdr:rowOff>
    </xdr:from>
    <xdr:to>
      <xdr:col>31</xdr:col>
      <xdr:colOff>30480</xdr:colOff>
      <xdr:row>365</xdr:row>
      <xdr:rowOff>22860</xdr:rowOff>
    </xdr:to>
    <xdr:sp macro="" textlink="">
      <xdr:nvSpPr>
        <xdr:cNvPr id="573" name="Line 572"/>
        <xdr:cNvSpPr>
          <a:spLocks noChangeShapeType="1"/>
        </xdr:cNvSpPr>
      </xdr:nvSpPr>
      <xdr:spPr bwMode="auto">
        <a:xfrm flipH="1">
          <a:off x="5295900" y="4835652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36</xdr:col>
      <xdr:colOff>0</xdr:colOff>
      <xdr:row>363</xdr:row>
      <xdr:rowOff>83820</xdr:rowOff>
    </xdr:from>
    <xdr:to>
      <xdr:col>36</xdr:col>
      <xdr:colOff>0</xdr:colOff>
      <xdr:row>366</xdr:row>
      <xdr:rowOff>76200</xdr:rowOff>
    </xdr:to>
    <xdr:sp macro="" textlink="">
      <xdr:nvSpPr>
        <xdr:cNvPr id="574" name="Line 573"/>
        <xdr:cNvSpPr>
          <a:spLocks noChangeShapeType="1"/>
        </xdr:cNvSpPr>
      </xdr:nvSpPr>
      <xdr:spPr bwMode="auto">
        <a:xfrm flipV="1">
          <a:off x="5897880" y="48196500"/>
          <a:ext cx="0" cy="3886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83820</xdr:colOff>
      <xdr:row>364</xdr:row>
      <xdr:rowOff>106680</xdr:rowOff>
    </xdr:from>
    <xdr:to>
      <xdr:col>36</xdr:col>
      <xdr:colOff>30480</xdr:colOff>
      <xdr:row>365</xdr:row>
      <xdr:rowOff>22860</xdr:rowOff>
    </xdr:to>
    <xdr:sp macro="" textlink="">
      <xdr:nvSpPr>
        <xdr:cNvPr id="575" name="Line 574"/>
        <xdr:cNvSpPr>
          <a:spLocks noChangeShapeType="1"/>
        </xdr:cNvSpPr>
      </xdr:nvSpPr>
      <xdr:spPr bwMode="auto">
        <a:xfrm flipH="1">
          <a:off x="5867400" y="4835652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41</xdr:col>
      <xdr:colOff>38100</xdr:colOff>
      <xdr:row>367</xdr:row>
      <xdr:rowOff>0</xdr:rowOff>
    </xdr:from>
    <xdr:to>
      <xdr:col>43</xdr:col>
      <xdr:colOff>60960</xdr:colOff>
      <xdr:row>367</xdr:row>
      <xdr:rowOff>0</xdr:rowOff>
    </xdr:to>
    <xdr:sp macro="" textlink="">
      <xdr:nvSpPr>
        <xdr:cNvPr id="576" name="Line 575"/>
        <xdr:cNvSpPr>
          <a:spLocks noChangeShapeType="1"/>
        </xdr:cNvSpPr>
      </xdr:nvSpPr>
      <xdr:spPr bwMode="auto">
        <a:xfrm flipH="1">
          <a:off x="6507480" y="48646080"/>
          <a:ext cx="2514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43</xdr:col>
      <xdr:colOff>0</xdr:colOff>
      <xdr:row>366</xdr:row>
      <xdr:rowOff>83820</xdr:rowOff>
    </xdr:from>
    <xdr:to>
      <xdr:col>43</xdr:col>
      <xdr:colOff>0</xdr:colOff>
      <xdr:row>376</xdr:row>
      <xdr:rowOff>53340</xdr:rowOff>
    </xdr:to>
    <xdr:sp macro="" textlink="">
      <xdr:nvSpPr>
        <xdr:cNvPr id="577" name="Line 576"/>
        <xdr:cNvSpPr>
          <a:spLocks noChangeShapeType="1"/>
        </xdr:cNvSpPr>
      </xdr:nvSpPr>
      <xdr:spPr bwMode="auto">
        <a:xfrm>
          <a:off x="6697980" y="48592740"/>
          <a:ext cx="0" cy="12725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60960</xdr:colOff>
      <xdr:row>376</xdr:row>
      <xdr:rowOff>0</xdr:rowOff>
    </xdr:from>
    <xdr:to>
      <xdr:col>43</xdr:col>
      <xdr:colOff>60960</xdr:colOff>
      <xdr:row>376</xdr:row>
      <xdr:rowOff>0</xdr:rowOff>
    </xdr:to>
    <xdr:sp macro="" textlink="">
      <xdr:nvSpPr>
        <xdr:cNvPr id="578" name="Line 577"/>
        <xdr:cNvSpPr>
          <a:spLocks noChangeShapeType="1"/>
        </xdr:cNvSpPr>
      </xdr:nvSpPr>
      <xdr:spPr bwMode="auto">
        <a:xfrm>
          <a:off x="5844540" y="49811940"/>
          <a:ext cx="914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68580</xdr:colOff>
      <xdr:row>370</xdr:row>
      <xdr:rowOff>0</xdr:rowOff>
    </xdr:from>
    <xdr:to>
      <xdr:col>43</xdr:col>
      <xdr:colOff>38100</xdr:colOff>
      <xdr:row>370</xdr:row>
      <xdr:rowOff>0</xdr:rowOff>
    </xdr:to>
    <xdr:sp macro="" textlink="">
      <xdr:nvSpPr>
        <xdr:cNvPr id="579" name="Line 578"/>
        <xdr:cNvSpPr>
          <a:spLocks noChangeShapeType="1"/>
        </xdr:cNvSpPr>
      </xdr:nvSpPr>
      <xdr:spPr bwMode="auto">
        <a:xfrm>
          <a:off x="6080760" y="49034700"/>
          <a:ext cx="6553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42</xdr:col>
      <xdr:colOff>76200</xdr:colOff>
      <xdr:row>369</xdr:row>
      <xdr:rowOff>106680</xdr:rowOff>
    </xdr:from>
    <xdr:to>
      <xdr:col>43</xdr:col>
      <xdr:colOff>30480</xdr:colOff>
      <xdr:row>370</xdr:row>
      <xdr:rowOff>22860</xdr:rowOff>
    </xdr:to>
    <xdr:sp macro="" textlink="">
      <xdr:nvSpPr>
        <xdr:cNvPr id="580" name="Line 579"/>
        <xdr:cNvSpPr>
          <a:spLocks noChangeShapeType="1"/>
        </xdr:cNvSpPr>
      </xdr:nvSpPr>
      <xdr:spPr bwMode="auto">
        <a:xfrm flipH="1">
          <a:off x="6659880" y="4901184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42</xdr:col>
      <xdr:colOff>83820</xdr:colOff>
      <xdr:row>366</xdr:row>
      <xdr:rowOff>114300</xdr:rowOff>
    </xdr:from>
    <xdr:to>
      <xdr:col>43</xdr:col>
      <xdr:colOff>30480</xdr:colOff>
      <xdr:row>367</xdr:row>
      <xdr:rowOff>22860</xdr:rowOff>
    </xdr:to>
    <xdr:sp macro="" textlink="">
      <xdr:nvSpPr>
        <xdr:cNvPr id="581" name="Line 580"/>
        <xdr:cNvSpPr>
          <a:spLocks noChangeShapeType="1"/>
        </xdr:cNvSpPr>
      </xdr:nvSpPr>
      <xdr:spPr bwMode="auto">
        <a:xfrm flipH="1">
          <a:off x="6667500" y="4862322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41</xdr:col>
      <xdr:colOff>76200</xdr:colOff>
      <xdr:row>369</xdr:row>
      <xdr:rowOff>0</xdr:rowOff>
    </xdr:from>
    <xdr:to>
      <xdr:col>43</xdr:col>
      <xdr:colOff>45720</xdr:colOff>
      <xdr:row>369</xdr:row>
      <xdr:rowOff>0</xdr:rowOff>
    </xdr:to>
    <xdr:sp macro="" textlink="">
      <xdr:nvSpPr>
        <xdr:cNvPr id="582" name="Line 581"/>
        <xdr:cNvSpPr>
          <a:spLocks noChangeShapeType="1"/>
        </xdr:cNvSpPr>
      </xdr:nvSpPr>
      <xdr:spPr bwMode="auto">
        <a:xfrm>
          <a:off x="6545580" y="48905160"/>
          <a:ext cx="1981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42</xdr:col>
      <xdr:colOff>83820</xdr:colOff>
      <xdr:row>368</xdr:row>
      <xdr:rowOff>106680</xdr:rowOff>
    </xdr:from>
    <xdr:to>
      <xdr:col>43</xdr:col>
      <xdr:colOff>30480</xdr:colOff>
      <xdr:row>369</xdr:row>
      <xdr:rowOff>15240</xdr:rowOff>
    </xdr:to>
    <xdr:sp macro="" textlink="">
      <xdr:nvSpPr>
        <xdr:cNvPr id="583" name="Line 582"/>
        <xdr:cNvSpPr>
          <a:spLocks noChangeShapeType="1"/>
        </xdr:cNvSpPr>
      </xdr:nvSpPr>
      <xdr:spPr bwMode="auto">
        <a:xfrm flipH="1">
          <a:off x="6667500" y="48882300"/>
          <a:ext cx="6096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42</xdr:col>
      <xdr:colOff>83820</xdr:colOff>
      <xdr:row>375</xdr:row>
      <xdr:rowOff>106680</xdr:rowOff>
    </xdr:from>
    <xdr:to>
      <xdr:col>43</xdr:col>
      <xdr:colOff>30480</xdr:colOff>
      <xdr:row>376</xdr:row>
      <xdr:rowOff>22860</xdr:rowOff>
    </xdr:to>
    <xdr:sp macro="" textlink="">
      <xdr:nvSpPr>
        <xdr:cNvPr id="584" name="Line 583"/>
        <xdr:cNvSpPr>
          <a:spLocks noChangeShapeType="1"/>
        </xdr:cNvSpPr>
      </xdr:nvSpPr>
      <xdr:spPr bwMode="auto">
        <a:xfrm flipH="1">
          <a:off x="6667500" y="4978908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60960</xdr:colOff>
      <xdr:row>367</xdr:row>
      <xdr:rowOff>0</xdr:rowOff>
    </xdr:from>
    <xdr:to>
      <xdr:col>11</xdr:col>
      <xdr:colOff>68580</xdr:colOff>
      <xdr:row>367</xdr:row>
      <xdr:rowOff>0</xdr:rowOff>
    </xdr:to>
    <xdr:sp macro="" textlink="">
      <xdr:nvSpPr>
        <xdr:cNvPr id="585" name="Line 584"/>
        <xdr:cNvSpPr>
          <a:spLocks noChangeShapeType="1"/>
        </xdr:cNvSpPr>
      </xdr:nvSpPr>
      <xdr:spPr bwMode="auto">
        <a:xfrm flipH="1">
          <a:off x="2644140" y="48646080"/>
          <a:ext cx="464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366</xdr:row>
      <xdr:rowOff>91440</xdr:rowOff>
    </xdr:from>
    <xdr:to>
      <xdr:col>10</xdr:col>
      <xdr:colOff>0</xdr:colOff>
      <xdr:row>370</xdr:row>
      <xdr:rowOff>53340</xdr:rowOff>
    </xdr:to>
    <xdr:sp macro="" textlink="">
      <xdr:nvSpPr>
        <xdr:cNvPr id="586" name="Line 585"/>
        <xdr:cNvSpPr>
          <a:spLocks noChangeShapeType="1"/>
        </xdr:cNvSpPr>
      </xdr:nvSpPr>
      <xdr:spPr bwMode="auto">
        <a:xfrm>
          <a:off x="2926080" y="48600360"/>
          <a:ext cx="0" cy="4876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60960</xdr:colOff>
      <xdr:row>369</xdr:row>
      <xdr:rowOff>0</xdr:rowOff>
    </xdr:from>
    <xdr:to>
      <xdr:col>11</xdr:col>
      <xdr:colOff>76200</xdr:colOff>
      <xdr:row>369</xdr:row>
      <xdr:rowOff>0</xdr:rowOff>
    </xdr:to>
    <xdr:sp macro="" textlink="">
      <xdr:nvSpPr>
        <xdr:cNvPr id="587" name="Line 586"/>
        <xdr:cNvSpPr>
          <a:spLocks noChangeShapeType="1"/>
        </xdr:cNvSpPr>
      </xdr:nvSpPr>
      <xdr:spPr bwMode="auto">
        <a:xfrm flipH="1">
          <a:off x="2872740" y="48905160"/>
          <a:ext cx="2438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83820</xdr:colOff>
      <xdr:row>366</xdr:row>
      <xdr:rowOff>121920</xdr:rowOff>
    </xdr:from>
    <xdr:to>
      <xdr:col>10</xdr:col>
      <xdr:colOff>22860</xdr:colOff>
      <xdr:row>367</xdr:row>
      <xdr:rowOff>22860</xdr:rowOff>
    </xdr:to>
    <xdr:sp macro="" textlink="">
      <xdr:nvSpPr>
        <xdr:cNvPr id="588" name="Line 587"/>
        <xdr:cNvSpPr>
          <a:spLocks noChangeShapeType="1"/>
        </xdr:cNvSpPr>
      </xdr:nvSpPr>
      <xdr:spPr bwMode="auto">
        <a:xfrm flipH="1">
          <a:off x="2895600" y="48630840"/>
          <a:ext cx="5334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83820</xdr:colOff>
      <xdr:row>368</xdr:row>
      <xdr:rowOff>106680</xdr:rowOff>
    </xdr:from>
    <xdr:to>
      <xdr:col>10</xdr:col>
      <xdr:colOff>30480</xdr:colOff>
      <xdr:row>369</xdr:row>
      <xdr:rowOff>22860</xdr:rowOff>
    </xdr:to>
    <xdr:sp macro="" textlink="">
      <xdr:nvSpPr>
        <xdr:cNvPr id="589" name="Line 588"/>
        <xdr:cNvSpPr>
          <a:spLocks noChangeShapeType="1"/>
        </xdr:cNvSpPr>
      </xdr:nvSpPr>
      <xdr:spPr bwMode="auto">
        <a:xfrm flipH="1">
          <a:off x="2895600" y="4888230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83820</xdr:colOff>
      <xdr:row>362</xdr:row>
      <xdr:rowOff>106680</xdr:rowOff>
    </xdr:from>
    <xdr:to>
      <xdr:col>12</xdr:col>
      <xdr:colOff>38100</xdr:colOff>
      <xdr:row>363</xdr:row>
      <xdr:rowOff>38100</xdr:rowOff>
    </xdr:to>
    <xdr:sp macro="" textlink="">
      <xdr:nvSpPr>
        <xdr:cNvPr id="590" name="Line 589"/>
        <xdr:cNvSpPr>
          <a:spLocks noChangeShapeType="1"/>
        </xdr:cNvSpPr>
      </xdr:nvSpPr>
      <xdr:spPr bwMode="auto">
        <a:xfrm flipH="1">
          <a:off x="3124200" y="48089820"/>
          <a:ext cx="6858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60960</xdr:colOff>
      <xdr:row>378</xdr:row>
      <xdr:rowOff>0</xdr:rowOff>
    </xdr:from>
    <xdr:to>
      <xdr:col>23</xdr:col>
      <xdr:colOff>0</xdr:colOff>
      <xdr:row>378</xdr:row>
      <xdr:rowOff>0</xdr:rowOff>
    </xdr:to>
    <xdr:sp macro="" textlink="">
      <xdr:nvSpPr>
        <xdr:cNvPr id="591" name="Line 590"/>
        <xdr:cNvSpPr>
          <a:spLocks noChangeShapeType="1"/>
        </xdr:cNvSpPr>
      </xdr:nvSpPr>
      <xdr:spPr bwMode="auto">
        <a:xfrm>
          <a:off x="3672840" y="50071020"/>
          <a:ext cx="7391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376</xdr:row>
      <xdr:rowOff>53340</xdr:rowOff>
    </xdr:from>
    <xdr:to>
      <xdr:col>18</xdr:col>
      <xdr:colOff>0</xdr:colOff>
      <xdr:row>378</xdr:row>
      <xdr:rowOff>38100</xdr:rowOff>
    </xdr:to>
    <xdr:sp macro="" textlink="">
      <xdr:nvSpPr>
        <xdr:cNvPr id="592" name="Line 591"/>
        <xdr:cNvSpPr>
          <a:spLocks noChangeShapeType="1"/>
        </xdr:cNvSpPr>
      </xdr:nvSpPr>
      <xdr:spPr bwMode="auto">
        <a:xfrm>
          <a:off x="3840480" y="49865280"/>
          <a:ext cx="0" cy="2438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0</xdr:colOff>
      <xdr:row>376</xdr:row>
      <xdr:rowOff>38100</xdr:rowOff>
    </xdr:from>
    <xdr:to>
      <xdr:col>21</xdr:col>
      <xdr:colOff>0</xdr:colOff>
      <xdr:row>378</xdr:row>
      <xdr:rowOff>45720</xdr:rowOff>
    </xdr:to>
    <xdr:sp macro="" textlink="">
      <xdr:nvSpPr>
        <xdr:cNvPr id="593" name="Line 592"/>
        <xdr:cNvSpPr>
          <a:spLocks noChangeShapeType="1"/>
        </xdr:cNvSpPr>
      </xdr:nvSpPr>
      <xdr:spPr bwMode="auto">
        <a:xfrm>
          <a:off x="4183380" y="49850040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83820</xdr:colOff>
      <xdr:row>377</xdr:row>
      <xdr:rowOff>106680</xdr:rowOff>
    </xdr:from>
    <xdr:to>
      <xdr:col>17</xdr:col>
      <xdr:colOff>22860</xdr:colOff>
      <xdr:row>378</xdr:row>
      <xdr:rowOff>22860</xdr:rowOff>
    </xdr:to>
    <xdr:sp macro="" textlink="">
      <xdr:nvSpPr>
        <xdr:cNvPr id="594" name="Line 593"/>
        <xdr:cNvSpPr>
          <a:spLocks noChangeShapeType="1"/>
        </xdr:cNvSpPr>
      </xdr:nvSpPr>
      <xdr:spPr bwMode="auto">
        <a:xfrm flipH="1">
          <a:off x="3695700" y="50048160"/>
          <a:ext cx="5334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91440</xdr:colOff>
      <xdr:row>377</xdr:row>
      <xdr:rowOff>106680</xdr:rowOff>
    </xdr:from>
    <xdr:to>
      <xdr:col>18</xdr:col>
      <xdr:colOff>30480</xdr:colOff>
      <xdr:row>378</xdr:row>
      <xdr:rowOff>22860</xdr:rowOff>
    </xdr:to>
    <xdr:sp macro="" textlink="">
      <xdr:nvSpPr>
        <xdr:cNvPr id="595" name="Line 594"/>
        <xdr:cNvSpPr>
          <a:spLocks noChangeShapeType="1"/>
        </xdr:cNvSpPr>
      </xdr:nvSpPr>
      <xdr:spPr bwMode="auto">
        <a:xfrm flipH="1">
          <a:off x="3817620" y="50048160"/>
          <a:ext cx="5334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83820</xdr:colOff>
      <xdr:row>377</xdr:row>
      <xdr:rowOff>106680</xdr:rowOff>
    </xdr:from>
    <xdr:to>
      <xdr:col>21</xdr:col>
      <xdr:colOff>22860</xdr:colOff>
      <xdr:row>378</xdr:row>
      <xdr:rowOff>22860</xdr:rowOff>
    </xdr:to>
    <xdr:sp macro="" textlink="">
      <xdr:nvSpPr>
        <xdr:cNvPr id="596" name="Line 595"/>
        <xdr:cNvSpPr>
          <a:spLocks noChangeShapeType="1"/>
        </xdr:cNvSpPr>
      </xdr:nvSpPr>
      <xdr:spPr bwMode="auto">
        <a:xfrm flipH="1">
          <a:off x="4152900" y="50048160"/>
          <a:ext cx="5334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83820</xdr:colOff>
      <xdr:row>377</xdr:row>
      <xdr:rowOff>106680</xdr:rowOff>
    </xdr:from>
    <xdr:to>
      <xdr:col>22</xdr:col>
      <xdr:colOff>30480</xdr:colOff>
      <xdr:row>378</xdr:row>
      <xdr:rowOff>22860</xdr:rowOff>
    </xdr:to>
    <xdr:sp macro="" textlink="">
      <xdr:nvSpPr>
        <xdr:cNvPr id="597" name="Line 596"/>
        <xdr:cNvSpPr>
          <a:spLocks noChangeShapeType="1"/>
        </xdr:cNvSpPr>
      </xdr:nvSpPr>
      <xdr:spPr bwMode="auto">
        <a:xfrm flipH="1">
          <a:off x="4267200" y="5004816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372</xdr:row>
      <xdr:rowOff>0</xdr:rowOff>
    </xdr:from>
    <xdr:to>
      <xdr:col>17</xdr:col>
      <xdr:colOff>0</xdr:colOff>
      <xdr:row>378</xdr:row>
      <xdr:rowOff>53340</xdr:rowOff>
    </xdr:to>
    <xdr:sp macro="" textlink="">
      <xdr:nvSpPr>
        <xdr:cNvPr id="598" name="Line 597"/>
        <xdr:cNvSpPr>
          <a:spLocks noChangeShapeType="1"/>
        </xdr:cNvSpPr>
      </xdr:nvSpPr>
      <xdr:spPr bwMode="auto">
        <a:xfrm flipV="1">
          <a:off x="3726180" y="49293780"/>
          <a:ext cx="0" cy="830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371</xdr:row>
      <xdr:rowOff>106680</xdr:rowOff>
    </xdr:from>
    <xdr:to>
      <xdr:col>22</xdr:col>
      <xdr:colOff>0</xdr:colOff>
      <xdr:row>378</xdr:row>
      <xdr:rowOff>45720</xdr:rowOff>
    </xdr:to>
    <xdr:sp macro="" textlink="">
      <xdr:nvSpPr>
        <xdr:cNvPr id="599" name="Line 598"/>
        <xdr:cNvSpPr>
          <a:spLocks noChangeShapeType="1"/>
        </xdr:cNvSpPr>
      </xdr:nvSpPr>
      <xdr:spPr bwMode="auto">
        <a:xfrm flipV="1">
          <a:off x="4297680" y="49270920"/>
          <a:ext cx="0" cy="845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60960</xdr:colOff>
      <xdr:row>378</xdr:row>
      <xdr:rowOff>0</xdr:rowOff>
    </xdr:from>
    <xdr:to>
      <xdr:col>37</xdr:col>
      <xdr:colOff>0</xdr:colOff>
      <xdr:row>378</xdr:row>
      <xdr:rowOff>0</xdr:rowOff>
    </xdr:to>
    <xdr:sp macro="" textlink="">
      <xdr:nvSpPr>
        <xdr:cNvPr id="600" name="Line 599"/>
        <xdr:cNvSpPr>
          <a:spLocks noChangeShapeType="1"/>
        </xdr:cNvSpPr>
      </xdr:nvSpPr>
      <xdr:spPr bwMode="auto">
        <a:xfrm>
          <a:off x="5273040" y="50071020"/>
          <a:ext cx="7391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0</xdr:colOff>
      <xdr:row>376</xdr:row>
      <xdr:rowOff>53340</xdr:rowOff>
    </xdr:from>
    <xdr:to>
      <xdr:col>32</xdr:col>
      <xdr:colOff>0</xdr:colOff>
      <xdr:row>378</xdr:row>
      <xdr:rowOff>38100</xdr:rowOff>
    </xdr:to>
    <xdr:sp macro="" textlink="">
      <xdr:nvSpPr>
        <xdr:cNvPr id="601" name="Line 600"/>
        <xdr:cNvSpPr>
          <a:spLocks noChangeShapeType="1"/>
        </xdr:cNvSpPr>
      </xdr:nvSpPr>
      <xdr:spPr bwMode="auto">
        <a:xfrm>
          <a:off x="5440680" y="49865280"/>
          <a:ext cx="0" cy="2438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0</xdr:colOff>
      <xdr:row>376</xdr:row>
      <xdr:rowOff>38100</xdr:rowOff>
    </xdr:from>
    <xdr:to>
      <xdr:col>35</xdr:col>
      <xdr:colOff>0</xdr:colOff>
      <xdr:row>378</xdr:row>
      <xdr:rowOff>45720</xdr:rowOff>
    </xdr:to>
    <xdr:sp macro="" textlink="">
      <xdr:nvSpPr>
        <xdr:cNvPr id="602" name="Line 601"/>
        <xdr:cNvSpPr>
          <a:spLocks noChangeShapeType="1"/>
        </xdr:cNvSpPr>
      </xdr:nvSpPr>
      <xdr:spPr bwMode="auto">
        <a:xfrm>
          <a:off x="5783580" y="49850040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83820</xdr:colOff>
      <xdr:row>377</xdr:row>
      <xdr:rowOff>106680</xdr:rowOff>
    </xdr:from>
    <xdr:to>
      <xdr:col>31</xdr:col>
      <xdr:colOff>22860</xdr:colOff>
      <xdr:row>378</xdr:row>
      <xdr:rowOff>22860</xdr:rowOff>
    </xdr:to>
    <xdr:sp macro="" textlink="">
      <xdr:nvSpPr>
        <xdr:cNvPr id="603" name="Line 602"/>
        <xdr:cNvSpPr>
          <a:spLocks noChangeShapeType="1"/>
        </xdr:cNvSpPr>
      </xdr:nvSpPr>
      <xdr:spPr bwMode="auto">
        <a:xfrm flipH="1">
          <a:off x="5295900" y="50048160"/>
          <a:ext cx="5334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31</xdr:col>
      <xdr:colOff>91440</xdr:colOff>
      <xdr:row>377</xdr:row>
      <xdr:rowOff>106680</xdr:rowOff>
    </xdr:from>
    <xdr:to>
      <xdr:col>32</xdr:col>
      <xdr:colOff>30480</xdr:colOff>
      <xdr:row>378</xdr:row>
      <xdr:rowOff>22860</xdr:rowOff>
    </xdr:to>
    <xdr:sp macro="" textlink="">
      <xdr:nvSpPr>
        <xdr:cNvPr id="604" name="Line 603"/>
        <xdr:cNvSpPr>
          <a:spLocks noChangeShapeType="1"/>
        </xdr:cNvSpPr>
      </xdr:nvSpPr>
      <xdr:spPr bwMode="auto">
        <a:xfrm flipH="1">
          <a:off x="5417820" y="50048160"/>
          <a:ext cx="5334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83820</xdr:colOff>
      <xdr:row>377</xdr:row>
      <xdr:rowOff>106680</xdr:rowOff>
    </xdr:from>
    <xdr:to>
      <xdr:col>35</xdr:col>
      <xdr:colOff>22860</xdr:colOff>
      <xdr:row>378</xdr:row>
      <xdr:rowOff>22860</xdr:rowOff>
    </xdr:to>
    <xdr:sp macro="" textlink="">
      <xdr:nvSpPr>
        <xdr:cNvPr id="605" name="Line 604"/>
        <xdr:cNvSpPr>
          <a:spLocks noChangeShapeType="1"/>
        </xdr:cNvSpPr>
      </xdr:nvSpPr>
      <xdr:spPr bwMode="auto">
        <a:xfrm flipH="1">
          <a:off x="5753100" y="50048160"/>
          <a:ext cx="5334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83820</xdr:colOff>
      <xdr:row>377</xdr:row>
      <xdr:rowOff>106680</xdr:rowOff>
    </xdr:from>
    <xdr:to>
      <xdr:col>36</xdr:col>
      <xdr:colOff>30480</xdr:colOff>
      <xdr:row>378</xdr:row>
      <xdr:rowOff>22860</xdr:rowOff>
    </xdr:to>
    <xdr:sp macro="" textlink="">
      <xdr:nvSpPr>
        <xdr:cNvPr id="606" name="Line 605"/>
        <xdr:cNvSpPr>
          <a:spLocks noChangeShapeType="1"/>
        </xdr:cNvSpPr>
      </xdr:nvSpPr>
      <xdr:spPr bwMode="auto">
        <a:xfrm flipH="1">
          <a:off x="5867400" y="5004816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31</xdr:col>
      <xdr:colOff>0</xdr:colOff>
      <xdr:row>371</xdr:row>
      <xdr:rowOff>68580</xdr:rowOff>
    </xdr:from>
    <xdr:to>
      <xdr:col>31</xdr:col>
      <xdr:colOff>0</xdr:colOff>
      <xdr:row>378</xdr:row>
      <xdr:rowOff>53340</xdr:rowOff>
    </xdr:to>
    <xdr:sp macro="" textlink="">
      <xdr:nvSpPr>
        <xdr:cNvPr id="607" name="Line 606"/>
        <xdr:cNvSpPr>
          <a:spLocks noChangeShapeType="1"/>
        </xdr:cNvSpPr>
      </xdr:nvSpPr>
      <xdr:spPr bwMode="auto">
        <a:xfrm flipV="1">
          <a:off x="5326380" y="49232820"/>
          <a:ext cx="0" cy="8915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36</xdr:col>
      <xdr:colOff>0</xdr:colOff>
      <xdr:row>371</xdr:row>
      <xdr:rowOff>22860</xdr:rowOff>
    </xdr:from>
    <xdr:to>
      <xdr:col>36</xdr:col>
      <xdr:colOff>0</xdr:colOff>
      <xdr:row>378</xdr:row>
      <xdr:rowOff>45720</xdr:rowOff>
    </xdr:to>
    <xdr:sp macro="" textlink="">
      <xdr:nvSpPr>
        <xdr:cNvPr id="608" name="Line 607"/>
        <xdr:cNvSpPr>
          <a:spLocks noChangeShapeType="1"/>
        </xdr:cNvSpPr>
      </xdr:nvSpPr>
      <xdr:spPr bwMode="auto">
        <a:xfrm flipV="1">
          <a:off x="5897880" y="49187100"/>
          <a:ext cx="0" cy="9296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68580</xdr:colOff>
      <xdr:row>370</xdr:row>
      <xdr:rowOff>0</xdr:rowOff>
    </xdr:from>
    <xdr:to>
      <xdr:col>15</xdr:col>
      <xdr:colOff>68580</xdr:colOff>
      <xdr:row>370</xdr:row>
      <xdr:rowOff>0</xdr:rowOff>
    </xdr:to>
    <xdr:sp macro="" textlink="">
      <xdr:nvSpPr>
        <xdr:cNvPr id="609" name="Line 608"/>
        <xdr:cNvSpPr>
          <a:spLocks noChangeShapeType="1"/>
        </xdr:cNvSpPr>
      </xdr:nvSpPr>
      <xdr:spPr bwMode="auto">
        <a:xfrm flipH="1">
          <a:off x="2651760" y="49034700"/>
          <a:ext cx="914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83820</xdr:colOff>
      <xdr:row>369</xdr:row>
      <xdr:rowOff>114300</xdr:rowOff>
    </xdr:from>
    <xdr:to>
      <xdr:col>10</xdr:col>
      <xdr:colOff>38100</xdr:colOff>
      <xdr:row>370</xdr:row>
      <xdr:rowOff>22860</xdr:rowOff>
    </xdr:to>
    <xdr:sp macro="" textlink="">
      <xdr:nvSpPr>
        <xdr:cNvPr id="610" name="Line 609"/>
        <xdr:cNvSpPr>
          <a:spLocks noChangeShapeType="1"/>
        </xdr:cNvSpPr>
      </xdr:nvSpPr>
      <xdr:spPr bwMode="auto">
        <a:xfrm flipH="1">
          <a:off x="2895600" y="49019460"/>
          <a:ext cx="6858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341</xdr:row>
      <xdr:rowOff>0</xdr:rowOff>
    </xdr:from>
    <xdr:to>
      <xdr:col>40</xdr:col>
      <xdr:colOff>22860</xdr:colOff>
      <xdr:row>341</xdr:row>
      <xdr:rowOff>0</xdr:rowOff>
    </xdr:to>
    <xdr:sp macro="" textlink="">
      <xdr:nvSpPr>
        <xdr:cNvPr id="611" name="Line 610"/>
        <xdr:cNvSpPr>
          <a:spLocks noChangeShapeType="1"/>
        </xdr:cNvSpPr>
      </xdr:nvSpPr>
      <xdr:spPr bwMode="auto">
        <a:xfrm>
          <a:off x="3383280" y="45239940"/>
          <a:ext cx="29946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341</xdr:row>
      <xdr:rowOff>0</xdr:rowOff>
    </xdr:from>
    <xdr:to>
      <xdr:col>14</xdr:col>
      <xdr:colOff>0</xdr:colOff>
      <xdr:row>352</xdr:row>
      <xdr:rowOff>76200</xdr:rowOff>
    </xdr:to>
    <xdr:sp macro="" textlink="">
      <xdr:nvSpPr>
        <xdr:cNvPr id="612" name="Line 611"/>
        <xdr:cNvSpPr>
          <a:spLocks noChangeShapeType="1"/>
        </xdr:cNvSpPr>
      </xdr:nvSpPr>
      <xdr:spPr bwMode="auto">
        <a:xfrm>
          <a:off x="3383280" y="45239940"/>
          <a:ext cx="0" cy="15011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38100</xdr:colOff>
      <xdr:row>343</xdr:row>
      <xdr:rowOff>53340</xdr:rowOff>
    </xdr:from>
    <xdr:to>
      <xdr:col>23</xdr:col>
      <xdr:colOff>76200</xdr:colOff>
      <xdr:row>343</xdr:row>
      <xdr:rowOff>76200</xdr:rowOff>
    </xdr:to>
    <xdr:sp macro="" textlink="">
      <xdr:nvSpPr>
        <xdr:cNvPr id="613" name="Oval 612"/>
        <xdr:cNvSpPr>
          <a:spLocks noChangeArrowheads="1"/>
        </xdr:cNvSpPr>
      </xdr:nvSpPr>
      <xdr:spPr bwMode="auto">
        <a:xfrm>
          <a:off x="4450080" y="45552360"/>
          <a:ext cx="38100" cy="2286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45720</xdr:colOff>
      <xdr:row>341</xdr:row>
      <xdr:rowOff>0</xdr:rowOff>
    </xdr:from>
    <xdr:to>
      <xdr:col>13</xdr:col>
      <xdr:colOff>45720</xdr:colOff>
      <xdr:row>341</xdr:row>
      <xdr:rowOff>0</xdr:rowOff>
    </xdr:to>
    <xdr:sp macro="" textlink="">
      <xdr:nvSpPr>
        <xdr:cNvPr id="614" name="Line 613"/>
        <xdr:cNvSpPr>
          <a:spLocks noChangeShapeType="1"/>
        </xdr:cNvSpPr>
      </xdr:nvSpPr>
      <xdr:spPr bwMode="auto">
        <a:xfrm flipH="1">
          <a:off x="2971800" y="4523994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0</xdr:colOff>
      <xdr:row>340</xdr:row>
      <xdr:rowOff>83820</xdr:rowOff>
    </xdr:from>
    <xdr:to>
      <xdr:col>11</xdr:col>
      <xdr:colOff>0</xdr:colOff>
      <xdr:row>343</xdr:row>
      <xdr:rowOff>114300</xdr:rowOff>
    </xdr:to>
    <xdr:sp macro="" textlink="">
      <xdr:nvSpPr>
        <xdr:cNvPr id="615" name="Line 614"/>
        <xdr:cNvSpPr>
          <a:spLocks noChangeShapeType="1"/>
        </xdr:cNvSpPr>
      </xdr:nvSpPr>
      <xdr:spPr bwMode="auto">
        <a:xfrm>
          <a:off x="3040380" y="45186600"/>
          <a:ext cx="0" cy="426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45720</xdr:colOff>
      <xdr:row>343</xdr:row>
      <xdr:rowOff>68580</xdr:rowOff>
    </xdr:from>
    <xdr:to>
      <xdr:col>16</xdr:col>
      <xdr:colOff>38100</xdr:colOff>
      <xdr:row>343</xdr:row>
      <xdr:rowOff>68580</xdr:rowOff>
    </xdr:to>
    <xdr:sp macro="" textlink="">
      <xdr:nvSpPr>
        <xdr:cNvPr id="616" name="Line 615"/>
        <xdr:cNvSpPr>
          <a:spLocks noChangeShapeType="1"/>
        </xdr:cNvSpPr>
      </xdr:nvSpPr>
      <xdr:spPr bwMode="auto">
        <a:xfrm flipH="1">
          <a:off x="2971800" y="45567600"/>
          <a:ext cx="6781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83820</xdr:colOff>
      <xdr:row>340</xdr:row>
      <xdr:rowOff>121920</xdr:rowOff>
    </xdr:from>
    <xdr:to>
      <xdr:col>11</xdr:col>
      <xdr:colOff>30480</xdr:colOff>
      <xdr:row>341</xdr:row>
      <xdr:rowOff>22860</xdr:rowOff>
    </xdr:to>
    <xdr:sp macro="" textlink="">
      <xdr:nvSpPr>
        <xdr:cNvPr id="617" name="Line 616"/>
        <xdr:cNvSpPr>
          <a:spLocks noChangeShapeType="1"/>
        </xdr:cNvSpPr>
      </xdr:nvSpPr>
      <xdr:spPr bwMode="auto">
        <a:xfrm flipH="1">
          <a:off x="3009900" y="45224700"/>
          <a:ext cx="6096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91440</xdr:colOff>
      <xdr:row>343</xdr:row>
      <xdr:rowOff>45720</xdr:rowOff>
    </xdr:from>
    <xdr:to>
      <xdr:col>11</xdr:col>
      <xdr:colOff>30480</xdr:colOff>
      <xdr:row>343</xdr:row>
      <xdr:rowOff>91440</xdr:rowOff>
    </xdr:to>
    <xdr:sp macro="" textlink="">
      <xdr:nvSpPr>
        <xdr:cNvPr id="618" name="Line 617"/>
        <xdr:cNvSpPr>
          <a:spLocks noChangeShapeType="1"/>
        </xdr:cNvSpPr>
      </xdr:nvSpPr>
      <xdr:spPr bwMode="auto">
        <a:xfrm flipH="1">
          <a:off x="3017520" y="45544740"/>
          <a:ext cx="5334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353</xdr:row>
      <xdr:rowOff>60960</xdr:rowOff>
    </xdr:from>
    <xdr:to>
      <xdr:col>14</xdr:col>
      <xdr:colOff>0</xdr:colOff>
      <xdr:row>355</xdr:row>
      <xdr:rowOff>45720</xdr:rowOff>
    </xdr:to>
    <xdr:sp macro="" textlink="">
      <xdr:nvSpPr>
        <xdr:cNvPr id="619" name="Line 618"/>
        <xdr:cNvSpPr>
          <a:spLocks noChangeShapeType="1"/>
        </xdr:cNvSpPr>
      </xdr:nvSpPr>
      <xdr:spPr bwMode="auto">
        <a:xfrm>
          <a:off x="3383280" y="46855380"/>
          <a:ext cx="0" cy="2514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38100</xdr:colOff>
      <xdr:row>355</xdr:row>
      <xdr:rowOff>0</xdr:rowOff>
    </xdr:from>
    <xdr:to>
      <xdr:col>24</xdr:col>
      <xdr:colOff>30480</xdr:colOff>
      <xdr:row>355</xdr:row>
      <xdr:rowOff>0</xdr:rowOff>
    </xdr:to>
    <xdr:sp macro="" textlink="">
      <xdr:nvSpPr>
        <xdr:cNvPr id="620" name="Line 619"/>
        <xdr:cNvSpPr>
          <a:spLocks noChangeShapeType="1"/>
        </xdr:cNvSpPr>
      </xdr:nvSpPr>
      <xdr:spPr bwMode="auto">
        <a:xfrm>
          <a:off x="3307080" y="47061120"/>
          <a:ext cx="12496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60960</xdr:colOff>
      <xdr:row>353</xdr:row>
      <xdr:rowOff>60960</xdr:rowOff>
    </xdr:from>
    <xdr:to>
      <xdr:col>23</xdr:col>
      <xdr:colOff>60960</xdr:colOff>
      <xdr:row>355</xdr:row>
      <xdr:rowOff>45720</xdr:rowOff>
    </xdr:to>
    <xdr:sp macro="" textlink="">
      <xdr:nvSpPr>
        <xdr:cNvPr id="621" name="Line 620"/>
        <xdr:cNvSpPr>
          <a:spLocks noChangeShapeType="1"/>
        </xdr:cNvSpPr>
      </xdr:nvSpPr>
      <xdr:spPr bwMode="auto">
        <a:xfrm>
          <a:off x="4472940" y="46855380"/>
          <a:ext cx="0" cy="2514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83820</xdr:colOff>
      <xdr:row>354</xdr:row>
      <xdr:rowOff>106680</xdr:rowOff>
    </xdr:from>
    <xdr:to>
      <xdr:col>14</xdr:col>
      <xdr:colOff>30480</xdr:colOff>
      <xdr:row>355</xdr:row>
      <xdr:rowOff>22860</xdr:rowOff>
    </xdr:to>
    <xdr:sp macro="" textlink="">
      <xdr:nvSpPr>
        <xdr:cNvPr id="622" name="Line 621"/>
        <xdr:cNvSpPr>
          <a:spLocks noChangeShapeType="1"/>
        </xdr:cNvSpPr>
      </xdr:nvSpPr>
      <xdr:spPr bwMode="auto">
        <a:xfrm flipH="1">
          <a:off x="3352800" y="4703826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22860</xdr:colOff>
      <xdr:row>354</xdr:row>
      <xdr:rowOff>106680</xdr:rowOff>
    </xdr:from>
    <xdr:to>
      <xdr:col>23</xdr:col>
      <xdr:colOff>83820</xdr:colOff>
      <xdr:row>355</xdr:row>
      <xdr:rowOff>22860</xdr:rowOff>
    </xdr:to>
    <xdr:sp macro="" textlink="">
      <xdr:nvSpPr>
        <xdr:cNvPr id="623" name="Line 622"/>
        <xdr:cNvSpPr>
          <a:spLocks noChangeShapeType="1"/>
        </xdr:cNvSpPr>
      </xdr:nvSpPr>
      <xdr:spPr bwMode="auto">
        <a:xfrm flipH="1">
          <a:off x="4434840" y="4703826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38100</xdr:colOff>
      <xdr:row>370</xdr:row>
      <xdr:rowOff>60960</xdr:rowOff>
    </xdr:from>
    <xdr:to>
      <xdr:col>26</xdr:col>
      <xdr:colOff>83820</xdr:colOff>
      <xdr:row>370</xdr:row>
      <xdr:rowOff>106680</xdr:rowOff>
    </xdr:to>
    <xdr:sp macro="" textlink="">
      <xdr:nvSpPr>
        <xdr:cNvPr id="624" name="Oval 623"/>
        <xdr:cNvSpPr>
          <a:spLocks noChangeArrowheads="1"/>
        </xdr:cNvSpPr>
      </xdr:nvSpPr>
      <xdr:spPr bwMode="auto">
        <a:xfrm>
          <a:off x="4792980" y="49095660"/>
          <a:ext cx="45720" cy="457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60960</xdr:colOff>
      <xdr:row>380</xdr:row>
      <xdr:rowOff>0</xdr:rowOff>
    </xdr:from>
    <xdr:to>
      <xdr:col>27</xdr:col>
      <xdr:colOff>7620</xdr:colOff>
      <xdr:row>380</xdr:row>
      <xdr:rowOff>0</xdr:rowOff>
    </xdr:to>
    <xdr:sp macro="" textlink="">
      <xdr:nvSpPr>
        <xdr:cNvPr id="625" name="Line 624"/>
        <xdr:cNvSpPr>
          <a:spLocks noChangeShapeType="1"/>
        </xdr:cNvSpPr>
      </xdr:nvSpPr>
      <xdr:spPr bwMode="auto">
        <a:xfrm>
          <a:off x="3101340" y="50337720"/>
          <a:ext cx="17754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68580</xdr:colOff>
      <xdr:row>378</xdr:row>
      <xdr:rowOff>0</xdr:rowOff>
    </xdr:from>
    <xdr:to>
      <xdr:col>26</xdr:col>
      <xdr:colOff>68580</xdr:colOff>
      <xdr:row>380</xdr:row>
      <xdr:rowOff>53340</xdr:rowOff>
    </xdr:to>
    <xdr:sp macro="" textlink="">
      <xdr:nvSpPr>
        <xdr:cNvPr id="626" name="Line 625"/>
        <xdr:cNvSpPr>
          <a:spLocks noChangeShapeType="1"/>
        </xdr:cNvSpPr>
      </xdr:nvSpPr>
      <xdr:spPr bwMode="auto">
        <a:xfrm>
          <a:off x="4823460" y="50071020"/>
          <a:ext cx="0" cy="3200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38100</xdr:colOff>
      <xdr:row>379</xdr:row>
      <xdr:rowOff>114300</xdr:rowOff>
    </xdr:from>
    <xdr:to>
      <xdr:col>26</xdr:col>
      <xdr:colOff>91440</xdr:colOff>
      <xdr:row>380</xdr:row>
      <xdr:rowOff>15240</xdr:rowOff>
    </xdr:to>
    <xdr:sp macro="" textlink="">
      <xdr:nvSpPr>
        <xdr:cNvPr id="627" name="Line 626"/>
        <xdr:cNvSpPr>
          <a:spLocks noChangeShapeType="1"/>
        </xdr:cNvSpPr>
      </xdr:nvSpPr>
      <xdr:spPr bwMode="auto">
        <a:xfrm flipH="1">
          <a:off x="4792980" y="50314860"/>
          <a:ext cx="5334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91440</xdr:colOff>
      <xdr:row>340</xdr:row>
      <xdr:rowOff>121920</xdr:rowOff>
    </xdr:from>
    <xdr:to>
      <xdr:col>14</xdr:col>
      <xdr:colOff>22860</xdr:colOff>
      <xdr:row>341</xdr:row>
      <xdr:rowOff>15240</xdr:rowOff>
    </xdr:to>
    <xdr:sp macro="" textlink="">
      <xdr:nvSpPr>
        <xdr:cNvPr id="628" name="Oval 627"/>
        <xdr:cNvSpPr>
          <a:spLocks noChangeArrowheads="1"/>
        </xdr:cNvSpPr>
      </xdr:nvSpPr>
      <xdr:spPr bwMode="auto">
        <a:xfrm>
          <a:off x="3360420" y="45224700"/>
          <a:ext cx="45720" cy="304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91440</xdr:colOff>
      <xdr:row>366</xdr:row>
      <xdr:rowOff>129540</xdr:rowOff>
    </xdr:from>
    <xdr:to>
      <xdr:col>12</xdr:col>
      <xdr:colOff>22860</xdr:colOff>
      <xdr:row>367</xdr:row>
      <xdr:rowOff>22860</xdr:rowOff>
    </xdr:to>
    <xdr:sp macro="" textlink="">
      <xdr:nvSpPr>
        <xdr:cNvPr id="629" name="Oval 628"/>
        <xdr:cNvSpPr>
          <a:spLocks noChangeArrowheads="1"/>
        </xdr:cNvSpPr>
      </xdr:nvSpPr>
      <xdr:spPr bwMode="auto">
        <a:xfrm>
          <a:off x="3131820" y="48638460"/>
          <a:ext cx="45720" cy="304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379</xdr:row>
      <xdr:rowOff>114300</xdr:rowOff>
    </xdr:from>
    <xdr:to>
      <xdr:col>12</xdr:col>
      <xdr:colOff>30480</xdr:colOff>
      <xdr:row>380</xdr:row>
      <xdr:rowOff>22860</xdr:rowOff>
    </xdr:to>
    <xdr:sp macro="" textlink="">
      <xdr:nvSpPr>
        <xdr:cNvPr id="630" name="Line 629"/>
        <xdr:cNvSpPr>
          <a:spLocks noChangeShapeType="1"/>
        </xdr:cNvSpPr>
      </xdr:nvSpPr>
      <xdr:spPr bwMode="auto">
        <a:xfrm flipH="1">
          <a:off x="3116580" y="5031486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46</xdr:col>
      <xdr:colOff>0</xdr:colOff>
      <xdr:row>366</xdr:row>
      <xdr:rowOff>83820</xdr:rowOff>
    </xdr:from>
    <xdr:to>
      <xdr:col>46</xdr:col>
      <xdr:colOff>0</xdr:colOff>
      <xdr:row>370</xdr:row>
      <xdr:rowOff>121920</xdr:rowOff>
    </xdr:to>
    <xdr:sp macro="" textlink="">
      <xdr:nvSpPr>
        <xdr:cNvPr id="631" name="Line 630"/>
        <xdr:cNvSpPr>
          <a:spLocks noChangeShapeType="1"/>
        </xdr:cNvSpPr>
      </xdr:nvSpPr>
      <xdr:spPr bwMode="auto">
        <a:xfrm>
          <a:off x="7040880" y="48592740"/>
          <a:ext cx="0" cy="563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43</xdr:col>
      <xdr:colOff>76200</xdr:colOff>
      <xdr:row>370</xdr:row>
      <xdr:rowOff>76200</xdr:rowOff>
    </xdr:from>
    <xdr:to>
      <xdr:col>46</xdr:col>
      <xdr:colOff>60960</xdr:colOff>
      <xdr:row>370</xdr:row>
      <xdr:rowOff>76200</xdr:rowOff>
    </xdr:to>
    <xdr:sp macro="" textlink="">
      <xdr:nvSpPr>
        <xdr:cNvPr id="632" name="Line 631"/>
        <xdr:cNvSpPr>
          <a:spLocks noChangeShapeType="1"/>
        </xdr:cNvSpPr>
      </xdr:nvSpPr>
      <xdr:spPr bwMode="auto">
        <a:xfrm>
          <a:off x="6774180" y="49110900"/>
          <a:ext cx="3276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83820</xdr:colOff>
      <xdr:row>370</xdr:row>
      <xdr:rowOff>60960</xdr:rowOff>
    </xdr:from>
    <xdr:to>
      <xdr:col>46</xdr:col>
      <xdr:colOff>22860</xdr:colOff>
      <xdr:row>370</xdr:row>
      <xdr:rowOff>106680</xdr:rowOff>
    </xdr:to>
    <xdr:sp macro="" textlink="">
      <xdr:nvSpPr>
        <xdr:cNvPr id="633" name="Line 632"/>
        <xdr:cNvSpPr>
          <a:spLocks noChangeShapeType="1"/>
        </xdr:cNvSpPr>
      </xdr:nvSpPr>
      <xdr:spPr bwMode="auto">
        <a:xfrm flipH="1">
          <a:off x="7010400" y="49095660"/>
          <a:ext cx="5334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83820</xdr:colOff>
      <xdr:row>366</xdr:row>
      <xdr:rowOff>121920</xdr:rowOff>
    </xdr:from>
    <xdr:to>
      <xdr:col>46</xdr:col>
      <xdr:colOff>30480</xdr:colOff>
      <xdr:row>367</xdr:row>
      <xdr:rowOff>22860</xdr:rowOff>
    </xdr:to>
    <xdr:sp macro="" textlink="">
      <xdr:nvSpPr>
        <xdr:cNvPr id="634" name="Line 633"/>
        <xdr:cNvSpPr>
          <a:spLocks noChangeShapeType="1"/>
        </xdr:cNvSpPr>
      </xdr:nvSpPr>
      <xdr:spPr bwMode="auto">
        <a:xfrm flipH="1">
          <a:off x="7010400" y="48630840"/>
          <a:ext cx="6096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369</xdr:row>
      <xdr:rowOff>0</xdr:rowOff>
    </xdr:from>
    <xdr:to>
      <xdr:col>17</xdr:col>
      <xdr:colOff>7620</xdr:colOff>
      <xdr:row>370</xdr:row>
      <xdr:rowOff>0</xdr:rowOff>
    </xdr:to>
    <xdr:sp macro="" textlink="">
      <xdr:nvSpPr>
        <xdr:cNvPr id="635" name="AutoShape 634" descr="Light downward diagonal"/>
        <xdr:cNvSpPr>
          <a:spLocks noChangeArrowheads="1"/>
        </xdr:cNvSpPr>
      </xdr:nvSpPr>
      <xdr:spPr bwMode="auto">
        <a:xfrm rot="10800000">
          <a:off x="3154680" y="48905160"/>
          <a:ext cx="579120" cy="129540"/>
        </a:xfrm>
        <a:prstGeom prst="rtTriangle">
          <a:avLst/>
        </a:prstGeom>
        <a:pattFill prst="ltDn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0</xdr:colOff>
      <xdr:row>369</xdr:row>
      <xdr:rowOff>0</xdr:rowOff>
    </xdr:from>
    <xdr:to>
      <xdr:col>40</xdr:col>
      <xdr:colOff>106680</xdr:colOff>
      <xdr:row>370</xdr:row>
      <xdr:rowOff>0</xdr:rowOff>
    </xdr:to>
    <xdr:sp macro="" textlink="">
      <xdr:nvSpPr>
        <xdr:cNvPr id="636" name="AutoShape 635" descr="Light downward diagonal"/>
        <xdr:cNvSpPr>
          <a:spLocks noChangeArrowheads="1"/>
        </xdr:cNvSpPr>
      </xdr:nvSpPr>
      <xdr:spPr bwMode="auto">
        <a:xfrm rot="5400000">
          <a:off x="6115050" y="48687990"/>
          <a:ext cx="129540" cy="563880"/>
        </a:xfrm>
        <a:prstGeom prst="rtTriangle">
          <a:avLst/>
        </a:prstGeom>
        <a:pattFill prst="ltDn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7620</xdr:colOff>
      <xdr:row>370</xdr:row>
      <xdr:rowOff>0</xdr:rowOff>
    </xdr:from>
    <xdr:to>
      <xdr:col>18</xdr:col>
      <xdr:colOff>0</xdr:colOff>
      <xdr:row>375</xdr:row>
      <xdr:rowOff>114300</xdr:rowOff>
    </xdr:to>
    <xdr:sp macro="" textlink="">
      <xdr:nvSpPr>
        <xdr:cNvPr id="637" name="AutoShape 636" descr="Light downward diagonal"/>
        <xdr:cNvSpPr>
          <a:spLocks noChangeArrowheads="1"/>
        </xdr:cNvSpPr>
      </xdr:nvSpPr>
      <xdr:spPr bwMode="auto">
        <a:xfrm rot="10800000">
          <a:off x="3733800" y="49034700"/>
          <a:ext cx="106680" cy="762000"/>
        </a:xfrm>
        <a:prstGeom prst="rtTriangle">
          <a:avLst/>
        </a:prstGeom>
        <a:pattFill prst="ltDn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20</xdr:col>
      <xdr:colOff>106680</xdr:colOff>
      <xdr:row>370</xdr:row>
      <xdr:rowOff>0</xdr:rowOff>
    </xdr:from>
    <xdr:to>
      <xdr:col>21</xdr:col>
      <xdr:colOff>106680</xdr:colOff>
      <xdr:row>375</xdr:row>
      <xdr:rowOff>114300</xdr:rowOff>
    </xdr:to>
    <xdr:sp macro="" textlink="">
      <xdr:nvSpPr>
        <xdr:cNvPr id="638" name="AutoShape 637" descr="Light downward diagonal"/>
        <xdr:cNvSpPr>
          <a:spLocks noChangeArrowheads="1"/>
        </xdr:cNvSpPr>
      </xdr:nvSpPr>
      <xdr:spPr bwMode="auto">
        <a:xfrm rot="5400000">
          <a:off x="3851910" y="49358550"/>
          <a:ext cx="762000" cy="114300"/>
        </a:xfrm>
        <a:prstGeom prst="rtTriangle">
          <a:avLst/>
        </a:prstGeom>
        <a:pattFill prst="ltDn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7620</xdr:colOff>
      <xdr:row>370</xdr:row>
      <xdr:rowOff>0</xdr:rowOff>
    </xdr:from>
    <xdr:to>
      <xdr:col>32</xdr:col>
      <xdr:colOff>0</xdr:colOff>
      <xdr:row>375</xdr:row>
      <xdr:rowOff>114300</xdr:rowOff>
    </xdr:to>
    <xdr:sp macro="" textlink="">
      <xdr:nvSpPr>
        <xdr:cNvPr id="639" name="AutoShape 638" descr="Light downward diagonal"/>
        <xdr:cNvSpPr>
          <a:spLocks noChangeArrowheads="1"/>
        </xdr:cNvSpPr>
      </xdr:nvSpPr>
      <xdr:spPr bwMode="auto">
        <a:xfrm rot="10800000">
          <a:off x="5334000" y="49034700"/>
          <a:ext cx="106680" cy="762000"/>
        </a:xfrm>
        <a:prstGeom prst="rtTriangle">
          <a:avLst/>
        </a:prstGeom>
        <a:pattFill prst="ltDn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106680</xdr:colOff>
      <xdr:row>370</xdr:row>
      <xdr:rowOff>0</xdr:rowOff>
    </xdr:from>
    <xdr:to>
      <xdr:col>35</xdr:col>
      <xdr:colOff>106680</xdr:colOff>
      <xdr:row>375</xdr:row>
      <xdr:rowOff>114300</xdr:rowOff>
    </xdr:to>
    <xdr:sp macro="" textlink="">
      <xdr:nvSpPr>
        <xdr:cNvPr id="640" name="AutoShape 639" descr="Light downward diagonal"/>
        <xdr:cNvSpPr>
          <a:spLocks noChangeArrowheads="1"/>
        </xdr:cNvSpPr>
      </xdr:nvSpPr>
      <xdr:spPr bwMode="auto">
        <a:xfrm rot="5400000">
          <a:off x="5452110" y="49358550"/>
          <a:ext cx="762000" cy="114300"/>
        </a:xfrm>
        <a:prstGeom prst="rtTriangle">
          <a:avLst/>
        </a:prstGeom>
        <a:pattFill prst="ltDn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366</xdr:row>
      <xdr:rowOff>106680</xdr:rowOff>
    </xdr:from>
    <xdr:to>
      <xdr:col>8</xdr:col>
      <xdr:colOff>0</xdr:colOff>
      <xdr:row>370</xdr:row>
      <xdr:rowOff>45720</xdr:rowOff>
    </xdr:to>
    <xdr:sp macro="" textlink="">
      <xdr:nvSpPr>
        <xdr:cNvPr id="641" name="Line 640"/>
        <xdr:cNvSpPr>
          <a:spLocks noChangeShapeType="1"/>
        </xdr:cNvSpPr>
      </xdr:nvSpPr>
      <xdr:spPr bwMode="auto">
        <a:xfrm flipV="1">
          <a:off x="2697480" y="48615600"/>
          <a:ext cx="0" cy="464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76200</xdr:colOff>
      <xdr:row>366</xdr:row>
      <xdr:rowOff>114300</xdr:rowOff>
    </xdr:from>
    <xdr:to>
      <xdr:col>8</xdr:col>
      <xdr:colOff>30480</xdr:colOff>
      <xdr:row>367</xdr:row>
      <xdr:rowOff>22860</xdr:rowOff>
    </xdr:to>
    <xdr:sp macro="" textlink="">
      <xdr:nvSpPr>
        <xdr:cNvPr id="642" name="Line 641"/>
        <xdr:cNvSpPr>
          <a:spLocks noChangeShapeType="1"/>
        </xdr:cNvSpPr>
      </xdr:nvSpPr>
      <xdr:spPr bwMode="auto">
        <a:xfrm flipH="1">
          <a:off x="2659380" y="4862322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83820</xdr:colOff>
      <xdr:row>369</xdr:row>
      <xdr:rowOff>106680</xdr:rowOff>
    </xdr:from>
    <xdr:to>
      <xdr:col>8</xdr:col>
      <xdr:colOff>30480</xdr:colOff>
      <xdr:row>370</xdr:row>
      <xdr:rowOff>22860</xdr:rowOff>
    </xdr:to>
    <xdr:sp macro="" textlink="">
      <xdr:nvSpPr>
        <xdr:cNvPr id="643" name="Line 642"/>
        <xdr:cNvSpPr>
          <a:spLocks noChangeShapeType="1"/>
        </xdr:cNvSpPr>
      </xdr:nvSpPr>
      <xdr:spPr bwMode="auto">
        <a:xfrm flipH="1">
          <a:off x="2667000" y="4901184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395</xdr:row>
      <xdr:rowOff>129540</xdr:rowOff>
    </xdr:from>
    <xdr:to>
      <xdr:col>14</xdr:col>
      <xdr:colOff>106680</xdr:colOff>
      <xdr:row>406</xdr:row>
      <xdr:rowOff>0</xdr:rowOff>
    </xdr:to>
    <xdr:sp macro="" textlink="">
      <xdr:nvSpPr>
        <xdr:cNvPr id="644" name="Line 643"/>
        <xdr:cNvSpPr>
          <a:spLocks noChangeShapeType="1"/>
        </xdr:cNvSpPr>
      </xdr:nvSpPr>
      <xdr:spPr bwMode="auto">
        <a:xfrm>
          <a:off x="2926080" y="52440840"/>
          <a:ext cx="563880" cy="13335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106680</xdr:colOff>
      <xdr:row>406</xdr:row>
      <xdr:rowOff>0</xdr:rowOff>
    </xdr:from>
    <xdr:to>
      <xdr:col>34</xdr:col>
      <xdr:colOff>0</xdr:colOff>
      <xdr:row>406</xdr:row>
      <xdr:rowOff>0</xdr:rowOff>
    </xdr:to>
    <xdr:sp macro="" textlink="">
      <xdr:nvSpPr>
        <xdr:cNvPr id="645" name="Line 644"/>
        <xdr:cNvSpPr>
          <a:spLocks noChangeShapeType="1"/>
        </xdr:cNvSpPr>
      </xdr:nvSpPr>
      <xdr:spPr bwMode="auto">
        <a:xfrm>
          <a:off x="3489960" y="53774340"/>
          <a:ext cx="217932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33</xdr:col>
      <xdr:colOff>106680</xdr:colOff>
      <xdr:row>396</xdr:row>
      <xdr:rowOff>0</xdr:rowOff>
    </xdr:from>
    <xdr:to>
      <xdr:col>39</xdr:col>
      <xdr:colOff>0</xdr:colOff>
      <xdr:row>406</xdr:row>
      <xdr:rowOff>7620</xdr:rowOff>
    </xdr:to>
    <xdr:sp macro="" textlink="">
      <xdr:nvSpPr>
        <xdr:cNvPr id="646" name="Line 645"/>
        <xdr:cNvSpPr>
          <a:spLocks noChangeShapeType="1"/>
        </xdr:cNvSpPr>
      </xdr:nvSpPr>
      <xdr:spPr bwMode="auto">
        <a:xfrm flipV="1">
          <a:off x="5661660" y="52448460"/>
          <a:ext cx="579120" cy="13335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396</xdr:row>
      <xdr:rowOff>0</xdr:rowOff>
    </xdr:from>
    <xdr:to>
      <xdr:col>17</xdr:col>
      <xdr:colOff>0</xdr:colOff>
      <xdr:row>404</xdr:row>
      <xdr:rowOff>7620</xdr:rowOff>
    </xdr:to>
    <xdr:sp macro="" textlink="">
      <xdr:nvSpPr>
        <xdr:cNvPr id="647" name="Line 646"/>
        <xdr:cNvSpPr>
          <a:spLocks noChangeShapeType="1"/>
        </xdr:cNvSpPr>
      </xdr:nvSpPr>
      <xdr:spPr bwMode="auto">
        <a:xfrm>
          <a:off x="3268980" y="52448460"/>
          <a:ext cx="457200" cy="107442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31</xdr:col>
      <xdr:colOff>106680</xdr:colOff>
      <xdr:row>395</xdr:row>
      <xdr:rowOff>129540</xdr:rowOff>
    </xdr:from>
    <xdr:to>
      <xdr:col>36</xdr:col>
      <xdr:colOff>0</xdr:colOff>
      <xdr:row>404</xdr:row>
      <xdr:rowOff>7620</xdr:rowOff>
    </xdr:to>
    <xdr:sp macro="" textlink="">
      <xdr:nvSpPr>
        <xdr:cNvPr id="648" name="Line 647"/>
        <xdr:cNvSpPr>
          <a:spLocks noChangeShapeType="1"/>
        </xdr:cNvSpPr>
      </xdr:nvSpPr>
      <xdr:spPr bwMode="auto">
        <a:xfrm flipV="1">
          <a:off x="5433060" y="52440840"/>
          <a:ext cx="464820" cy="108204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106680</xdr:colOff>
      <xdr:row>404</xdr:row>
      <xdr:rowOff>0</xdr:rowOff>
    </xdr:from>
    <xdr:to>
      <xdr:col>32</xdr:col>
      <xdr:colOff>0</xdr:colOff>
      <xdr:row>404</xdr:row>
      <xdr:rowOff>0</xdr:rowOff>
    </xdr:to>
    <xdr:sp macro="" textlink="">
      <xdr:nvSpPr>
        <xdr:cNvPr id="649" name="Line 648"/>
        <xdr:cNvSpPr>
          <a:spLocks noChangeShapeType="1"/>
        </xdr:cNvSpPr>
      </xdr:nvSpPr>
      <xdr:spPr bwMode="auto">
        <a:xfrm>
          <a:off x="3718560" y="53515260"/>
          <a:ext cx="172212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60960</xdr:colOff>
      <xdr:row>408</xdr:row>
      <xdr:rowOff>0</xdr:rowOff>
    </xdr:from>
    <xdr:to>
      <xdr:col>42</xdr:col>
      <xdr:colOff>68580</xdr:colOff>
      <xdr:row>408</xdr:row>
      <xdr:rowOff>0</xdr:rowOff>
    </xdr:to>
    <xdr:sp macro="" textlink="">
      <xdr:nvSpPr>
        <xdr:cNvPr id="650" name="Line 649"/>
        <xdr:cNvSpPr>
          <a:spLocks noChangeShapeType="1"/>
        </xdr:cNvSpPr>
      </xdr:nvSpPr>
      <xdr:spPr bwMode="auto">
        <a:xfrm>
          <a:off x="2529840" y="54041040"/>
          <a:ext cx="41224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396</xdr:row>
      <xdr:rowOff>45720</xdr:rowOff>
    </xdr:from>
    <xdr:to>
      <xdr:col>7</xdr:col>
      <xdr:colOff>0</xdr:colOff>
      <xdr:row>408</xdr:row>
      <xdr:rowOff>60960</xdr:rowOff>
    </xdr:to>
    <xdr:sp macro="" textlink="">
      <xdr:nvSpPr>
        <xdr:cNvPr id="651" name="Line 650"/>
        <xdr:cNvSpPr>
          <a:spLocks noChangeShapeType="1"/>
        </xdr:cNvSpPr>
      </xdr:nvSpPr>
      <xdr:spPr bwMode="auto">
        <a:xfrm>
          <a:off x="2583180" y="52494180"/>
          <a:ext cx="0" cy="1607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76200</xdr:colOff>
      <xdr:row>407</xdr:row>
      <xdr:rowOff>91440</xdr:rowOff>
    </xdr:from>
    <xdr:to>
      <xdr:col>7</xdr:col>
      <xdr:colOff>38100</xdr:colOff>
      <xdr:row>408</xdr:row>
      <xdr:rowOff>22860</xdr:rowOff>
    </xdr:to>
    <xdr:sp macro="" textlink="">
      <xdr:nvSpPr>
        <xdr:cNvPr id="652" name="Line 651"/>
        <xdr:cNvSpPr>
          <a:spLocks noChangeShapeType="1"/>
        </xdr:cNvSpPr>
      </xdr:nvSpPr>
      <xdr:spPr bwMode="auto">
        <a:xfrm flipH="1">
          <a:off x="2545080" y="53995320"/>
          <a:ext cx="7620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83820</xdr:colOff>
      <xdr:row>407</xdr:row>
      <xdr:rowOff>106680</xdr:rowOff>
    </xdr:from>
    <xdr:to>
      <xdr:col>10</xdr:col>
      <xdr:colOff>30480</xdr:colOff>
      <xdr:row>408</xdr:row>
      <xdr:rowOff>15240</xdr:rowOff>
    </xdr:to>
    <xdr:sp macro="" textlink="">
      <xdr:nvSpPr>
        <xdr:cNvPr id="653" name="Line 652"/>
        <xdr:cNvSpPr>
          <a:spLocks noChangeShapeType="1"/>
        </xdr:cNvSpPr>
      </xdr:nvSpPr>
      <xdr:spPr bwMode="auto">
        <a:xfrm flipH="1">
          <a:off x="2895600" y="5401056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106680</xdr:colOff>
      <xdr:row>406</xdr:row>
      <xdr:rowOff>45720</xdr:rowOff>
    </xdr:from>
    <xdr:to>
      <xdr:col>14</xdr:col>
      <xdr:colOff>106680</xdr:colOff>
      <xdr:row>408</xdr:row>
      <xdr:rowOff>53340</xdr:rowOff>
    </xdr:to>
    <xdr:sp macro="" textlink="">
      <xdr:nvSpPr>
        <xdr:cNvPr id="654" name="Line 653"/>
        <xdr:cNvSpPr>
          <a:spLocks noChangeShapeType="1"/>
        </xdr:cNvSpPr>
      </xdr:nvSpPr>
      <xdr:spPr bwMode="auto">
        <a:xfrm>
          <a:off x="3489960" y="53820060"/>
          <a:ext cx="0" cy="2743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76200</xdr:colOff>
      <xdr:row>407</xdr:row>
      <xdr:rowOff>106680</xdr:rowOff>
    </xdr:from>
    <xdr:to>
      <xdr:col>15</xdr:col>
      <xdr:colOff>22860</xdr:colOff>
      <xdr:row>408</xdr:row>
      <xdr:rowOff>22860</xdr:rowOff>
    </xdr:to>
    <xdr:sp macro="" textlink="">
      <xdr:nvSpPr>
        <xdr:cNvPr id="655" name="Line 654"/>
        <xdr:cNvSpPr>
          <a:spLocks noChangeShapeType="1"/>
        </xdr:cNvSpPr>
      </xdr:nvSpPr>
      <xdr:spPr bwMode="auto">
        <a:xfrm flipH="1">
          <a:off x="3459480" y="54010560"/>
          <a:ext cx="60960" cy="53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7620</xdr:colOff>
      <xdr:row>406</xdr:row>
      <xdr:rowOff>60960</xdr:rowOff>
    </xdr:from>
    <xdr:to>
      <xdr:col>34</xdr:col>
      <xdr:colOff>7620</xdr:colOff>
      <xdr:row>408</xdr:row>
      <xdr:rowOff>45720</xdr:rowOff>
    </xdr:to>
    <xdr:sp macro="" textlink="">
      <xdr:nvSpPr>
        <xdr:cNvPr id="656" name="Line 655"/>
        <xdr:cNvSpPr>
          <a:spLocks noChangeShapeType="1"/>
        </xdr:cNvSpPr>
      </xdr:nvSpPr>
      <xdr:spPr bwMode="auto">
        <a:xfrm>
          <a:off x="5676900" y="53835300"/>
          <a:ext cx="0" cy="2514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33</xdr:col>
      <xdr:colOff>83820</xdr:colOff>
      <xdr:row>407</xdr:row>
      <xdr:rowOff>106680</xdr:rowOff>
    </xdr:from>
    <xdr:to>
      <xdr:col>34</xdr:col>
      <xdr:colOff>38100</xdr:colOff>
      <xdr:row>408</xdr:row>
      <xdr:rowOff>22860</xdr:rowOff>
    </xdr:to>
    <xdr:sp macro="" textlink="">
      <xdr:nvSpPr>
        <xdr:cNvPr id="657" name="Line 656"/>
        <xdr:cNvSpPr>
          <a:spLocks noChangeShapeType="1"/>
        </xdr:cNvSpPr>
      </xdr:nvSpPr>
      <xdr:spPr bwMode="auto">
        <a:xfrm flipH="1">
          <a:off x="5638800" y="54010560"/>
          <a:ext cx="68580" cy="53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42</xdr:col>
      <xdr:colOff>0</xdr:colOff>
      <xdr:row>396</xdr:row>
      <xdr:rowOff>137160</xdr:rowOff>
    </xdr:from>
    <xdr:to>
      <xdr:col>42</xdr:col>
      <xdr:colOff>0</xdr:colOff>
      <xdr:row>408</xdr:row>
      <xdr:rowOff>53340</xdr:rowOff>
    </xdr:to>
    <xdr:sp macro="" textlink="">
      <xdr:nvSpPr>
        <xdr:cNvPr id="658" name="Line 657"/>
        <xdr:cNvSpPr>
          <a:spLocks noChangeShapeType="1"/>
        </xdr:cNvSpPr>
      </xdr:nvSpPr>
      <xdr:spPr bwMode="auto">
        <a:xfrm>
          <a:off x="6583680" y="52585620"/>
          <a:ext cx="0" cy="15087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38</xdr:col>
      <xdr:colOff>76200</xdr:colOff>
      <xdr:row>407</xdr:row>
      <xdr:rowOff>106680</xdr:rowOff>
    </xdr:from>
    <xdr:to>
      <xdr:col>39</xdr:col>
      <xdr:colOff>30480</xdr:colOff>
      <xdr:row>408</xdr:row>
      <xdr:rowOff>38100</xdr:rowOff>
    </xdr:to>
    <xdr:sp macro="" textlink="">
      <xdr:nvSpPr>
        <xdr:cNvPr id="659" name="Line 658"/>
        <xdr:cNvSpPr>
          <a:spLocks noChangeShapeType="1"/>
        </xdr:cNvSpPr>
      </xdr:nvSpPr>
      <xdr:spPr bwMode="auto">
        <a:xfrm flipH="1">
          <a:off x="6202680" y="54010560"/>
          <a:ext cx="6858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41</xdr:col>
      <xdr:colOff>76200</xdr:colOff>
      <xdr:row>407</xdr:row>
      <xdr:rowOff>106680</xdr:rowOff>
    </xdr:from>
    <xdr:to>
      <xdr:col>42</xdr:col>
      <xdr:colOff>30480</xdr:colOff>
      <xdr:row>408</xdr:row>
      <xdr:rowOff>38100</xdr:rowOff>
    </xdr:to>
    <xdr:sp macro="" textlink="">
      <xdr:nvSpPr>
        <xdr:cNvPr id="660" name="Line 659"/>
        <xdr:cNvSpPr>
          <a:spLocks noChangeShapeType="1"/>
        </xdr:cNvSpPr>
      </xdr:nvSpPr>
      <xdr:spPr bwMode="auto">
        <a:xfrm flipH="1">
          <a:off x="6545580" y="54010560"/>
          <a:ext cx="6858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389</xdr:row>
      <xdr:rowOff>83820</xdr:rowOff>
    </xdr:from>
    <xdr:to>
      <xdr:col>7</xdr:col>
      <xdr:colOff>0</xdr:colOff>
      <xdr:row>393</xdr:row>
      <xdr:rowOff>83820</xdr:rowOff>
    </xdr:to>
    <xdr:sp macro="" textlink="">
      <xdr:nvSpPr>
        <xdr:cNvPr id="661" name="Line 660"/>
        <xdr:cNvSpPr>
          <a:spLocks noChangeShapeType="1"/>
        </xdr:cNvSpPr>
      </xdr:nvSpPr>
      <xdr:spPr bwMode="auto">
        <a:xfrm flipV="1">
          <a:off x="2583180" y="51610260"/>
          <a:ext cx="0" cy="518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60960</xdr:colOff>
      <xdr:row>390</xdr:row>
      <xdr:rowOff>0</xdr:rowOff>
    </xdr:from>
    <xdr:to>
      <xdr:col>42</xdr:col>
      <xdr:colOff>60960</xdr:colOff>
      <xdr:row>390</xdr:row>
      <xdr:rowOff>0</xdr:rowOff>
    </xdr:to>
    <xdr:sp macro="" textlink="">
      <xdr:nvSpPr>
        <xdr:cNvPr id="662" name="Line 661"/>
        <xdr:cNvSpPr>
          <a:spLocks noChangeShapeType="1"/>
        </xdr:cNvSpPr>
      </xdr:nvSpPr>
      <xdr:spPr bwMode="auto">
        <a:xfrm>
          <a:off x="2529840" y="51655980"/>
          <a:ext cx="411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83820</xdr:colOff>
      <xdr:row>389</xdr:row>
      <xdr:rowOff>106680</xdr:rowOff>
    </xdr:from>
    <xdr:to>
      <xdr:col>7</xdr:col>
      <xdr:colOff>38100</xdr:colOff>
      <xdr:row>390</xdr:row>
      <xdr:rowOff>22860</xdr:rowOff>
    </xdr:to>
    <xdr:sp macro="" textlink="">
      <xdr:nvSpPr>
        <xdr:cNvPr id="663" name="Line 662"/>
        <xdr:cNvSpPr>
          <a:spLocks noChangeShapeType="1"/>
        </xdr:cNvSpPr>
      </xdr:nvSpPr>
      <xdr:spPr bwMode="auto">
        <a:xfrm flipH="1">
          <a:off x="2552700" y="5163312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42</xdr:col>
      <xdr:colOff>0</xdr:colOff>
      <xdr:row>389</xdr:row>
      <xdr:rowOff>83820</xdr:rowOff>
    </xdr:from>
    <xdr:to>
      <xdr:col>42</xdr:col>
      <xdr:colOff>0</xdr:colOff>
      <xdr:row>393</xdr:row>
      <xdr:rowOff>83820</xdr:rowOff>
    </xdr:to>
    <xdr:sp macro="" textlink="">
      <xdr:nvSpPr>
        <xdr:cNvPr id="664" name="Line 663"/>
        <xdr:cNvSpPr>
          <a:spLocks noChangeShapeType="1"/>
        </xdr:cNvSpPr>
      </xdr:nvSpPr>
      <xdr:spPr bwMode="auto">
        <a:xfrm flipV="1">
          <a:off x="6583680" y="51610260"/>
          <a:ext cx="0" cy="518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41</xdr:col>
      <xdr:colOff>83820</xdr:colOff>
      <xdr:row>389</xdr:row>
      <xdr:rowOff>106680</xdr:rowOff>
    </xdr:from>
    <xdr:to>
      <xdr:col>42</xdr:col>
      <xdr:colOff>30480</xdr:colOff>
      <xdr:row>390</xdr:row>
      <xdr:rowOff>38100</xdr:rowOff>
    </xdr:to>
    <xdr:sp macro="" textlink="">
      <xdr:nvSpPr>
        <xdr:cNvPr id="665" name="Line 664"/>
        <xdr:cNvSpPr>
          <a:spLocks noChangeShapeType="1"/>
        </xdr:cNvSpPr>
      </xdr:nvSpPr>
      <xdr:spPr bwMode="auto">
        <a:xfrm flipH="1">
          <a:off x="6553200" y="51633120"/>
          <a:ext cx="6096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391</xdr:row>
      <xdr:rowOff>83820</xdr:rowOff>
    </xdr:from>
    <xdr:to>
      <xdr:col>13</xdr:col>
      <xdr:colOff>0</xdr:colOff>
      <xdr:row>393</xdr:row>
      <xdr:rowOff>83820</xdr:rowOff>
    </xdr:to>
    <xdr:sp macro="" textlink="">
      <xdr:nvSpPr>
        <xdr:cNvPr id="666" name="Line 665"/>
        <xdr:cNvSpPr>
          <a:spLocks noChangeShapeType="1"/>
        </xdr:cNvSpPr>
      </xdr:nvSpPr>
      <xdr:spPr bwMode="auto">
        <a:xfrm>
          <a:off x="3268980" y="51869340"/>
          <a:ext cx="0" cy="2590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36</xdr:col>
      <xdr:colOff>7620</xdr:colOff>
      <xdr:row>391</xdr:row>
      <xdr:rowOff>76200</xdr:rowOff>
    </xdr:from>
    <xdr:to>
      <xdr:col>36</xdr:col>
      <xdr:colOff>7620</xdr:colOff>
      <xdr:row>393</xdr:row>
      <xdr:rowOff>114300</xdr:rowOff>
    </xdr:to>
    <xdr:sp macro="" textlink="">
      <xdr:nvSpPr>
        <xdr:cNvPr id="667" name="Line 666"/>
        <xdr:cNvSpPr>
          <a:spLocks noChangeShapeType="1"/>
        </xdr:cNvSpPr>
      </xdr:nvSpPr>
      <xdr:spPr bwMode="auto">
        <a:xfrm flipV="1">
          <a:off x="5905500" y="51861720"/>
          <a:ext cx="0" cy="2971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42</xdr:col>
      <xdr:colOff>68580</xdr:colOff>
      <xdr:row>394</xdr:row>
      <xdr:rowOff>0</xdr:rowOff>
    </xdr:from>
    <xdr:to>
      <xdr:col>47</xdr:col>
      <xdr:colOff>60960</xdr:colOff>
      <xdr:row>394</xdr:row>
      <xdr:rowOff>0</xdr:rowOff>
    </xdr:to>
    <xdr:sp macro="" textlink="">
      <xdr:nvSpPr>
        <xdr:cNvPr id="668" name="Line 667"/>
        <xdr:cNvSpPr>
          <a:spLocks noChangeShapeType="1"/>
        </xdr:cNvSpPr>
      </xdr:nvSpPr>
      <xdr:spPr bwMode="auto">
        <a:xfrm>
          <a:off x="6652260" y="52181760"/>
          <a:ext cx="563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44</xdr:col>
      <xdr:colOff>0</xdr:colOff>
      <xdr:row>393</xdr:row>
      <xdr:rowOff>83820</xdr:rowOff>
    </xdr:from>
    <xdr:to>
      <xdr:col>44</xdr:col>
      <xdr:colOff>0</xdr:colOff>
      <xdr:row>406</xdr:row>
      <xdr:rowOff>53340</xdr:rowOff>
    </xdr:to>
    <xdr:sp macro="" textlink="">
      <xdr:nvSpPr>
        <xdr:cNvPr id="669" name="Line 668"/>
        <xdr:cNvSpPr>
          <a:spLocks noChangeShapeType="1"/>
        </xdr:cNvSpPr>
      </xdr:nvSpPr>
      <xdr:spPr bwMode="auto">
        <a:xfrm>
          <a:off x="6812280" y="52128420"/>
          <a:ext cx="0" cy="16992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42</xdr:col>
      <xdr:colOff>68580</xdr:colOff>
      <xdr:row>396</xdr:row>
      <xdr:rowOff>0</xdr:rowOff>
    </xdr:from>
    <xdr:to>
      <xdr:col>46</xdr:col>
      <xdr:colOff>76200</xdr:colOff>
      <xdr:row>396</xdr:row>
      <xdr:rowOff>0</xdr:rowOff>
    </xdr:to>
    <xdr:sp macro="" textlink="">
      <xdr:nvSpPr>
        <xdr:cNvPr id="670" name="Line 669"/>
        <xdr:cNvSpPr>
          <a:spLocks noChangeShapeType="1"/>
        </xdr:cNvSpPr>
      </xdr:nvSpPr>
      <xdr:spPr bwMode="auto">
        <a:xfrm>
          <a:off x="6652260" y="52448460"/>
          <a:ext cx="4648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43</xdr:col>
      <xdr:colOff>76200</xdr:colOff>
      <xdr:row>393</xdr:row>
      <xdr:rowOff>114300</xdr:rowOff>
    </xdr:from>
    <xdr:to>
      <xdr:col>44</xdr:col>
      <xdr:colOff>30480</xdr:colOff>
      <xdr:row>394</xdr:row>
      <xdr:rowOff>22860</xdr:rowOff>
    </xdr:to>
    <xdr:sp macro="" textlink="">
      <xdr:nvSpPr>
        <xdr:cNvPr id="671" name="Line 670"/>
        <xdr:cNvSpPr>
          <a:spLocks noChangeShapeType="1"/>
        </xdr:cNvSpPr>
      </xdr:nvSpPr>
      <xdr:spPr bwMode="auto">
        <a:xfrm flipH="1">
          <a:off x="6774180" y="5215890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43</xdr:col>
      <xdr:colOff>83820</xdr:colOff>
      <xdr:row>395</xdr:row>
      <xdr:rowOff>114300</xdr:rowOff>
    </xdr:from>
    <xdr:to>
      <xdr:col>44</xdr:col>
      <xdr:colOff>30480</xdr:colOff>
      <xdr:row>396</xdr:row>
      <xdr:rowOff>30480</xdr:rowOff>
    </xdr:to>
    <xdr:sp macro="" textlink="">
      <xdr:nvSpPr>
        <xdr:cNvPr id="672" name="Line 671"/>
        <xdr:cNvSpPr>
          <a:spLocks noChangeShapeType="1"/>
        </xdr:cNvSpPr>
      </xdr:nvSpPr>
      <xdr:spPr bwMode="auto">
        <a:xfrm flipH="1">
          <a:off x="6781800" y="52425600"/>
          <a:ext cx="60960" cy="53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60960</xdr:colOff>
      <xdr:row>406</xdr:row>
      <xdr:rowOff>0</xdr:rowOff>
    </xdr:from>
    <xdr:to>
      <xdr:col>48</xdr:col>
      <xdr:colOff>68580</xdr:colOff>
      <xdr:row>406</xdr:row>
      <xdr:rowOff>0</xdr:rowOff>
    </xdr:to>
    <xdr:sp macro="" textlink="">
      <xdr:nvSpPr>
        <xdr:cNvPr id="673" name="Line 672"/>
        <xdr:cNvSpPr>
          <a:spLocks noChangeShapeType="1"/>
        </xdr:cNvSpPr>
      </xdr:nvSpPr>
      <xdr:spPr bwMode="auto">
        <a:xfrm>
          <a:off x="5844540" y="53774340"/>
          <a:ext cx="14935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43</xdr:col>
      <xdr:colOff>83820</xdr:colOff>
      <xdr:row>405</xdr:row>
      <xdr:rowOff>91440</xdr:rowOff>
    </xdr:from>
    <xdr:to>
      <xdr:col>44</xdr:col>
      <xdr:colOff>30480</xdr:colOff>
      <xdr:row>406</xdr:row>
      <xdr:rowOff>22860</xdr:rowOff>
    </xdr:to>
    <xdr:sp macro="" textlink="">
      <xdr:nvSpPr>
        <xdr:cNvPr id="674" name="Line 673"/>
        <xdr:cNvSpPr>
          <a:spLocks noChangeShapeType="1"/>
        </xdr:cNvSpPr>
      </xdr:nvSpPr>
      <xdr:spPr bwMode="auto">
        <a:xfrm flipH="1">
          <a:off x="6781800" y="53736240"/>
          <a:ext cx="6096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48</xdr:col>
      <xdr:colOff>7620</xdr:colOff>
      <xdr:row>393</xdr:row>
      <xdr:rowOff>83820</xdr:rowOff>
    </xdr:from>
    <xdr:to>
      <xdr:col>48</xdr:col>
      <xdr:colOff>7620</xdr:colOff>
      <xdr:row>406</xdr:row>
      <xdr:rowOff>45720</xdr:rowOff>
    </xdr:to>
    <xdr:sp macro="" textlink="">
      <xdr:nvSpPr>
        <xdr:cNvPr id="675" name="Line 674"/>
        <xdr:cNvSpPr>
          <a:spLocks noChangeShapeType="1"/>
        </xdr:cNvSpPr>
      </xdr:nvSpPr>
      <xdr:spPr bwMode="auto">
        <a:xfrm>
          <a:off x="7277100" y="52128420"/>
          <a:ext cx="0" cy="16916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47</xdr:col>
      <xdr:colOff>83820</xdr:colOff>
      <xdr:row>393</xdr:row>
      <xdr:rowOff>114300</xdr:rowOff>
    </xdr:from>
    <xdr:to>
      <xdr:col>48</xdr:col>
      <xdr:colOff>38100</xdr:colOff>
      <xdr:row>394</xdr:row>
      <xdr:rowOff>22860</xdr:rowOff>
    </xdr:to>
    <xdr:sp macro="" textlink="">
      <xdr:nvSpPr>
        <xdr:cNvPr id="676" name="Line 675"/>
        <xdr:cNvSpPr>
          <a:spLocks noChangeShapeType="1"/>
        </xdr:cNvSpPr>
      </xdr:nvSpPr>
      <xdr:spPr bwMode="auto">
        <a:xfrm flipH="1">
          <a:off x="7239000" y="5215890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47</xdr:col>
      <xdr:colOff>91440</xdr:colOff>
      <xdr:row>405</xdr:row>
      <xdr:rowOff>91440</xdr:rowOff>
    </xdr:from>
    <xdr:to>
      <xdr:col>48</xdr:col>
      <xdr:colOff>38100</xdr:colOff>
      <xdr:row>406</xdr:row>
      <xdr:rowOff>22860</xdr:rowOff>
    </xdr:to>
    <xdr:sp macro="" textlink="">
      <xdr:nvSpPr>
        <xdr:cNvPr id="677" name="Line 676"/>
        <xdr:cNvSpPr>
          <a:spLocks noChangeShapeType="1"/>
        </xdr:cNvSpPr>
      </xdr:nvSpPr>
      <xdr:spPr bwMode="auto">
        <a:xfrm flipH="1">
          <a:off x="7246620" y="53736240"/>
          <a:ext cx="6096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60960</xdr:colOff>
      <xdr:row>391</xdr:row>
      <xdr:rowOff>0</xdr:rowOff>
    </xdr:from>
    <xdr:to>
      <xdr:col>39</xdr:col>
      <xdr:colOff>45720</xdr:colOff>
      <xdr:row>391</xdr:row>
      <xdr:rowOff>0</xdr:rowOff>
    </xdr:to>
    <xdr:sp macro="" textlink="">
      <xdr:nvSpPr>
        <xdr:cNvPr id="678" name="Line 677"/>
        <xdr:cNvSpPr>
          <a:spLocks noChangeShapeType="1"/>
        </xdr:cNvSpPr>
      </xdr:nvSpPr>
      <xdr:spPr bwMode="auto">
        <a:xfrm>
          <a:off x="2872740" y="51785520"/>
          <a:ext cx="34137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390</xdr:row>
      <xdr:rowOff>83820</xdr:rowOff>
    </xdr:from>
    <xdr:to>
      <xdr:col>10</xdr:col>
      <xdr:colOff>0</xdr:colOff>
      <xdr:row>393</xdr:row>
      <xdr:rowOff>76200</xdr:rowOff>
    </xdr:to>
    <xdr:sp macro="" textlink="">
      <xdr:nvSpPr>
        <xdr:cNvPr id="679" name="Line 678"/>
        <xdr:cNvSpPr>
          <a:spLocks noChangeShapeType="1"/>
        </xdr:cNvSpPr>
      </xdr:nvSpPr>
      <xdr:spPr bwMode="auto">
        <a:xfrm flipV="1">
          <a:off x="2926080" y="51739800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76200</xdr:colOff>
      <xdr:row>390</xdr:row>
      <xdr:rowOff>106680</xdr:rowOff>
    </xdr:from>
    <xdr:to>
      <xdr:col>10</xdr:col>
      <xdr:colOff>30480</xdr:colOff>
      <xdr:row>391</xdr:row>
      <xdr:rowOff>22860</xdr:rowOff>
    </xdr:to>
    <xdr:sp macro="" textlink="">
      <xdr:nvSpPr>
        <xdr:cNvPr id="680" name="Line 679"/>
        <xdr:cNvSpPr>
          <a:spLocks noChangeShapeType="1"/>
        </xdr:cNvSpPr>
      </xdr:nvSpPr>
      <xdr:spPr bwMode="auto">
        <a:xfrm flipH="1">
          <a:off x="2887980" y="5176266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39</xdr:col>
      <xdr:colOff>0</xdr:colOff>
      <xdr:row>390</xdr:row>
      <xdr:rowOff>76200</xdr:rowOff>
    </xdr:from>
    <xdr:to>
      <xdr:col>39</xdr:col>
      <xdr:colOff>0</xdr:colOff>
      <xdr:row>393</xdr:row>
      <xdr:rowOff>60960</xdr:rowOff>
    </xdr:to>
    <xdr:sp macro="" textlink="">
      <xdr:nvSpPr>
        <xdr:cNvPr id="681" name="Line 680"/>
        <xdr:cNvSpPr>
          <a:spLocks noChangeShapeType="1"/>
        </xdr:cNvSpPr>
      </xdr:nvSpPr>
      <xdr:spPr bwMode="auto">
        <a:xfrm flipV="1">
          <a:off x="6240780" y="51732180"/>
          <a:ext cx="0" cy="3733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38</xdr:col>
      <xdr:colOff>83820</xdr:colOff>
      <xdr:row>390</xdr:row>
      <xdr:rowOff>106680</xdr:rowOff>
    </xdr:from>
    <xdr:to>
      <xdr:col>39</xdr:col>
      <xdr:colOff>30480</xdr:colOff>
      <xdr:row>391</xdr:row>
      <xdr:rowOff>22860</xdr:rowOff>
    </xdr:to>
    <xdr:sp macro="" textlink="">
      <xdr:nvSpPr>
        <xdr:cNvPr id="682" name="Line 681"/>
        <xdr:cNvSpPr>
          <a:spLocks noChangeShapeType="1"/>
        </xdr:cNvSpPr>
      </xdr:nvSpPr>
      <xdr:spPr bwMode="auto">
        <a:xfrm flipH="1">
          <a:off x="6210300" y="5176266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45720</xdr:colOff>
      <xdr:row>404</xdr:row>
      <xdr:rowOff>0</xdr:rowOff>
    </xdr:from>
    <xdr:to>
      <xdr:col>44</xdr:col>
      <xdr:colOff>38100</xdr:colOff>
      <xdr:row>404</xdr:row>
      <xdr:rowOff>0</xdr:rowOff>
    </xdr:to>
    <xdr:sp macro="" textlink="">
      <xdr:nvSpPr>
        <xdr:cNvPr id="683" name="Line 682"/>
        <xdr:cNvSpPr>
          <a:spLocks noChangeShapeType="1"/>
        </xdr:cNvSpPr>
      </xdr:nvSpPr>
      <xdr:spPr bwMode="auto">
        <a:xfrm flipH="1">
          <a:off x="5829300" y="53515260"/>
          <a:ext cx="10210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43</xdr:col>
      <xdr:colOff>83820</xdr:colOff>
      <xdr:row>403</xdr:row>
      <xdr:rowOff>106680</xdr:rowOff>
    </xdr:from>
    <xdr:to>
      <xdr:col>44</xdr:col>
      <xdr:colOff>22860</xdr:colOff>
      <xdr:row>404</xdr:row>
      <xdr:rowOff>15240</xdr:rowOff>
    </xdr:to>
    <xdr:sp macro="" textlink="">
      <xdr:nvSpPr>
        <xdr:cNvPr id="684" name="Line 683"/>
        <xdr:cNvSpPr>
          <a:spLocks noChangeShapeType="1"/>
        </xdr:cNvSpPr>
      </xdr:nvSpPr>
      <xdr:spPr bwMode="auto">
        <a:xfrm flipH="1">
          <a:off x="6781800" y="53492400"/>
          <a:ext cx="5334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60960</xdr:colOff>
      <xdr:row>392</xdr:row>
      <xdr:rowOff>0</xdr:rowOff>
    </xdr:from>
    <xdr:to>
      <xdr:col>39</xdr:col>
      <xdr:colOff>38100</xdr:colOff>
      <xdr:row>392</xdr:row>
      <xdr:rowOff>0</xdr:rowOff>
    </xdr:to>
    <xdr:sp macro="" textlink="">
      <xdr:nvSpPr>
        <xdr:cNvPr id="685" name="Line 684"/>
        <xdr:cNvSpPr>
          <a:spLocks noChangeShapeType="1"/>
        </xdr:cNvSpPr>
      </xdr:nvSpPr>
      <xdr:spPr bwMode="auto">
        <a:xfrm>
          <a:off x="2872740" y="51915060"/>
          <a:ext cx="34061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83820</xdr:colOff>
      <xdr:row>391</xdr:row>
      <xdr:rowOff>106680</xdr:rowOff>
    </xdr:from>
    <xdr:to>
      <xdr:col>10</xdr:col>
      <xdr:colOff>30480</xdr:colOff>
      <xdr:row>392</xdr:row>
      <xdr:rowOff>22860</xdr:rowOff>
    </xdr:to>
    <xdr:sp macro="" textlink="">
      <xdr:nvSpPr>
        <xdr:cNvPr id="686" name="Line 685"/>
        <xdr:cNvSpPr>
          <a:spLocks noChangeShapeType="1"/>
        </xdr:cNvSpPr>
      </xdr:nvSpPr>
      <xdr:spPr bwMode="auto">
        <a:xfrm flipH="1">
          <a:off x="2895600" y="5189220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91440</xdr:colOff>
      <xdr:row>391</xdr:row>
      <xdr:rowOff>106680</xdr:rowOff>
    </xdr:from>
    <xdr:to>
      <xdr:col>13</xdr:col>
      <xdr:colOff>30480</xdr:colOff>
      <xdr:row>392</xdr:row>
      <xdr:rowOff>15240</xdr:rowOff>
    </xdr:to>
    <xdr:sp macro="" textlink="">
      <xdr:nvSpPr>
        <xdr:cNvPr id="687" name="Line 686"/>
        <xdr:cNvSpPr>
          <a:spLocks noChangeShapeType="1"/>
        </xdr:cNvSpPr>
      </xdr:nvSpPr>
      <xdr:spPr bwMode="auto">
        <a:xfrm flipH="1">
          <a:off x="3246120" y="51892200"/>
          <a:ext cx="5334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106680</xdr:colOff>
      <xdr:row>391</xdr:row>
      <xdr:rowOff>106680</xdr:rowOff>
    </xdr:from>
    <xdr:to>
      <xdr:col>36</xdr:col>
      <xdr:colOff>38100</xdr:colOff>
      <xdr:row>392</xdr:row>
      <xdr:rowOff>15240</xdr:rowOff>
    </xdr:to>
    <xdr:sp macro="" textlink="">
      <xdr:nvSpPr>
        <xdr:cNvPr id="688" name="Line 687"/>
        <xdr:cNvSpPr>
          <a:spLocks noChangeShapeType="1"/>
        </xdr:cNvSpPr>
      </xdr:nvSpPr>
      <xdr:spPr bwMode="auto">
        <a:xfrm flipH="1">
          <a:off x="5890260" y="51892200"/>
          <a:ext cx="4572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38</xdr:col>
      <xdr:colOff>83820</xdr:colOff>
      <xdr:row>391</xdr:row>
      <xdr:rowOff>106680</xdr:rowOff>
    </xdr:from>
    <xdr:to>
      <xdr:col>39</xdr:col>
      <xdr:colOff>30480</xdr:colOff>
      <xdr:row>392</xdr:row>
      <xdr:rowOff>22860</xdr:rowOff>
    </xdr:to>
    <xdr:sp macro="" textlink="">
      <xdr:nvSpPr>
        <xdr:cNvPr id="689" name="Line 688"/>
        <xdr:cNvSpPr>
          <a:spLocks noChangeShapeType="1"/>
        </xdr:cNvSpPr>
      </xdr:nvSpPr>
      <xdr:spPr bwMode="auto">
        <a:xfrm flipH="1">
          <a:off x="6210300" y="5189220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39</xdr:col>
      <xdr:colOff>0</xdr:colOff>
      <xdr:row>396</xdr:row>
      <xdr:rowOff>30480</xdr:rowOff>
    </xdr:from>
    <xdr:to>
      <xdr:col>39</xdr:col>
      <xdr:colOff>0</xdr:colOff>
      <xdr:row>408</xdr:row>
      <xdr:rowOff>53340</xdr:rowOff>
    </xdr:to>
    <xdr:sp macro="" textlink="">
      <xdr:nvSpPr>
        <xdr:cNvPr id="690" name="Line 689"/>
        <xdr:cNvSpPr>
          <a:spLocks noChangeShapeType="1"/>
        </xdr:cNvSpPr>
      </xdr:nvSpPr>
      <xdr:spPr bwMode="auto">
        <a:xfrm>
          <a:off x="6240780" y="52478940"/>
          <a:ext cx="0" cy="16154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396</xdr:row>
      <xdr:rowOff>38100</xdr:rowOff>
    </xdr:from>
    <xdr:to>
      <xdr:col>10</xdr:col>
      <xdr:colOff>0</xdr:colOff>
      <xdr:row>408</xdr:row>
      <xdr:rowOff>45720</xdr:rowOff>
    </xdr:to>
    <xdr:sp macro="" textlink="">
      <xdr:nvSpPr>
        <xdr:cNvPr id="691" name="Line 690"/>
        <xdr:cNvSpPr>
          <a:spLocks noChangeShapeType="1"/>
        </xdr:cNvSpPr>
      </xdr:nvSpPr>
      <xdr:spPr bwMode="auto">
        <a:xfrm>
          <a:off x="2926080" y="52486560"/>
          <a:ext cx="0" cy="1600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60960</xdr:colOff>
      <xdr:row>393</xdr:row>
      <xdr:rowOff>0</xdr:rowOff>
    </xdr:from>
    <xdr:to>
      <xdr:col>36</xdr:col>
      <xdr:colOff>76200</xdr:colOff>
      <xdr:row>393</xdr:row>
      <xdr:rowOff>0</xdr:rowOff>
    </xdr:to>
    <xdr:sp macro="" textlink="">
      <xdr:nvSpPr>
        <xdr:cNvPr id="692" name="Line 691"/>
        <xdr:cNvSpPr>
          <a:spLocks noChangeShapeType="1"/>
        </xdr:cNvSpPr>
      </xdr:nvSpPr>
      <xdr:spPr bwMode="auto">
        <a:xfrm>
          <a:off x="3215640" y="52044600"/>
          <a:ext cx="27584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83820</xdr:colOff>
      <xdr:row>392</xdr:row>
      <xdr:rowOff>106680</xdr:rowOff>
    </xdr:from>
    <xdr:to>
      <xdr:col>13</xdr:col>
      <xdr:colOff>30480</xdr:colOff>
      <xdr:row>393</xdr:row>
      <xdr:rowOff>22860</xdr:rowOff>
    </xdr:to>
    <xdr:sp macro="" textlink="">
      <xdr:nvSpPr>
        <xdr:cNvPr id="693" name="Line 692"/>
        <xdr:cNvSpPr>
          <a:spLocks noChangeShapeType="1"/>
        </xdr:cNvSpPr>
      </xdr:nvSpPr>
      <xdr:spPr bwMode="auto">
        <a:xfrm flipH="1">
          <a:off x="3238500" y="5202174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392</xdr:row>
      <xdr:rowOff>83820</xdr:rowOff>
    </xdr:from>
    <xdr:to>
      <xdr:col>17</xdr:col>
      <xdr:colOff>0</xdr:colOff>
      <xdr:row>393</xdr:row>
      <xdr:rowOff>91440</xdr:rowOff>
    </xdr:to>
    <xdr:sp macro="" textlink="">
      <xdr:nvSpPr>
        <xdr:cNvPr id="694" name="Line 693"/>
        <xdr:cNvSpPr>
          <a:spLocks noChangeShapeType="1"/>
        </xdr:cNvSpPr>
      </xdr:nvSpPr>
      <xdr:spPr bwMode="auto">
        <a:xfrm flipV="1">
          <a:off x="3726180" y="51998880"/>
          <a:ext cx="0" cy="137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76200</xdr:colOff>
      <xdr:row>392</xdr:row>
      <xdr:rowOff>114300</xdr:rowOff>
    </xdr:from>
    <xdr:to>
      <xdr:col>17</xdr:col>
      <xdr:colOff>30480</xdr:colOff>
      <xdr:row>393</xdr:row>
      <xdr:rowOff>22860</xdr:rowOff>
    </xdr:to>
    <xdr:sp macro="" textlink="">
      <xdr:nvSpPr>
        <xdr:cNvPr id="695" name="Line 694"/>
        <xdr:cNvSpPr>
          <a:spLocks noChangeShapeType="1"/>
        </xdr:cNvSpPr>
      </xdr:nvSpPr>
      <xdr:spPr bwMode="auto">
        <a:xfrm flipH="1">
          <a:off x="3688080" y="52029360"/>
          <a:ext cx="6858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91440</xdr:colOff>
      <xdr:row>392</xdr:row>
      <xdr:rowOff>106680</xdr:rowOff>
    </xdr:from>
    <xdr:to>
      <xdr:col>36</xdr:col>
      <xdr:colOff>38100</xdr:colOff>
      <xdr:row>393</xdr:row>
      <xdr:rowOff>22860</xdr:rowOff>
    </xdr:to>
    <xdr:sp macro="" textlink="">
      <xdr:nvSpPr>
        <xdr:cNvPr id="696" name="Line 695"/>
        <xdr:cNvSpPr>
          <a:spLocks noChangeShapeType="1"/>
        </xdr:cNvSpPr>
      </xdr:nvSpPr>
      <xdr:spPr bwMode="auto">
        <a:xfrm flipH="1">
          <a:off x="5875020" y="5202174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0</xdr:colOff>
      <xdr:row>392</xdr:row>
      <xdr:rowOff>83820</xdr:rowOff>
    </xdr:from>
    <xdr:to>
      <xdr:col>32</xdr:col>
      <xdr:colOff>0</xdr:colOff>
      <xdr:row>393</xdr:row>
      <xdr:rowOff>91440</xdr:rowOff>
    </xdr:to>
    <xdr:sp macro="" textlink="">
      <xdr:nvSpPr>
        <xdr:cNvPr id="697" name="Line 696"/>
        <xdr:cNvSpPr>
          <a:spLocks noChangeShapeType="1"/>
        </xdr:cNvSpPr>
      </xdr:nvSpPr>
      <xdr:spPr bwMode="auto">
        <a:xfrm flipV="1">
          <a:off x="5440680" y="51998880"/>
          <a:ext cx="0" cy="137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31</xdr:col>
      <xdr:colOff>76200</xdr:colOff>
      <xdr:row>392</xdr:row>
      <xdr:rowOff>114300</xdr:rowOff>
    </xdr:from>
    <xdr:to>
      <xdr:col>32</xdr:col>
      <xdr:colOff>30480</xdr:colOff>
      <xdr:row>393</xdr:row>
      <xdr:rowOff>22860</xdr:rowOff>
    </xdr:to>
    <xdr:sp macro="" textlink="">
      <xdr:nvSpPr>
        <xdr:cNvPr id="698" name="Line 697"/>
        <xdr:cNvSpPr>
          <a:spLocks noChangeShapeType="1"/>
        </xdr:cNvSpPr>
      </xdr:nvSpPr>
      <xdr:spPr bwMode="auto">
        <a:xfrm flipH="1">
          <a:off x="5402580" y="52029360"/>
          <a:ext cx="6858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22860</xdr:colOff>
      <xdr:row>396</xdr:row>
      <xdr:rowOff>0</xdr:rowOff>
    </xdr:from>
    <xdr:to>
      <xdr:col>38</xdr:col>
      <xdr:colOff>106680</xdr:colOff>
      <xdr:row>405</xdr:row>
      <xdr:rowOff>121920</xdr:rowOff>
    </xdr:to>
    <xdr:sp macro="" textlink="">
      <xdr:nvSpPr>
        <xdr:cNvPr id="699" name="Freeform 698" descr="Light downward diagonal"/>
        <xdr:cNvSpPr>
          <a:spLocks/>
        </xdr:cNvSpPr>
      </xdr:nvSpPr>
      <xdr:spPr bwMode="auto">
        <a:xfrm>
          <a:off x="2948940" y="52448460"/>
          <a:ext cx="3284220" cy="1318260"/>
        </a:xfrm>
        <a:custGeom>
          <a:avLst/>
          <a:gdLst>
            <a:gd name="T0" fmla="*/ 0 w 345"/>
            <a:gd name="T1" fmla="*/ 0 h 151"/>
            <a:gd name="T2" fmla="*/ 2147483647 w 345"/>
            <a:gd name="T3" fmla="*/ 2147483647 h 151"/>
            <a:gd name="T4" fmla="*/ 2147483647 w 345"/>
            <a:gd name="T5" fmla="*/ 2147483647 h 151"/>
            <a:gd name="T6" fmla="*/ 2147483647 w 345"/>
            <a:gd name="T7" fmla="*/ 0 h 151"/>
            <a:gd name="T8" fmla="*/ 2147483647 w 345"/>
            <a:gd name="T9" fmla="*/ 0 h 151"/>
            <a:gd name="T10" fmla="*/ 2147483647 w 345"/>
            <a:gd name="T11" fmla="*/ 2147483647 h 151"/>
            <a:gd name="T12" fmla="*/ 2147483647 w 345"/>
            <a:gd name="T13" fmla="*/ 2147483647 h 151"/>
            <a:gd name="T14" fmla="*/ 2147483647 w 345"/>
            <a:gd name="T15" fmla="*/ 0 h 151"/>
            <a:gd name="T16" fmla="*/ 0 w 345"/>
            <a:gd name="T17" fmla="*/ 0 h 151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0" t="0" r="r" b="b"/>
          <a:pathLst>
            <a:path w="345" h="151">
              <a:moveTo>
                <a:pt x="0" y="0"/>
              </a:moveTo>
              <a:lnTo>
                <a:pt x="58" y="151"/>
              </a:lnTo>
              <a:lnTo>
                <a:pt x="285" y="151"/>
              </a:lnTo>
              <a:lnTo>
                <a:pt x="345" y="0"/>
              </a:lnTo>
              <a:lnTo>
                <a:pt x="311" y="0"/>
              </a:lnTo>
              <a:lnTo>
                <a:pt x="262" y="124"/>
              </a:lnTo>
              <a:lnTo>
                <a:pt x="81" y="124"/>
              </a:lnTo>
              <a:lnTo>
                <a:pt x="32" y="0"/>
              </a:lnTo>
              <a:lnTo>
                <a:pt x="0" y="0"/>
              </a:lnTo>
              <a:close/>
            </a:path>
          </a:pathLst>
        </a:custGeom>
        <a:pattFill prst="ltDnDiag">
          <a:fgClr>
            <a:srgbClr val="000000"/>
          </a:fgClr>
          <a:bgClr>
            <a:srgbClr val="FFFFFF"/>
          </a:bgClr>
        </a:patt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45720</xdr:colOff>
      <xdr:row>401</xdr:row>
      <xdr:rowOff>15240</xdr:rowOff>
    </xdr:from>
    <xdr:to>
      <xdr:col>16</xdr:col>
      <xdr:colOff>7620</xdr:colOff>
      <xdr:row>402</xdr:row>
      <xdr:rowOff>22860</xdr:rowOff>
    </xdr:to>
    <xdr:sp macro="" textlink="">
      <xdr:nvSpPr>
        <xdr:cNvPr id="700" name="Line 699"/>
        <xdr:cNvSpPr>
          <a:spLocks noChangeShapeType="1"/>
        </xdr:cNvSpPr>
      </xdr:nvSpPr>
      <xdr:spPr bwMode="auto">
        <a:xfrm flipV="1">
          <a:off x="3200400" y="53141880"/>
          <a:ext cx="419100" cy="137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60960</xdr:colOff>
      <xdr:row>400</xdr:row>
      <xdr:rowOff>121920</xdr:rowOff>
    </xdr:from>
    <xdr:to>
      <xdr:col>15</xdr:col>
      <xdr:colOff>83820</xdr:colOff>
      <xdr:row>401</xdr:row>
      <xdr:rowOff>68580</xdr:rowOff>
    </xdr:to>
    <xdr:sp macro="" textlink="">
      <xdr:nvSpPr>
        <xdr:cNvPr id="701" name="Line 700"/>
        <xdr:cNvSpPr>
          <a:spLocks noChangeShapeType="1"/>
        </xdr:cNvSpPr>
      </xdr:nvSpPr>
      <xdr:spPr bwMode="auto">
        <a:xfrm flipH="1">
          <a:off x="3558540" y="53119020"/>
          <a:ext cx="2286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91440</xdr:colOff>
      <xdr:row>401</xdr:row>
      <xdr:rowOff>83820</xdr:rowOff>
    </xdr:from>
    <xdr:to>
      <xdr:col>13</xdr:col>
      <xdr:colOff>22860</xdr:colOff>
      <xdr:row>402</xdr:row>
      <xdr:rowOff>45720</xdr:rowOff>
    </xdr:to>
    <xdr:sp macro="" textlink="">
      <xdr:nvSpPr>
        <xdr:cNvPr id="702" name="Line 701"/>
        <xdr:cNvSpPr>
          <a:spLocks noChangeShapeType="1"/>
        </xdr:cNvSpPr>
      </xdr:nvSpPr>
      <xdr:spPr bwMode="auto">
        <a:xfrm flipH="1">
          <a:off x="3246120" y="53210460"/>
          <a:ext cx="45720" cy="914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33</xdr:col>
      <xdr:colOff>30480</xdr:colOff>
      <xdr:row>400</xdr:row>
      <xdr:rowOff>53340</xdr:rowOff>
    </xdr:from>
    <xdr:to>
      <xdr:col>36</xdr:col>
      <xdr:colOff>76200</xdr:colOff>
      <xdr:row>401</xdr:row>
      <xdr:rowOff>68580</xdr:rowOff>
    </xdr:to>
    <xdr:sp macro="" textlink="">
      <xdr:nvSpPr>
        <xdr:cNvPr id="703" name="Line 702"/>
        <xdr:cNvSpPr>
          <a:spLocks noChangeShapeType="1"/>
        </xdr:cNvSpPr>
      </xdr:nvSpPr>
      <xdr:spPr bwMode="auto">
        <a:xfrm>
          <a:off x="5585460" y="53050440"/>
          <a:ext cx="388620" cy="1447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33</xdr:col>
      <xdr:colOff>30480</xdr:colOff>
      <xdr:row>400</xdr:row>
      <xdr:rowOff>53340</xdr:rowOff>
    </xdr:from>
    <xdr:to>
      <xdr:col>34</xdr:col>
      <xdr:colOff>7620</xdr:colOff>
      <xdr:row>400</xdr:row>
      <xdr:rowOff>83820</xdr:rowOff>
    </xdr:to>
    <xdr:sp macro="" textlink="">
      <xdr:nvSpPr>
        <xdr:cNvPr id="704" name="Line 703"/>
        <xdr:cNvSpPr>
          <a:spLocks noChangeShapeType="1"/>
        </xdr:cNvSpPr>
      </xdr:nvSpPr>
      <xdr:spPr bwMode="auto">
        <a:xfrm flipH="1">
          <a:off x="5585460" y="53050440"/>
          <a:ext cx="91440" cy="304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36</xdr:col>
      <xdr:colOff>0</xdr:colOff>
      <xdr:row>401</xdr:row>
      <xdr:rowOff>38100</xdr:rowOff>
    </xdr:from>
    <xdr:to>
      <xdr:col>36</xdr:col>
      <xdr:colOff>76200</xdr:colOff>
      <xdr:row>401</xdr:row>
      <xdr:rowOff>76200</xdr:rowOff>
    </xdr:to>
    <xdr:sp macro="" textlink="">
      <xdr:nvSpPr>
        <xdr:cNvPr id="705" name="Line 704"/>
        <xdr:cNvSpPr>
          <a:spLocks noChangeShapeType="1"/>
        </xdr:cNvSpPr>
      </xdr:nvSpPr>
      <xdr:spPr bwMode="auto">
        <a:xfrm flipH="1">
          <a:off x="5897880" y="53164740"/>
          <a:ext cx="7620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7620</xdr:colOff>
      <xdr:row>394</xdr:row>
      <xdr:rowOff>0</xdr:rowOff>
    </xdr:from>
    <xdr:to>
      <xdr:col>49</xdr:col>
      <xdr:colOff>30480</xdr:colOff>
      <xdr:row>394</xdr:row>
      <xdr:rowOff>0</xdr:rowOff>
    </xdr:to>
    <xdr:sp macro="" textlink="">
      <xdr:nvSpPr>
        <xdr:cNvPr id="706" name="Line 705"/>
        <xdr:cNvSpPr>
          <a:spLocks noChangeShapeType="1"/>
        </xdr:cNvSpPr>
      </xdr:nvSpPr>
      <xdr:spPr bwMode="auto">
        <a:xfrm>
          <a:off x="2590800" y="52181760"/>
          <a:ext cx="48234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394</xdr:row>
      <xdr:rowOff>0</xdr:rowOff>
    </xdr:from>
    <xdr:to>
      <xdr:col>7</xdr:col>
      <xdr:colOff>0</xdr:colOff>
      <xdr:row>409</xdr:row>
      <xdr:rowOff>91440</xdr:rowOff>
    </xdr:to>
    <xdr:sp macro="" textlink="">
      <xdr:nvSpPr>
        <xdr:cNvPr id="707" name="Line 706"/>
        <xdr:cNvSpPr>
          <a:spLocks noChangeShapeType="1"/>
        </xdr:cNvSpPr>
      </xdr:nvSpPr>
      <xdr:spPr bwMode="auto">
        <a:xfrm>
          <a:off x="2583180" y="52181760"/>
          <a:ext cx="0" cy="20802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91440</xdr:colOff>
      <xdr:row>393</xdr:row>
      <xdr:rowOff>121920</xdr:rowOff>
    </xdr:from>
    <xdr:to>
      <xdr:col>7</xdr:col>
      <xdr:colOff>22860</xdr:colOff>
      <xdr:row>394</xdr:row>
      <xdr:rowOff>15240</xdr:rowOff>
    </xdr:to>
    <xdr:sp macro="" textlink="">
      <xdr:nvSpPr>
        <xdr:cNvPr id="708" name="Oval 707"/>
        <xdr:cNvSpPr>
          <a:spLocks noChangeArrowheads="1"/>
        </xdr:cNvSpPr>
      </xdr:nvSpPr>
      <xdr:spPr bwMode="auto">
        <a:xfrm>
          <a:off x="2560320" y="52166520"/>
          <a:ext cx="45720" cy="304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24</xdr:col>
      <xdr:colOff>30480</xdr:colOff>
      <xdr:row>396</xdr:row>
      <xdr:rowOff>144780</xdr:rowOff>
    </xdr:from>
    <xdr:to>
      <xdr:col>24</xdr:col>
      <xdr:colOff>76200</xdr:colOff>
      <xdr:row>397</xdr:row>
      <xdr:rowOff>22860</xdr:rowOff>
    </xdr:to>
    <xdr:sp macro="" textlink="">
      <xdr:nvSpPr>
        <xdr:cNvPr id="709" name="Oval 708"/>
        <xdr:cNvSpPr>
          <a:spLocks noChangeArrowheads="1"/>
        </xdr:cNvSpPr>
      </xdr:nvSpPr>
      <xdr:spPr bwMode="auto">
        <a:xfrm>
          <a:off x="4556760" y="52593240"/>
          <a:ext cx="45720" cy="38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45720</xdr:colOff>
      <xdr:row>394</xdr:row>
      <xdr:rowOff>0</xdr:rowOff>
    </xdr:from>
    <xdr:to>
      <xdr:col>6</xdr:col>
      <xdr:colOff>7620</xdr:colOff>
      <xdr:row>394</xdr:row>
      <xdr:rowOff>0</xdr:rowOff>
    </xdr:to>
    <xdr:sp macro="" textlink="">
      <xdr:nvSpPr>
        <xdr:cNvPr id="710" name="Line 709"/>
        <xdr:cNvSpPr>
          <a:spLocks noChangeShapeType="1"/>
        </xdr:cNvSpPr>
      </xdr:nvSpPr>
      <xdr:spPr bwMode="auto">
        <a:xfrm flipH="1">
          <a:off x="2286000" y="52181760"/>
          <a:ext cx="190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393</xdr:row>
      <xdr:rowOff>91440</xdr:rowOff>
    </xdr:from>
    <xdr:to>
      <xdr:col>5</xdr:col>
      <xdr:colOff>0</xdr:colOff>
      <xdr:row>397</xdr:row>
      <xdr:rowOff>60960</xdr:rowOff>
    </xdr:to>
    <xdr:sp macro="" textlink="">
      <xdr:nvSpPr>
        <xdr:cNvPr id="711" name="Line 710"/>
        <xdr:cNvSpPr>
          <a:spLocks noChangeShapeType="1"/>
        </xdr:cNvSpPr>
      </xdr:nvSpPr>
      <xdr:spPr bwMode="auto">
        <a:xfrm>
          <a:off x="2354580" y="52136040"/>
          <a:ext cx="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45720</xdr:colOff>
      <xdr:row>397</xdr:row>
      <xdr:rowOff>0</xdr:rowOff>
    </xdr:from>
    <xdr:to>
      <xdr:col>9</xdr:col>
      <xdr:colOff>30480</xdr:colOff>
      <xdr:row>397</xdr:row>
      <xdr:rowOff>0</xdr:rowOff>
    </xdr:to>
    <xdr:sp macro="" textlink="">
      <xdr:nvSpPr>
        <xdr:cNvPr id="712" name="Line 711"/>
        <xdr:cNvSpPr>
          <a:spLocks noChangeShapeType="1"/>
        </xdr:cNvSpPr>
      </xdr:nvSpPr>
      <xdr:spPr bwMode="auto">
        <a:xfrm flipH="1">
          <a:off x="2286000" y="52608480"/>
          <a:ext cx="556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76200</xdr:colOff>
      <xdr:row>393</xdr:row>
      <xdr:rowOff>114300</xdr:rowOff>
    </xdr:from>
    <xdr:to>
      <xdr:col>5</xdr:col>
      <xdr:colOff>38100</xdr:colOff>
      <xdr:row>394</xdr:row>
      <xdr:rowOff>38100</xdr:rowOff>
    </xdr:to>
    <xdr:sp macro="" textlink="">
      <xdr:nvSpPr>
        <xdr:cNvPr id="713" name="Line 712"/>
        <xdr:cNvSpPr>
          <a:spLocks noChangeShapeType="1"/>
        </xdr:cNvSpPr>
      </xdr:nvSpPr>
      <xdr:spPr bwMode="auto">
        <a:xfrm flipH="1">
          <a:off x="2316480" y="5215890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76200</xdr:colOff>
      <xdr:row>396</xdr:row>
      <xdr:rowOff>137160</xdr:rowOff>
    </xdr:from>
    <xdr:to>
      <xdr:col>5</xdr:col>
      <xdr:colOff>30480</xdr:colOff>
      <xdr:row>397</xdr:row>
      <xdr:rowOff>38100</xdr:rowOff>
    </xdr:to>
    <xdr:sp macro="" textlink="">
      <xdr:nvSpPr>
        <xdr:cNvPr id="714" name="Line 713"/>
        <xdr:cNvSpPr>
          <a:spLocks noChangeShapeType="1"/>
        </xdr:cNvSpPr>
      </xdr:nvSpPr>
      <xdr:spPr bwMode="auto">
        <a:xfrm flipH="1">
          <a:off x="2316480" y="52585620"/>
          <a:ext cx="6858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410</xdr:row>
      <xdr:rowOff>68580</xdr:rowOff>
    </xdr:from>
    <xdr:to>
      <xdr:col>7</xdr:col>
      <xdr:colOff>0</xdr:colOff>
      <xdr:row>412</xdr:row>
      <xdr:rowOff>68580</xdr:rowOff>
    </xdr:to>
    <xdr:sp macro="" textlink="">
      <xdr:nvSpPr>
        <xdr:cNvPr id="715" name="Line 714"/>
        <xdr:cNvSpPr>
          <a:spLocks noChangeShapeType="1"/>
        </xdr:cNvSpPr>
      </xdr:nvSpPr>
      <xdr:spPr bwMode="auto">
        <a:xfrm>
          <a:off x="2583180" y="54368700"/>
          <a:ext cx="0" cy="2590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38100</xdr:colOff>
      <xdr:row>412</xdr:row>
      <xdr:rowOff>0</xdr:rowOff>
    </xdr:from>
    <xdr:to>
      <xdr:col>25</xdr:col>
      <xdr:colOff>0</xdr:colOff>
      <xdr:row>412</xdr:row>
      <xdr:rowOff>0</xdr:rowOff>
    </xdr:to>
    <xdr:sp macro="" textlink="">
      <xdr:nvSpPr>
        <xdr:cNvPr id="716" name="Line 715"/>
        <xdr:cNvSpPr>
          <a:spLocks noChangeShapeType="1"/>
        </xdr:cNvSpPr>
      </xdr:nvSpPr>
      <xdr:spPr bwMode="auto">
        <a:xfrm>
          <a:off x="2506980" y="54559200"/>
          <a:ext cx="2133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45720</xdr:colOff>
      <xdr:row>409</xdr:row>
      <xdr:rowOff>38100</xdr:rowOff>
    </xdr:from>
    <xdr:to>
      <xdr:col>24</xdr:col>
      <xdr:colOff>45720</xdr:colOff>
      <xdr:row>412</xdr:row>
      <xdr:rowOff>53340</xdr:rowOff>
    </xdr:to>
    <xdr:sp macro="" textlink="">
      <xdr:nvSpPr>
        <xdr:cNvPr id="717" name="Line 716"/>
        <xdr:cNvSpPr>
          <a:spLocks noChangeShapeType="1"/>
        </xdr:cNvSpPr>
      </xdr:nvSpPr>
      <xdr:spPr bwMode="auto">
        <a:xfrm>
          <a:off x="4572000" y="54208680"/>
          <a:ext cx="0" cy="4038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76200</xdr:colOff>
      <xdr:row>411</xdr:row>
      <xdr:rowOff>106680</xdr:rowOff>
    </xdr:from>
    <xdr:to>
      <xdr:col>7</xdr:col>
      <xdr:colOff>30480</xdr:colOff>
      <xdr:row>412</xdr:row>
      <xdr:rowOff>38100</xdr:rowOff>
    </xdr:to>
    <xdr:sp macro="" textlink="">
      <xdr:nvSpPr>
        <xdr:cNvPr id="718" name="Line 717"/>
        <xdr:cNvSpPr>
          <a:spLocks noChangeShapeType="1"/>
        </xdr:cNvSpPr>
      </xdr:nvSpPr>
      <xdr:spPr bwMode="auto">
        <a:xfrm flipH="1">
          <a:off x="2545080" y="54536340"/>
          <a:ext cx="6858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30480</xdr:colOff>
      <xdr:row>411</xdr:row>
      <xdr:rowOff>106680</xdr:rowOff>
    </xdr:from>
    <xdr:to>
      <xdr:col>24</xdr:col>
      <xdr:colOff>76200</xdr:colOff>
      <xdr:row>412</xdr:row>
      <xdr:rowOff>22860</xdr:rowOff>
    </xdr:to>
    <xdr:sp macro="" textlink="">
      <xdr:nvSpPr>
        <xdr:cNvPr id="719" name="Line 718"/>
        <xdr:cNvSpPr>
          <a:spLocks noChangeShapeType="1"/>
        </xdr:cNvSpPr>
      </xdr:nvSpPr>
      <xdr:spPr bwMode="auto">
        <a:xfrm flipH="1">
          <a:off x="4556760" y="54536340"/>
          <a:ext cx="4572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68580</xdr:colOff>
      <xdr:row>364</xdr:row>
      <xdr:rowOff>0</xdr:rowOff>
    </xdr:from>
    <xdr:to>
      <xdr:col>36</xdr:col>
      <xdr:colOff>45720</xdr:colOff>
      <xdr:row>364</xdr:row>
      <xdr:rowOff>0</xdr:rowOff>
    </xdr:to>
    <xdr:sp macro="" textlink="">
      <xdr:nvSpPr>
        <xdr:cNvPr id="720" name="Line 719"/>
        <xdr:cNvSpPr>
          <a:spLocks noChangeShapeType="1"/>
        </xdr:cNvSpPr>
      </xdr:nvSpPr>
      <xdr:spPr bwMode="auto">
        <a:xfrm>
          <a:off x="3680460" y="48249840"/>
          <a:ext cx="22631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76200</xdr:colOff>
      <xdr:row>363</xdr:row>
      <xdr:rowOff>91440</xdr:rowOff>
    </xdr:from>
    <xdr:to>
      <xdr:col>17</xdr:col>
      <xdr:colOff>30480</xdr:colOff>
      <xdr:row>364</xdr:row>
      <xdr:rowOff>38100</xdr:rowOff>
    </xdr:to>
    <xdr:sp macro="" textlink="">
      <xdr:nvSpPr>
        <xdr:cNvPr id="721" name="Line 720"/>
        <xdr:cNvSpPr>
          <a:spLocks noChangeShapeType="1"/>
        </xdr:cNvSpPr>
      </xdr:nvSpPr>
      <xdr:spPr bwMode="auto">
        <a:xfrm flipH="1">
          <a:off x="3688080" y="48204120"/>
          <a:ext cx="6858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76200</xdr:colOff>
      <xdr:row>363</xdr:row>
      <xdr:rowOff>106680</xdr:rowOff>
    </xdr:from>
    <xdr:to>
      <xdr:col>36</xdr:col>
      <xdr:colOff>38100</xdr:colOff>
      <xdr:row>364</xdr:row>
      <xdr:rowOff>22860</xdr:rowOff>
    </xdr:to>
    <xdr:sp macro="" textlink="">
      <xdr:nvSpPr>
        <xdr:cNvPr id="722" name="Line 721"/>
        <xdr:cNvSpPr>
          <a:spLocks noChangeShapeType="1"/>
        </xdr:cNvSpPr>
      </xdr:nvSpPr>
      <xdr:spPr bwMode="auto">
        <a:xfrm flipH="1">
          <a:off x="5859780" y="48219360"/>
          <a:ext cx="76200" cy="53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46</xdr:col>
      <xdr:colOff>0</xdr:colOff>
      <xdr:row>395</xdr:row>
      <xdr:rowOff>91440</xdr:rowOff>
    </xdr:from>
    <xdr:to>
      <xdr:col>46</xdr:col>
      <xdr:colOff>0</xdr:colOff>
      <xdr:row>406</xdr:row>
      <xdr:rowOff>53340</xdr:rowOff>
    </xdr:to>
    <xdr:sp macro="" textlink="">
      <xdr:nvSpPr>
        <xdr:cNvPr id="723" name="Line 722"/>
        <xdr:cNvSpPr>
          <a:spLocks noChangeShapeType="1"/>
        </xdr:cNvSpPr>
      </xdr:nvSpPr>
      <xdr:spPr bwMode="auto">
        <a:xfrm>
          <a:off x="7040880" y="52402740"/>
          <a:ext cx="0" cy="14249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83820</xdr:colOff>
      <xdr:row>405</xdr:row>
      <xdr:rowOff>114300</xdr:rowOff>
    </xdr:from>
    <xdr:to>
      <xdr:col>46</xdr:col>
      <xdr:colOff>38100</xdr:colOff>
      <xdr:row>406</xdr:row>
      <xdr:rowOff>22860</xdr:rowOff>
    </xdr:to>
    <xdr:sp macro="" textlink="">
      <xdr:nvSpPr>
        <xdr:cNvPr id="724" name="Line 723"/>
        <xdr:cNvSpPr>
          <a:spLocks noChangeShapeType="1"/>
        </xdr:cNvSpPr>
      </xdr:nvSpPr>
      <xdr:spPr bwMode="auto">
        <a:xfrm flipH="1">
          <a:off x="7010400" y="53759100"/>
          <a:ext cx="6858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45</xdr:col>
      <xdr:colOff>76200</xdr:colOff>
      <xdr:row>395</xdr:row>
      <xdr:rowOff>121920</xdr:rowOff>
    </xdr:from>
    <xdr:to>
      <xdr:col>46</xdr:col>
      <xdr:colOff>30480</xdr:colOff>
      <xdr:row>396</xdr:row>
      <xdr:rowOff>30480</xdr:rowOff>
    </xdr:to>
    <xdr:sp macro="" textlink="">
      <xdr:nvSpPr>
        <xdr:cNvPr id="725" name="Line 724"/>
        <xdr:cNvSpPr>
          <a:spLocks noChangeShapeType="1"/>
        </xdr:cNvSpPr>
      </xdr:nvSpPr>
      <xdr:spPr bwMode="auto">
        <a:xfrm flipH="1">
          <a:off x="7002780" y="5243322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25</xdr:row>
      <xdr:rowOff>0</xdr:rowOff>
    </xdr:from>
    <xdr:to>
      <xdr:col>24</xdr:col>
      <xdr:colOff>22860</xdr:colOff>
      <xdr:row>25</xdr:row>
      <xdr:rowOff>0</xdr:rowOff>
    </xdr:to>
    <xdr:sp macro="" textlink="">
      <xdr:nvSpPr>
        <xdr:cNvPr id="726" name="Line 725"/>
        <xdr:cNvSpPr>
          <a:spLocks noChangeShapeType="1"/>
        </xdr:cNvSpPr>
      </xdr:nvSpPr>
      <xdr:spPr bwMode="auto">
        <a:xfrm>
          <a:off x="3383280" y="3550920"/>
          <a:ext cx="11658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25</xdr:row>
      <xdr:rowOff>0</xdr:rowOff>
    </xdr:from>
    <xdr:to>
      <xdr:col>14</xdr:col>
      <xdr:colOff>0</xdr:colOff>
      <xdr:row>29</xdr:row>
      <xdr:rowOff>121920</xdr:rowOff>
    </xdr:to>
    <xdr:sp macro="" textlink="">
      <xdr:nvSpPr>
        <xdr:cNvPr id="727" name="Line 726"/>
        <xdr:cNvSpPr>
          <a:spLocks noChangeShapeType="1"/>
        </xdr:cNvSpPr>
      </xdr:nvSpPr>
      <xdr:spPr bwMode="auto">
        <a:xfrm>
          <a:off x="3383280" y="3550920"/>
          <a:ext cx="0" cy="6553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60960</xdr:colOff>
      <xdr:row>25</xdr:row>
      <xdr:rowOff>0</xdr:rowOff>
    </xdr:from>
    <xdr:to>
      <xdr:col>13</xdr:col>
      <xdr:colOff>60960</xdr:colOff>
      <xdr:row>25</xdr:row>
      <xdr:rowOff>0</xdr:rowOff>
    </xdr:to>
    <xdr:sp macro="" textlink="">
      <xdr:nvSpPr>
        <xdr:cNvPr id="728" name="Line 727"/>
        <xdr:cNvSpPr>
          <a:spLocks noChangeShapeType="1"/>
        </xdr:cNvSpPr>
      </xdr:nvSpPr>
      <xdr:spPr bwMode="auto">
        <a:xfrm flipH="1">
          <a:off x="3101340" y="3550920"/>
          <a:ext cx="228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24</xdr:row>
      <xdr:rowOff>91440</xdr:rowOff>
    </xdr:from>
    <xdr:to>
      <xdr:col>12</xdr:col>
      <xdr:colOff>0</xdr:colOff>
      <xdr:row>28</xdr:row>
      <xdr:rowOff>22860</xdr:rowOff>
    </xdr:to>
    <xdr:sp macro="" textlink="">
      <xdr:nvSpPr>
        <xdr:cNvPr id="729" name="Line 728"/>
        <xdr:cNvSpPr>
          <a:spLocks noChangeShapeType="1"/>
        </xdr:cNvSpPr>
      </xdr:nvSpPr>
      <xdr:spPr bwMode="auto">
        <a:xfrm>
          <a:off x="3154680" y="3505200"/>
          <a:ext cx="0" cy="4724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60960</xdr:colOff>
      <xdr:row>27</xdr:row>
      <xdr:rowOff>91440</xdr:rowOff>
    </xdr:from>
    <xdr:to>
      <xdr:col>13</xdr:col>
      <xdr:colOff>68580</xdr:colOff>
      <xdr:row>27</xdr:row>
      <xdr:rowOff>91440</xdr:rowOff>
    </xdr:to>
    <xdr:sp macro="" textlink="">
      <xdr:nvSpPr>
        <xdr:cNvPr id="730" name="Line 729"/>
        <xdr:cNvSpPr>
          <a:spLocks noChangeShapeType="1"/>
        </xdr:cNvSpPr>
      </xdr:nvSpPr>
      <xdr:spPr bwMode="auto">
        <a:xfrm flipH="1">
          <a:off x="3101340" y="3916680"/>
          <a:ext cx="2362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27</xdr:row>
      <xdr:rowOff>68580</xdr:rowOff>
    </xdr:from>
    <xdr:to>
      <xdr:col>12</xdr:col>
      <xdr:colOff>38100</xdr:colOff>
      <xdr:row>27</xdr:row>
      <xdr:rowOff>121920</xdr:rowOff>
    </xdr:to>
    <xdr:sp macro="" textlink="">
      <xdr:nvSpPr>
        <xdr:cNvPr id="731" name="Line 730"/>
        <xdr:cNvSpPr>
          <a:spLocks noChangeShapeType="1"/>
        </xdr:cNvSpPr>
      </xdr:nvSpPr>
      <xdr:spPr bwMode="auto">
        <a:xfrm flipH="1">
          <a:off x="3124200" y="3893820"/>
          <a:ext cx="68580" cy="53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76200</xdr:colOff>
      <xdr:row>24</xdr:row>
      <xdr:rowOff>114300</xdr:rowOff>
    </xdr:from>
    <xdr:to>
      <xdr:col>12</xdr:col>
      <xdr:colOff>45720</xdr:colOff>
      <xdr:row>25</xdr:row>
      <xdr:rowOff>22860</xdr:rowOff>
    </xdr:to>
    <xdr:sp macro="" textlink="">
      <xdr:nvSpPr>
        <xdr:cNvPr id="732" name="Line 731"/>
        <xdr:cNvSpPr>
          <a:spLocks noChangeShapeType="1"/>
        </xdr:cNvSpPr>
      </xdr:nvSpPr>
      <xdr:spPr bwMode="auto">
        <a:xfrm flipH="1">
          <a:off x="3116580" y="3528060"/>
          <a:ext cx="8382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23</xdr:row>
      <xdr:rowOff>83820</xdr:rowOff>
    </xdr:from>
    <xdr:to>
      <xdr:col>14</xdr:col>
      <xdr:colOff>0</xdr:colOff>
      <xdr:row>24</xdr:row>
      <xdr:rowOff>91440</xdr:rowOff>
    </xdr:to>
    <xdr:sp macro="" textlink="">
      <xdr:nvSpPr>
        <xdr:cNvPr id="733" name="Line 732"/>
        <xdr:cNvSpPr>
          <a:spLocks noChangeShapeType="1"/>
        </xdr:cNvSpPr>
      </xdr:nvSpPr>
      <xdr:spPr bwMode="auto">
        <a:xfrm flipV="1">
          <a:off x="3383280" y="3368040"/>
          <a:ext cx="0" cy="137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60960</xdr:colOff>
      <xdr:row>24</xdr:row>
      <xdr:rowOff>0</xdr:rowOff>
    </xdr:from>
    <xdr:to>
      <xdr:col>19</xdr:col>
      <xdr:colOff>7620</xdr:colOff>
      <xdr:row>24</xdr:row>
      <xdr:rowOff>0</xdr:rowOff>
    </xdr:to>
    <xdr:sp macro="" textlink="">
      <xdr:nvSpPr>
        <xdr:cNvPr id="734" name="Line 733"/>
        <xdr:cNvSpPr>
          <a:spLocks noChangeShapeType="1"/>
        </xdr:cNvSpPr>
      </xdr:nvSpPr>
      <xdr:spPr bwMode="auto">
        <a:xfrm>
          <a:off x="3329940" y="3413760"/>
          <a:ext cx="6324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60960</xdr:colOff>
      <xdr:row>23</xdr:row>
      <xdr:rowOff>83820</xdr:rowOff>
    </xdr:from>
    <xdr:to>
      <xdr:col>18</xdr:col>
      <xdr:colOff>60960</xdr:colOff>
      <xdr:row>24</xdr:row>
      <xdr:rowOff>91440</xdr:rowOff>
    </xdr:to>
    <xdr:sp macro="" textlink="">
      <xdr:nvSpPr>
        <xdr:cNvPr id="735" name="Line 734"/>
        <xdr:cNvSpPr>
          <a:spLocks noChangeShapeType="1"/>
        </xdr:cNvSpPr>
      </xdr:nvSpPr>
      <xdr:spPr bwMode="auto">
        <a:xfrm flipV="1">
          <a:off x="3901440" y="3368040"/>
          <a:ext cx="0" cy="137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23</xdr:row>
      <xdr:rowOff>106680</xdr:rowOff>
    </xdr:from>
    <xdr:to>
      <xdr:col>14</xdr:col>
      <xdr:colOff>38100</xdr:colOff>
      <xdr:row>24</xdr:row>
      <xdr:rowOff>22860</xdr:rowOff>
    </xdr:to>
    <xdr:sp macro="" textlink="">
      <xdr:nvSpPr>
        <xdr:cNvPr id="736" name="Line 735"/>
        <xdr:cNvSpPr>
          <a:spLocks noChangeShapeType="1"/>
        </xdr:cNvSpPr>
      </xdr:nvSpPr>
      <xdr:spPr bwMode="auto">
        <a:xfrm flipH="1">
          <a:off x="3345180" y="3390900"/>
          <a:ext cx="7620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30480</xdr:colOff>
      <xdr:row>23</xdr:row>
      <xdr:rowOff>106680</xdr:rowOff>
    </xdr:from>
    <xdr:to>
      <xdr:col>18</xdr:col>
      <xdr:colOff>83820</xdr:colOff>
      <xdr:row>24</xdr:row>
      <xdr:rowOff>22860</xdr:rowOff>
    </xdr:to>
    <xdr:sp macro="" textlink="">
      <xdr:nvSpPr>
        <xdr:cNvPr id="737" name="Line 736"/>
        <xdr:cNvSpPr>
          <a:spLocks noChangeShapeType="1"/>
        </xdr:cNvSpPr>
      </xdr:nvSpPr>
      <xdr:spPr bwMode="auto">
        <a:xfrm flipH="1">
          <a:off x="3870960" y="3390900"/>
          <a:ext cx="5334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83820</xdr:colOff>
      <xdr:row>32</xdr:row>
      <xdr:rowOff>114300</xdr:rowOff>
    </xdr:from>
    <xdr:to>
      <xdr:col>14</xdr:col>
      <xdr:colOff>38100</xdr:colOff>
      <xdr:row>33</xdr:row>
      <xdr:rowOff>22860</xdr:rowOff>
    </xdr:to>
    <xdr:sp macro="" textlink="">
      <xdr:nvSpPr>
        <xdr:cNvPr id="738" name="Line 737"/>
        <xdr:cNvSpPr>
          <a:spLocks noChangeShapeType="1"/>
        </xdr:cNvSpPr>
      </xdr:nvSpPr>
      <xdr:spPr bwMode="auto">
        <a:xfrm flipH="1">
          <a:off x="3352800" y="4594860"/>
          <a:ext cx="6858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83820</xdr:colOff>
      <xdr:row>32</xdr:row>
      <xdr:rowOff>114300</xdr:rowOff>
    </xdr:from>
    <xdr:to>
      <xdr:col>17</xdr:col>
      <xdr:colOff>30480</xdr:colOff>
      <xdr:row>33</xdr:row>
      <xdr:rowOff>22860</xdr:rowOff>
    </xdr:to>
    <xdr:sp macro="" textlink="">
      <xdr:nvSpPr>
        <xdr:cNvPr id="739" name="Line 738"/>
        <xdr:cNvSpPr>
          <a:spLocks noChangeShapeType="1"/>
        </xdr:cNvSpPr>
      </xdr:nvSpPr>
      <xdr:spPr bwMode="auto">
        <a:xfrm flipH="1">
          <a:off x="3695700" y="4594860"/>
          <a:ext cx="6096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91440</xdr:colOff>
      <xdr:row>32</xdr:row>
      <xdr:rowOff>114300</xdr:rowOff>
    </xdr:from>
    <xdr:to>
      <xdr:col>20</xdr:col>
      <xdr:colOff>38100</xdr:colOff>
      <xdr:row>33</xdr:row>
      <xdr:rowOff>22860</xdr:rowOff>
    </xdr:to>
    <xdr:sp macro="" textlink="">
      <xdr:nvSpPr>
        <xdr:cNvPr id="740" name="Line 739"/>
        <xdr:cNvSpPr>
          <a:spLocks noChangeShapeType="1"/>
        </xdr:cNvSpPr>
      </xdr:nvSpPr>
      <xdr:spPr bwMode="auto">
        <a:xfrm flipH="1">
          <a:off x="4046220" y="4594860"/>
          <a:ext cx="6096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83820</xdr:colOff>
      <xdr:row>34</xdr:row>
      <xdr:rowOff>106680</xdr:rowOff>
    </xdr:from>
    <xdr:to>
      <xdr:col>14</xdr:col>
      <xdr:colOff>38100</xdr:colOff>
      <xdr:row>35</xdr:row>
      <xdr:rowOff>38100</xdr:rowOff>
    </xdr:to>
    <xdr:sp macro="" textlink="">
      <xdr:nvSpPr>
        <xdr:cNvPr id="741" name="Line 740"/>
        <xdr:cNvSpPr>
          <a:spLocks noChangeShapeType="1"/>
        </xdr:cNvSpPr>
      </xdr:nvSpPr>
      <xdr:spPr bwMode="auto">
        <a:xfrm flipH="1">
          <a:off x="3352800" y="4853940"/>
          <a:ext cx="6858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83820</xdr:colOff>
      <xdr:row>34</xdr:row>
      <xdr:rowOff>106680</xdr:rowOff>
    </xdr:from>
    <xdr:to>
      <xdr:col>23</xdr:col>
      <xdr:colOff>38100</xdr:colOff>
      <xdr:row>35</xdr:row>
      <xdr:rowOff>22860</xdr:rowOff>
    </xdr:to>
    <xdr:sp macro="" textlink="">
      <xdr:nvSpPr>
        <xdr:cNvPr id="742" name="Line 741"/>
        <xdr:cNvSpPr>
          <a:spLocks noChangeShapeType="1"/>
        </xdr:cNvSpPr>
      </xdr:nvSpPr>
      <xdr:spPr bwMode="auto">
        <a:xfrm flipH="1">
          <a:off x="4381500" y="485394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83820</xdr:colOff>
      <xdr:row>32</xdr:row>
      <xdr:rowOff>106680</xdr:rowOff>
    </xdr:from>
    <xdr:to>
      <xdr:col>23</xdr:col>
      <xdr:colOff>38100</xdr:colOff>
      <xdr:row>33</xdr:row>
      <xdr:rowOff>22860</xdr:rowOff>
    </xdr:to>
    <xdr:sp macro="" textlink="">
      <xdr:nvSpPr>
        <xdr:cNvPr id="743" name="Line 742"/>
        <xdr:cNvSpPr>
          <a:spLocks noChangeShapeType="1"/>
        </xdr:cNvSpPr>
      </xdr:nvSpPr>
      <xdr:spPr bwMode="auto">
        <a:xfrm flipH="1">
          <a:off x="4381500" y="458724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76200</xdr:colOff>
      <xdr:row>24</xdr:row>
      <xdr:rowOff>114300</xdr:rowOff>
    </xdr:from>
    <xdr:to>
      <xdr:col>25</xdr:col>
      <xdr:colOff>38100</xdr:colOff>
      <xdr:row>25</xdr:row>
      <xdr:rowOff>38100</xdr:rowOff>
    </xdr:to>
    <xdr:sp macro="" textlink="">
      <xdr:nvSpPr>
        <xdr:cNvPr id="744" name="Line 743"/>
        <xdr:cNvSpPr>
          <a:spLocks noChangeShapeType="1"/>
        </xdr:cNvSpPr>
      </xdr:nvSpPr>
      <xdr:spPr bwMode="auto">
        <a:xfrm flipH="1">
          <a:off x="4602480" y="352806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83820</xdr:colOff>
      <xdr:row>26</xdr:row>
      <xdr:rowOff>114300</xdr:rowOff>
    </xdr:from>
    <xdr:to>
      <xdr:col>25</xdr:col>
      <xdr:colOff>38100</xdr:colOff>
      <xdr:row>27</xdr:row>
      <xdr:rowOff>38100</xdr:rowOff>
    </xdr:to>
    <xdr:sp macro="" textlink="">
      <xdr:nvSpPr>
        <xdr:cNvPr id="745" name="Line 744"/>
        <xdr:cNvSpPr>
          <a:spLocks noChangeShapeType="1"/>
        </xdr:cNvSpPr>
      </xdr:nvSpPr>
      <xdr:spPr bwMode="auto">
        <a:xfrm flipH="1">
          <a:off x="4610100" y="3802380"/>
          <a:ext cx="6858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76200</xdr:colOff>
      <xdr:row>30</xdr:row>
      <xdr:rowOff>114300</xdr:rowOff>
    </xdr:from>
    <xdr:to>
      <xdr:col>25</xdr:col>
      <xdr:colOff>38100</xdr:colOff>
      <xdr:row>31</xdr:row>
      <xdr:rowOff>38100</xdr:rowOff>
    </xdr:to>
    <xdr:sp macro="" textlink="">
      <xdr:nvSpPr>
        <xdr:cNvPr id="746" name="Line 745"/>
        <xdr:cNvSpPr>
          <a:spLocks noChangeShapeType="1"/>
        </xdr:cNvSpPr>
      </xdr:nvSpPr>
      <xdr:spPr bwMode="auto">
        <a:xfrm flipH="1">
          <a:off x="4602480" y="432816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38100</xdr:colOff>
      <xdr:row>27</xdr:row>
      <xdr:rowOff>68580</xdr:rowOff>
    </xdr:from>
    <xdr:to>
      <xdr:col>18</xdr:col>
      <xdr:colOff>76200</xdr:colOff>
      <xdr:row>27</xdr:row>
      <xdr:rowOff>106680</xdr:rowOff>
    </xdr:to>
    <xdr:sp macro="" textlink="">
      <xdr:nvSpPr>
        <xdr:cNvPr id="747" name="Oval 746"/>
        <xdr:cNvSpPr>
          <a:spLocks noChangeArrowheads="1"/>
        </xdr:cNvSpPr>
      </xdr:nvSpPr>
      <xdr:spPr bwMode="auto">
        <a:xfrm>
          <a:off x="3878580" y="3893820"/>
          <a:ext cx="38100" cy="38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76200</xdr:colOff>
      <xdr:row>24</xdr:row>
      <xdr:rowOff>114300</xdr:rowOff>
    </xdr:from>
    <xdr:to>
      <xdr:col>29</xdr:col>
      <xdr:colOff>45720</xdr:colOff>
      <xdr:row>25</xdr:row>
      <xdr:rowOff>45720</xdr:rowOff>
    </xdr:to>
    <xdr:sp macro="" textlink="">
      <xdr:nvSpPr>
        <xdr:cNvPr id="748" name="Line 747"/>
        <xdr:cNvSpPr>
          <a:spLocks noChangeShapeType="1"/>
        </xdr:cNvSpPr>
      </xdr:nvSpPr>
      <xdr:spPr bwMode="auto">
        <a:xfrm flipH="1">
          <a:off x="5059680" y="352806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83820</xdr:colOff>
      <xdr:row>30</xdr:row>
      <xdr:rowOff>106680</xdr:rowOff>
    </xdr:from>
    <xdr:to>
      <xdr:col>29</xdr:col>
      <xdr:colOff>30480</xdr:colOff>
      <xdr:row>31</xdr:row>
      <xdr:rowOff>22860</xdr:rowOff>
    </xdr:to>
    <xdr:sp macro="" textlink="">
      <xdr:nvSpPr>
        <xdr:cNvPr id="749" name="Line 748"/>
        <xdr:cNvSpPr>
          <a:spLocks noChangeShapeType="1"/>
        </xdr:cNvSpPr>
      </xdr:nvSpPr>
      <xdr:spPr bwMode="auto">
        <a:xfrm flipH="1">
          <a:off x="5067300" y="4320540"/>
          <a:ext cx="60960" cy="53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91440</xdr:colOff>
      <xdr:row>24</xdr:row>
      <xdr:rowOff>121920</xdr:rowOff>
    </xdr:from>
    <xdr:to>
      <xdr:col>14</xdr:col>
      <xdr:colOff>22860</xdr:colOff>
      <xdr:row>25</xdr:row>
      <xdr:rowOff>15240</xdr:rowOff>
    </xdr:to>
    <xdr:sp macro="" textlink="">
      <xdr:nvSpPr>
        <xdr:cNvPr id="750" name="Oval 749"/>
        <xdr:cNvSpPr>
          <a:spLocks noChangeArrowheads="1"/>
        </xdr:cNvSpPr>
      </xdr:nvSpPr>
      <xdr:spPr bwMode="auto">
        <a:xfrm>
          <a:off x="3360420" y="3535680"/>
          <a:ext cx="45720" cy="304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106680</xdr:colOff>
      <xdr:row>5</xdr:row>
      <xdr:rowOff>129540</xdr:rowOff>
    </xdr:from>
    <xdr:to>
      <xdr:col>24</xdr:col>
      <xdr:colOff>22860</xdr:colOff>
      <xdr:row>5</xdr:row>
      <xdr:rowOff>129540</xdr:rowOff>
    </xdr:to>
    <xdr:sp macro="" textlink="">
      <xdr:nvSpPr>
        <xdr:cNvPr id="751" name="Line 750"/>
        <xdr:cNvSpPr>
          <a:spLocks noChangeShapeType="1"/>
        </xdr:cNvSpPr>
      </xdr:nvSpPr>
      <xdr:spPr bwMode="auto">
        <a:xfrm>
          <a:off x="3375660" y="998220"/>
          <a:ext cx="11734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6</xdr:row>
      <xdr:rowOff>0</xdr:rowOff>
    </xdr:from>
    <xdr:to>
      <xdr:col>14</xdr:col>
      <xdr:colOff>0</xdr:colOff>
      <xdr:row>13</xdr:row>
      <xdr:rowOff>114300</xdr:rowOff>
    </xdr:to>
    <xdr:sp macro="" textlink="">
      <xdr:nvSpPr>
        <xdr:cNvPr id="752" name="Line 751"/>
        <xdr:cNvSpPr>
          <a:spLocks noChangeShapeType="1"/>
        </xdr:cNvSpPr>
      </xdr:nvSpPr>
      <xdr:spPr bwMode="auto">
        <a:xfrm>
          <a:off x="3383280" y="1005840"/>
          <a:ext cx="0" cy="10439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60960</xdr:colOff>
      <xdr:row>6</xdr:row>
      <xdr:rowOff>0</xdr:rowOff>
    </xdr:from>
    <xdr:to>
      <xdr:col>12</xdr:col>
      <xdr:colOff>60960</xdr:colOff>
      <xdr:row>6</xdr:row>
      <xdr:rowOff>0</xdr:rowOff>
    </xdr:to>
    <xdr:sp macro="" textlink="">
      <xdr:nvSpPr>
        <xdr:cNvPr id="753" name="Line 752"/>
        <xdr:cNvSpPr>
          <a:spLocks noChangeShapeType="1"/>
        </xdr:cNvSpPr>
      </xdr:nvSpPr>
      <xdr:spPr bwMode="auto">
        <a:xfrm flipH="1">
          <a:off x="2987040" y="1005840"/>
          <a:ext cx="228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</xdr:row>
      <xdr:rowOff>91440</xdr:rowOff>
    </xdr:from>
    <xdr:to>
      <xdr:col>11</xdr:col>
      <xdr:colOff>0</xdr:colOff>
      <xdr:row>9</xdr:row>
      <xdr:rowOff>0</xdr:rowOff>
    </xdr:to>
    <xdr:sp macro="" textlink="">
      <xdr:nvSpPr>
        <xdr:cNvPr id="754" name="Line 753"/>
        <xdr:cNvSpPr>
          <a:spLocks noChangeShapeType="1"/>
        </xdr:cNvSpPr>
      </xdr:nvSpPr>
      <xdr:spPr bwMode="auto">
        <a:xfrm>
          <a:off x="3040380" y="960120"/>
          <a:ext cx="0" cy="449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60960</xdr:colOff>
      <xdr:row>8</xdr:row>
      <xdr:rowOff>68580</xdr:rowOff>
    </xdr:from>
    <xdr:to>
      <xdr:col>12</xdr:col>
      <xdr:colOff>68580</xdr:colOff>
      <xdr:row>8</xdr:row>
      <xdr:rowOff>68580</xdr:rowOff>
    </xdr:to>
    <xdr:sp macro="" textlink="">
      <xdr:nvSpPr>
        <xdr:cNvPr id="755" name="Line 754"/>
        <xdr:cNvSpPr>
          <a:spLocks noChangeShapeType="1"/>
        </xdr:cNvSpPr>
      </xdr:nvSpPr>
      <xdr:spPr bwMode="auto">
        <a:xfrm flipH="1">
          <a:off x="2987040" y="1348740"/>
          <a:ext cx="2362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76200</xdr:colOff>
      <xdr:row>8</xdr:row>
      <xdr:rowOff>53340</xdr:rowOff>
    </xdr:from>
    <xdr:to>
      <xdr:col>11</xdr:col>
      <xdr:colOff>38100</xdr:colOff>
      <xdr:row>8</xdr:row>
      <xdr:rowOff>91440</xdr:rowOff>
    </xdr:to>
    <xdr:sp macro="" textlink="">
      <xdr:nvSpPr>
        <xdr:cNvPr id="756" name="Line 755"/>
        <xdr:cNvSpPr>
          <a:spLocks noChangeShapeType="1"/>
        </xdr:cNvSpPr>
      </xdr:nvSpPr>
      <xdr:spPr bwMode="auto">
        <a:xfrm flipH="1">
          <a:off x="3002280" y="1333500"/>
          <a:ext cx="7620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76200</xdr:colOff>
      <xdr:row>5</xdr:row>
      <xdr:rowOff>114300</xdr:rowOff>
    </xdr:from>
    <xdr:to>
      <xdr:col>11</xdr:col>
      <xdr:colOff>45720</xdr:colOff>
      <xdr:row>6</xdr:row>
      <xdr:rowOff>22860</xdr:rowOff>
    </xdr:to>
    <xdr:sp macro="" textlink="">
      <xdr:nvSpPr>
        <xdr:cNvPr id="757" name="Line 756"/>
        <xdr:cNvSpPr>
          <a:spLocks noChangeShapeType="1"/>
        </xdr:cNvSpPr>
      </xdr:nvSpPr>
      <xdr:spPr bwMode="auto">
        <a:xfrm flipH="1">
          <a:off x="3002280" y="982980"/>
          <a:ext cx="8382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</xdr:row>
      <xdr:rowOff>83820</xdr:rowOff>
    </xdr:from>
    <xdr:to>
      <xdr:col>14</xdr:col>
      <xdr:colOff>0</xdr:colOff>
      <xdr:row>5</xdr:row>
      <xdr:rowOff>91440</xdr:rowOff>
    </xdr:to>
    <xdr:sp macro="" textlink="">
      <xdr:nvSpPr>
        <xdr:cNvPr id="758" name="Line 757"/>
        <xdr:cNvSpPr>
          <a:spLocks noChangeShapeType="1"/>
        </xdr:cNvSpPr>
      </xdr:nvSpPr>
      <xdr:spPr bwMode="auto">
        <a:xfrm flipV="1">
          <a:off x="3383280" y="822960"/>
          <a:ext cx="0" cy="137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30480</xdr:colOff>
      <xdr:row>5</xdr:row>
      <xdr:rowOff>0</xdr:rowOff>
    </xdr:from>
    <xdr:to>
      <xdr:col>18</xdr:col>
      <xdr:colOff>38100</xdr:colOff>
      <xdr:row>5</xdr:row>
      <xdr:rowOff>0</xdr:rowOff>
    </xdr:to>
    <xdr:sp macro="" textlink="">
      <xdr:nvSpPr>
        <xdr:cNvPr id="759" name="Line 758"/>
        <xdr:cNvSpPr>
          <a:spLocks noChangeShapeType="1"/>
        </xdr:cNvSpPr>
      </xdr:nvSpPr>
      <xdr:spPr bwMode="auto">
        <a:xfrm>
          <a:off x="3299460" y="868680"/>
          <a:ext cx="5791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83820</xdr:colOff>
      <xdr:row>4</xdr:row>
      <xdr:rowOff>83820</xdr:rowOff>
    </xdr:from>
    <xdr:to>
      <xdr:col>17</xdr:col>
      <xdr:colOff>83820</xdr:colOff>
      <xdr:row>5</xdr:row>
      <xdr:rowOff>91440</xdr:rowOff>
    </xdr:to>
    <xdr:sp macro="" textlink="">
      <xdr:nvSpPr>
        <xdr:cNvPr id="760" name="Line 759"/>
        <xdr:cNvSpPr>
          <a:spLocks noChangeShapeType="1"/>
        </xdr:cNvSpPr>
      </xdr:nvSpPr>
      <xdr:spPr bwMode="auto">
        <a:xfrm flipV="1">
          <a:off x="3810000" y="822960"/>
          <a:ext cx="0" cy="137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4</xdr:row>
      <xdr:rowOff>106680</xdr:rowOff>
    </xdr:from>
    <xdr:to>
      <xdr:col>14</xdr:col>
      <xdr:colOff>38100</xdr:colOff>
      <xdr:row>5</xdr:row>
      <xdr:rowOff>22860</xdr:rowOff>
    </xdr:to>
    <xdr:sp macro="" textlink="">
      <xdr:nvSpPr>
        <xdr:cNvPr id="761" name="Line 760"/>
        <xdr:cNvSpPr>
          <a:spLocks noChangeShapeType="1"/>
        </xdr:cNvSpPr>
      </xdr:nvSpPr>
      <xdr:spPr bwMode="auto">
        <a:xfrm flipH="1">
          <a:off x="3345180" y="845820"/>
          <a:ext cx="7620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60960</xdr:colOff>
      <xdr:row>4</xdr:row>
      <xdr:rowOff>114300</xdr:rowOff>
    </xdr:from>
    <xdr:to>
      <xdr:col>18</xdr:col>
      <xdr:colOff>7620</xdr:colOff>
      <xdr:row>5</xdr:row>
      <xdr:rowOff>22860</xdr:rowOff>
    </xdr:to>
    <xdr:sp macro="" textlink="">
      <xdr:nvSpPr>
        <xdr:cNvPr id="762" name="Line 761"/>
        <xdr:cNvSpPr>
          <a:spLocks noChangeShapeType="1"/>
        </xdr:cNvSpPr>
      </xdr:nvSpPr>
      <xdr:spPr bwMode="auto">
        <a:xfrm flipH="1">
          <a:off x="3787140" y="853440"/>
          <a:ext cx="6096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83820</xdr:colOff>
      <xdr:row>16</xdr:row>
      <xdr:rowOff>114300</xdr:rowOff>
    </xdr:from>
    <xdr:to>
      <xdr:col>23</xdr:col>
      <xdr:colOff>38100</xdr:colOff>
      <xdr:row>17</xdr:row>
      <xdr:rowOff>22860</xdr:rowOff>
    </xdr:to>
    <xdr:sp macro="" textlink="">
      <xdr:nvSpPr>
        <xdr:cNvPr id="763" name="Line 762"/>
        <xdr:cNvSpPr>
          <a:spLocks noChangeShapeType="1"/>
        </xdr:cNvSpPr>
      </xdr:nvSpPr>
      <xdr:spPr bwMode="auto">
        <a:xfrm flipH="1">
          <a:off x="4381500" y="2446020"/>
          <a:ext cx="6858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83820</xdr:colOff>
      <xdr:row>14</xdr:row>
      <xdr:rowOff>106680</xdr:rowOff>
    </xdr:from>
    <xdr:to>
      <xdr:col>23</xdr:col>
      <xdr:colOff>38100</xdr:colOff>
      <xdr:row>15</xdr:row>
      <xdr:rowOff>22860</xdr:rowOff>
    </xdr:to>
    <xdr:sp macro="" textlink="">
      <xdr:nvSpPr>
        <xdr:cNvPr id="764" name="Line 763"/>
        <xdr:cNvSpPr>
          <a:spLocks noChangeShapeType="1"/>
        </xdr:cNvSpPr>
      </xdr:nvSpPr>
      <xdr:spPr bwMode="auto">
        <a:xfrm flipH="1">
          <a:off x="4381500" y="2171700"/>
          <a:ext cx="68580" cy="53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83820</xdr:colOff>
      <xdr:row>5</xdr:row>
      <xdr:rowOff>114300</xdr:rowOff>
    </xdr:from>
    <xdr:to>
      <xdr:col>25</xdr:col>
      <xdr:colOff>45720</xdr:colOff>
      <xdr:row>6</xdr:row>
      <xdr:rowOff>22860</xdr:rowOff>
    </xdr:to>
    <xdr:sp macro="" textlink="">
      <xdr:nvSpPr>
        <xdr:cNvPr id="765" name="Line 764"/>
        <xdr:cNvSpPr>
          <a:spLocks noChangeShapeType="1"/>
        </xdr:cNvSpPr>
      </xdr:nvSpPr>
      <xdr:spPr bwMode="auto">
        <a:xfrm flipH="1">
          <a:off x="4610100" y="982980"/>
          <a:ext cx="7620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83820</xdr:colOff>
      <xdr:row>7</xdr:row>
      <xdr:rowOff>114300</xdr:rowOff>
    </xdr:from>
    <xdr:to>
      <xdr:col>25</xdr:col>
      <xdr:colOff>38100</xdr:colOff>
      <xdr:row>8</xdr:row>
      <xdr:rowOff>38100</xdr:rowOff>
    </xdr:to>
    <xdr:sp macro="" textlink="">
      <xdr:nvSpPr>
        <xdr:cNvPr id="766" name="Line 765"/>
        <xdr:cNvSpPr>
          <a:spLocks noChangeShapeType="1"/>
        </xdr:cNvSpPr>
      </xdr:nvSpPr>
      <xdr:spPr bwMode="auto">
        <a:xfrm flipH="1">
          <a:off x="4610100" y="1257300"/>
          <a:ext cx="6858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76200</xdr:colOff>
      <xdr:row>12</xdr:row>
      <xdr:rowOff>114300</xdr:rowOff>
    </xdr:from>
    <xdr:to>
      <xdr:col>25</xdr:col>
      <xdr:colOff>38100</xdr:colOff>
      <xdr:row>13</xdr:row>
      <xdr:rowOff>38100</xdr:rowOff>
    </xdr:to>
    <xdr:sp macro="" textlink="">
      <xdr:nvSpPr>
        <xdr:cNvPr id="767" name="Line 766"/>
        <xdr:cNvSpPr>
          <a:spLocks noChangeShapeType="1"/>
        </xdr:cNvSpPr>
      </xdr:nvSpPr>
      <xdr:spPr bwMode="auto">
        <a:xfrm flipH="1">
          <a:off x="4602480" y="191262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68580</xdr:colOff>
      <xdr:row>8</xdr:row>
      <xdr:rowOff>53340</xdr:rowOff>
    </xdr:from>
    <xdr:to>
      <xdr:col>17</xdr:col>
      <xdr:colOff>106680</xdr:colOff>
      <xdr:row>8</xdr:row>
      <xdr:rowOff>91440</xdr:rowOff>
    </xdr:to>
    <xdr:sp macro="" textlink="">
      <xdr:nvSpPr>
        <xdr:cNvPr id="768" name="Oval 767"/>
        <xdr:cNvSpPr>
          <a:spLocks noChangeArrowheads="1"/>
        </xdr:cNvSpPr>
      </xdr:nvSpPr>
      <xdr:spPr bwMode="auto">
        <a:xfrm>
          <a:off x="3794760" y="1333500"/>
          <a:ext cx="38100" cy="38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76200</xdr:colOff>
      <xdr:row>5</xdr:row>
      <xdr:rowOff>106680</xdr:rowOff>
    </xdr:from>
    <xdr:to>
      <xdr:col>29</xdr:col>
      <xdr:colOff>45720</xdr:colOff>
      <xdr:row>6</xdr:row>
      <xdr:rowOff>38100</xdr:rowOff>
    </xdr:to>
    <xdr:sp macro="" textlink="">
      <xdr:nvSpPr>
        <xdr:cNvPr id="769" name="Line 768"/>
        <xdr:cNvSpPr>
          <a:spLocks noChangeShapeType="1"/>
        </xdr:cNvSpPr>
      </xdr:nvSpPr>
      <xdr:spPr bwMode="auto">
        <a:xfrm flipH="1">
          <a:off x="5059680" y="97536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83820</xdr:colOff>
      <xdr:row>12</xdr:row>
      <xdr:rowOff>114300</xdr:rowOff>
    </xdr:from>
    <xdr:to>
      <xdr:col>29</xdr:col>
      <xdr:colOff>30480</xdr:colOff>
      <xdr:row>13</xdr:row>
      <xdr:rowOff>38100</xdr:rowOff>
    </xdr:to>
    <xdr:sp macro="" textlink="">
      <xdr:nvSpPr>
        <xdr:cNvPr id="770" name="Line 769"/>
        <xdr:cNvSpPr>
          <a:spLocks noChangeShapeType="1"/>
        </xdr:cNvSpPr>
      </xdr:nvSpPr>
      <xdr:spPr bwMode="auto">
        <a:xfrm flipH="1">
          <a:off x="5067300" y="1912620"/>
          <a:ext cx="6096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106680</xdr:colOff>
      <xdr:row>5</xdr:row>
      <xdr:rowOff>121920</xdr:rowOff>
    </xdr:from>
    <xdr:to>
      <xdr:col>14</xdr:col>
      <xdr:colOff>30480</xdr:colOff>
      <xdr:row>6</xdr:row>
      <xdr:rowOff>15240</xdr:rowOff>
    </xdr:to>
    <xdr:sp macro="" textlink="">
      <xdr:nvSpPr>
        <xdr:cNvPr id="771" name="Oval 770"/>
        <xdr:cNvSpPr>
          <a:spLocks noChangeArrowheads="1"/>
        </xdr:cNvSpPr>
      </xdr:nvSpPr>
      <xdr:spPr bwMode="auto">
        <a:xfrm>
          <a:off x="3375660" y="990600"/>
          <a:ext cx="38100" cy="304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83820</xdr:colOff>
      <xdr:row>14</xdr:row>
      <xdr:rowOff>114300</xdr:rowOff>
    </xdr:from>
    <xdr:to>
      <xdr:col>14</xdr:col>
      <xdr:colOff>30480</xdr:colOff>
      <xdr:row>15</xdr:row>
      <xdr:rowOff>22860</xdr:rowOff>
    </xdr:to>
    <xdr:sp macro="" textlink="">
      <xdr:nvSpPr>
        <xdr:cNvPr id="772" name="Line 771"/>
        <xdr:cNvSpPr>
          <a:spLocks noChangeShapeType="1"/>
        </xdr:cNvSpPr>
      </xdr:nvSpPr>
      <xdr:spPr bwMode="auto">
        <a:xfrm flipH="1">
          <a:off x="3352800" y="217932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83820</xdr:colOff>
      <xdr:row>16</xdr:row>
      <xdr:rowOff>114300</xdr:rowOff>
    </xdr:from>
    <xdr:to>
      <xdr:col>14</xdr:col>
      <xdr:colOff>38100</xdr:colOff>
      <xdr:row>17</xdr:row>
      <xdr:rowOff>38100</xdr:rowOff>
    </xdr:to>
    <xdr:sp macro="" textlink="">
      <xdr:nvSpPr>
        <xdr:cNvPr id="773" name="Line 772"/>
        <xdr:cNvSpPr>
          <a:spLocks noChangeShapeType="1"/>
        </xdr:cNvSpPr>
      </xdr:nvSpPr>
      <xdr:spPr bwMode="auto">
        <a:xfrm flipH="1">
          <a:off x="3352800" y="2446020"/>
          <a:ext cx="6858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83820</xdr:colOff>
      <xdr:row>14</xdr:row>
      <xdr:rowOff>114300</xdr:rowOff>
    </xdr:from>
    <xdr:to>
      <xdr:col>17</xdr:col>
      <xdr:colOff>30480</xdr:colOff>
      <xdr:row>15</xdr:row>
      <xdr:rowOff>22860</xdr:rowOff>
    </xdr:to>
    <xdr:sp macro="" textlink="">
      <xdr:nvSpPr>
        <xdr:cNvPr id="774" name="Line 773"/>
        <xdr:cNvSpPr>
          <a:spLocks noChangeShapeType="1"/>
        </xdr:cNvSpPr>
      </xdr:nvSpPr>
      <xdr:spPr bwMode="auto">
        <a:xfrm flipH="1">
          <a:off x="3695700" y="217932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44</xdr:row>
      <xdr:rowOff>0</xdr:rowOff>
    </xdr:from>
    <xdr:to>
      <xdr:col>24</xdr:col>
      <xdr:colOff>22860</xdr:colOff>
      <xdr:row>44</xdr:row>
      <xdr:rowOff>0</xdr:rowOff>
    </xdr:to>
    <xdr:sp macro="" textlink="">
      <xdr:nvSpPr>
        <xdr:cNvPr id="775" name="Line 774"/>
        <xdr:cNvSpPr>
          <a:spLocks noChangeShapeType="1"/>
        </xdr:cNvSpPr>
      </xdr:nvSpPr>
      <xdr:spPr bwMode="auto">
        <a:xfrm>
          <a:off x="3383280" y="6065520"/>
          <a:ext cx="11658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0</xdr:colOff>
      <xdr:row>48</xdr:row>
      <xdr:rowOff>121920</xdr:rowOff>
    </xdr:to>
    <xdr:sp macro="" textlink="">
      <xdr:nvSpPr>
        <xdr:cNvPr id="776" name="Line 775"/>
        <xdr:cNvSpPr>
          <a:spLocks noChangeShapeType="1"/>
        </xdr:cNvSpPr>
      </xdr:nvSpPr>
      <xdr:spPr bwMode="auto">
        <a:xfrm>
          <a:off x="3383280" y="6065520"/>
          <a:ext cx="0" cy="6553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60960</xdr:colOff>
      <xdr:row>44</xdr:row>
      <xdr:rowOff>0</xdr:rowOff>
    </xdr:from>
    <xdr:to>
      <xdr:col>8</xdr:col>
      <xdr:colOff>38100</xdr:colOff>
      <xdr:row>44</xdr:row>
      <xdr:rowOff>0</xdr:rowOff>
    </xdr:to>
    <xdr:sp macro="" textlink="">
      <xdr:nvSpPr>
        <xdr:cNvPr id="777" name="Line 776"/>
        <xdr:cNvSpPr>
          <a:spLocks noChangeShapeType="1"/>
        </xdr:cNvSpPr>
      </xdr:nvSpPr>
      <xdr:spPr bwMode="auto">
        <a:xfrm flipH="1">
          <a:off x="2529840" y="6065520"/>
          <a:ext cx="2057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</xdr:colOff>
      <xdr:row>43</xdr:row>
      <xdr:rowOff>91440</xdr:rowOff>
    </xdr:from>
    <xdr:to>
      <xdr:col>7</xdr:col>
      <xdr:colOff>7620</xdr:colOff>
      <xdr:row>47</xdr:row>
      <xdr:rowOff>22860</xdr:rowOff>
    </xdr:to>
    <xdr:sp macro="" textlink="">
      <xdr:nvSpPr>
        <xdr:cNvPr id="778" name="Line 777"/>
        <xdr:cNvSpPr>
          <a:spLocks noChangeShapeType="1"/>
        </xdr:cNvSpPr>
      </xdr:nvSpPr>
      <xdr:spPr bwMode="auto">
        <a:xfrm>
          <a:off x="2590800" y="6019800"/>
          <a:ext cx="0" cy="4724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68580</xdr:colOff>
      <xdr:row>46</xdr:row>
      <xdr:rowOff>91440</xdr:rowOff>
    </xdr:from>
    <xdr:to>
      <xdr:col>8</xdr:col>
      <xdr:colOff>76200</xdr:colOff>
      <xdr:row>46</xdr:row>
      <xdr:rowOff>91440</xdr:rowOff>
    </xdr:to>
    <xdr:sp macro="" textlink="">
      <xdr:nvSpPr>
        <xdr:cNvPr id="779" name="Line 778"/>
        <xdr:cNvSpPr>
          <a:spLocks noChangeShapeType="1"/>
        </xdr:cNvSpPr>
      </xdr:nvSpPr>
      <xdr:spPr bwMode="auto">
        <a:xfrm flipH="1">
          <a:off x="2537460" y="6431280"/>
          <a:ext cx="2362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91440</xdr:colOff>
      <xdr:row>46</xdr:row>
      <xdr:rowOff>68580</xdr:rowOff>
    </xdr:from>
    <xdr:to>
      <xdr:col>7</xdr:col>
      <xdr:colOff>45720</xdr:colOff>
      <xdr:row>46</xdr:row>
      <xdr:rowOff>121920</xdr:rowOff>
    </xdr:to>
    <xdr:sp macro="" textlink="">
      <xdr:nvSpPr>
        <xdr:cNvPr id="780" name="Line 779"/>
        <xdr:cNvSpPr>
          <a:spLocks noChangeShapeType="1"/>
        </xdr:cNvSpPr>
      </xdr:nvSpPr>
      <xdr:spPr bwMode="auto">
        <a:xfrm flipH="1">
          <a:off x="2560320" y="6408420"/>
          <a:ext cx="68580" cy="53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83820</xdr:colOff>
      <xdr:row>43</xdr:row>
      <xdr:rowOff>114300</xdr:rowOff>
    </xdr:from>
    <xdr:to>
      <xdr:col>7</xdr:col>
      <xdr:colOff>60960</xdr:colOff>
      <xdr:row>44</xdr:row>
      <xdr:rowOff>22860</xdr:rowOff>
    </xdr:to>
    <xdr:sp macro="" textlink="">
      <xdr:nvSpPr>
        <xdr:cNvPr id="781" name="Line 780"/>
        <xdr:cNvSpPr>
          <a:spLocks noChangeShapeType="1"/>
        </xdr:cNvSpPr>
      </xdr:nvSpPr>
      <xdr:spPr bwMode="auto">
        <a:xfrm flipH="1">
          <a:off x="2552700" y="6042660"/>
          <a:ext cx="9144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42</xdr:row>
      <xdr:rowOff>83820</xdr:rowOff>
    </xdr:from>
    <xdr:to>
      <xdr:col>14</xdr:col>
      <xdr:colOff>0</xdr:colOff>
      <xdr:row>43</xdr:row>
      <xdr:rowOff>91440</xdr:rowOff>
    </xdr:to>
    <xdr:sp macro="" textlink="">
      <xdr:nvSpPr>
        <xdr:cNvPr id="782" name="Line 781"/>
        <xdr:cNvSpPr>
          <a:spLocks noChangeShapeType="1"/>
        </xdr:cNvSpPr>
      </xdr:nvSpPr>
      <xdr:spPr bwMode="auto">
        <a:xfrm flipV="1">
          <a:off x="3383280" y="5882640"/>
          <a:ext cx="0" cy="137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60960</xdr:colOff>
      <xdr:row>43</xdr:row>
      <xdr:rowOff>0</xdr:rowOff>
    </xdr:from>
    <xdr:to>
      <xdr:col>19</xdr:col>
      <xdr:colOff>7620</xdr:colOff>
      <xdr:row>43</xdr:row>
      <xdr:rowOff>0</xdr:rowOff>
    </xdr:to>
    <xdr:sp macro="" textlink="">
      <xdr:nvSpPr>
        <xdr:cNvPr id="783" name="Line 782"/>
        <xdr:cNvSpPr>
          <a:spLocks noChangeShapeType="1"/>
        </xdr:cNvSpPr>
      </xdr:nvSpPr>
      <xdr:spPr bwMode="auto">
        <a:xfrm>
          <a:off x="3329940" y="5928360"/>
          <a:ext cx="6324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60960</xdr:colOff>
      <xdr:row>42</xdr:row>
      <xdr:rowOff>83820</xdr:rowOff>
    </xdr:from>
    <xdr:to>
      <xdr:col>18</xdr:col>
      <xdr:colOff>60960</xdr:colOff>
      <xdr:row>43</xdr:row>
      <xdr:rowOff>91440</xdr:rowOff>
    </xdr:to>
    <xdr:sp macro="" textlink="">
      <xdr:nvSpPr>
        <xdr:cNvPr id="784" name="Line 783"/>
        <xdr:cNvSpPr>
          <a:spLocks noChangeShapeType="1"/>
        </xdr:cNvSpPr>
      </xdr:nvSpPr>
      <xdr:spPr bwMode="auto">
        <a:xfrm flipV="1">
          <a:off x="3901440" y="5882640"/>
          <a:ext cx="0" cy="137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76200</xdr:colOff>
      <xdr:row>42</xdr:row>
      <xdr:rowOff>106680</xdr:rowOff>
    </xdr:from>
    <xdr:to>
      <xdr:col>14</xdr:col>
      <xdr:colOff>38100</xdr:colOff>
      <xdr:row>43</xdr:row>
      <xdr:rowOff>22860</xdr:rowOff>
    </xdr:to>
    <xdr:sp macro="" textlink="">
      <xdr:nvSpPr>
        <xdr:cNvPr id="785" name="Line 784"/>
        <xdr:cNvSpPr>
          <a:spLocks noChangeShapeType="1"/>
        </xdr:cNvSpPr>
      </xdr:nvSpPr>
      <xdr:spPr bwMode="auto">
        <a:xfrm flipH="1">
          <a:off x="3345180" y="5905500"/>
          <a:ext cx="7620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30480</xdr:colOff>
      <xdr:row>42</xdr:row>
      <xdr:rowOff>106680</xdr:rowOff>
    </xdr:from>
    <xdr:to>
      <xdr:col>18</xdr:col>
      <xdr:colOff>83820</xdr:colOff>
      <xdr:row>43</xdr:row>
      <xdr:rowOff>22860</xdr:rowOff>
    </xdr:to>
    <xdr:sp macro="" textlink="">
      <xdr:nvSpPr>
        <xdr:cNvPr id="786" name="Line 785"/>
        <xdr:cNvSpPr>
          <a:spLocks noChangeShapeType="1"/>
        </xdr:cNvSpPr>
      </xdr:nvSpPr>
      <xdr:spPr bwMode="auto">
        <a:xfrm flipH="1">
          <a:off x="3870960" y="5905500"/>
          <a:ext cx="5334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83820</xdr:colOff>
      <xdr:row>51</xdr:row>
      <xdr:rowOff>114300</xdr:rowOff>
    </xdr:from>
    <xdr:to>
      <xdr:col>14</xdr:col>
      <xdr:colOff>38100</xdr:colOff>
      <xdr:row>52</xdr:row>
      <xdr:rowOff>22860</xdr:rowOff>
    </xdr:to>
    <xdr:sp macro="" textlink="">
      <xdr:nvSpPr>
        <xdr:cNvPr id="787" name="Line 786"/>
        <xdr:cNvSpPr>
          <a:spLocks noChangeShapeType="1"/>
        </xdr:cNvSpPr>
      </xdr:nvSpPr>
      <xdr:spPr bwMode="auto">
        <a:xfrm flipH="1">
          <a:off x="3352800" y="7109460"/>
          <a:ext cx="6858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83820</xdr:colOff>
      <xdr:row>51</xdr:row>
      <xdr:rowOff>114300</xdr:rowOff>
    </xdr:from>
    <xdr:to>
      <xdr:col>17</xdr:col>
      <xdr:colOff>30480</xdr:colOff>
      <xdr:row>52</xdr:row>
      <xdr:rowOff>22860</xdr:rowOff>
    </xdr:to>
    <xdr:sp macro="" textlink="">
      <xdr:nvSpPr>
        <xdr:cNvPr id="788" name="Line 787"/>
        <xdr:cNvSpPr>
          <a:spLocks noChangeShapeType="1"/>
        </xdr:cNvSpPr>
      </xdr:nvSpPr>
      <xdr:spPr bwMode="auto">
        <a:xfrm flipH="1">
          <a:off x="3695700" y="7109460"/>
          <a:ext cx="6096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91440</xdr:colOff>
      <xdr:row>51</xdr:row>
      <xdr:rowOff>114300</xdr:rowOff>
    </xdr:from>
    <xdr:to>
      <xdr:col>20</xdr:col>
      <xdr:colOff>38100</xdr:colOff>
      <xdr:row>52</xdr:row>
      <xdr:rowOff>22860</xdr:rowOff>
    </xdr:to>
    <xdr:sp macro="" textlink="">
      <xdr:nvSpPr>
        <xdr:cNvPr id="789" name="Line 788"/>
        <xdr:cNvSpPr>
          <a:spLocks noChangeShapeType="1"/>
        </xdr:cNvSpPr>
      </xdr:nvSpPr>
      <xdr:spPr bwMode="auto">
        <a:xfrm flipH="1">
          <a:off x="4046220" y="7109460"/>
          <a:ext cx="6096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83820</xdr:colOff>
      <xdr:row>53</xdr:row>
      <xdr:rowOff>106680</xdr:rowOff>
    </xdr:from>
    <xdr:to>
      <xdr:col>14</xdr:col>
      <xdr:colOff>38100</xdr:colOff>
      <xdr:row>54</xdr:row>
      <xdr:rowOff>38100</xdr:rowOff>
    </xdr:to>
    <xdr:sp macro="" textlink="">
      <xdr:nvSpPr>
        <xdr:cNvPr id="790" name="Line 789"/>
        <xdr:cNvSpPr>
          <a:spLocks noChangeShapeType="1"/>
        </xdr:cNvSpPr>
      </xdr:nvSpPr>
      <xdr:spPr bwMode="auto">
        <a:xfrm flipH="1">
          <a:off x="3352800" y="7368540"/>
          <a:ext cx="6858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83820</xdr:colOff>
      <xdr:row>53</xdr:row>
      <xdr:rowOff>106680</xdr:rowOff>
    </xdr:from>
    <xdr:to>
      <xdr:col>23</xdr:col>
      <xdr:colOff>38100</xdr:colOff>
      <xdr:row>54</xdr:row>
      <xdr:rowOff>22860</xdr:rowOff>
    </xdr:to>
    <xdr:sp macro="" textlink="">
      <xdr:nvSpPr>
        <xdr:cNvPr id="791" name="Line 790"/>
        <xdr:cNvSpPr>
          <a:spLocks noChangeShapeType="1"/>
        </xdr:cNvSpPr>
      </xdr:nvSpPr>
      <xdr:spPr bwMode="auto">
        <a:xfrm flipH="1">
          <a:off x="4381500" y="736854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83820</xdr:colOff>
      <xdr:row>51</xdr:row>
      <xdr:rowOff>106680</xdr:rowOff>
    </xdr:from>
    <xdr:to>
      <xdr:col>23</xdr:col>
      <xdr:colOff>38100</xdr:colOff>
      <xdr:row>52</xdr:row>
      <xdr:rowOff>22860</xdr:rowOff>
    </xdr:to>
    <xdr:sp macro="" textlink="">
      <xdr:nvSpPr>
        <xdr:cNvPr id="792" name="Line 791"/>
        <xdr:cNvSpPr>
          <a:spLocks noChangeShapeType="1"/>
        </xdr:cNvSpPr>
      </xdr:nvSpPr>
      <xdr:spPr bwMode="auto">
        <a:xfrm flipH="1">
          <a:off x="4381500" y="7101840"/>
          <a:ext cx="6858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76200</xdr:colOff>
      <xdr:row>43</xdr:row>
      <xdr:rowOff>114300</xdr:rowOff>
    </xdr:from>
    <xdr:to>
      <xdr:col>25</xdr:col>
      <xdr:colOff>38100</xdr:colOff>
      <xdr:row>44</xdr:row>
      <xdr:rowOff>38100</xdr:rowOff>
    </xdr:to>
    <xdr:sp macro="" textlink="">
      <xdr:nvSpPr>
        <xdr:cNvPr id="793" name="Line 792"/>
        <xdr:cNvSpPr>
          <a:spLocks noChangeShapeType="1"/>
        </xdr:cNvSpPr>
      </xdr:nvSpPr>
      <xdr:spPr bwMode="auto">
        <a:xfrm flipH="1">
          <a:off x="4602480" y="604266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83820</xdr:colOff>
      <xdr:row>45</xdr:row>
      <xdr:rowOff>114300</xdr:rowOff>
    </xdr:from>
    <xdr:to>
      <xdr:col>25</xdr:col>
      <xdr:colOff>38100</xdr:colOff>
      <xdr:row>46</xdr:row>
      <xdr:rowOff>38100</xdr:rowOff>
    </xdr:to>
    <xdr:sp macro="" textlink="">
      <xdr:nvSpPr>
        <xdr:cNvPr id="794" name="Line 793"/>
        <xdr:cNvSpPr>
          <a:spLocks noChangeShapeType="1"/>
        </xdr:cNvSpPr>
      </xdr:nvSpPr>
      <xdr:spPr bwMode="auto">
        <a:xfrm flipH="1">
          <a:off x="4610100" y="6316980"/>
          <a:ext cx="6858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76200</xdr:colOff>
      <xdr:row>49</xdr:row>
      <xdr:rowOff>114300</xdr:rowOff>
    </xdr:from>
    <xdr:to>
      <xdr:col>25</xdr:col>
      <xdr:colOff>38100</xdr:colOff>
      <xdr:row>50</xdr:row>
      <xdr:rowOff>38100</xdr:rowOff>
    </xdr:to>
    <xdr:sp macro="" textlink="">
      <xdr:nvSpPr>
        <xdr:cNvPr id="795" name="Line 794"/>
        <xdr:cNvSpPr>
          <a:spLocks noChangeShapeType="1"/>
        </xdr:cNvSpPr>
      </xdr:nvSpPr>
      <xdr:spPr bwMode="auto">
        <a:xfrm flipH="1">
          <a:off x="4602480" y="6842760"/>
          <a:ext cx="7620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38100</xdr:colOff>
      <xdr:row>46</xdr:row>
      <xdr:rowOff>68580</xdr:rowOff>
    </xdr:from>
    <xdr:to>
      <xdr:col>18</xdr:col>
      <xdr:colOff>76200</xdr:colOff>
      <xdr:row>46</xdr:row>
      <xdr:rowOff>106680</xdr:rowOff>
    </xdr:to>
    <xdr:sp macro="" textlink="">
      <xdr:nvSpPr>
        <xdr:cNvPr id="796" name="Oval 795"/>
        <xdr:cNvSpPr>
          <a:spLocks noChangeArrowheads="1"/>
        </xdr:cNvSpPr>
      </xdr:nvSpPr>
      <xdr:spPr bwMode="auto">
        <a:xfrm>
          <a:off x="3878580" y="6408420"/>
          <a:ext cx="38100" cy="38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76200</xdr:colOff>
      <xdr:row>43</xdr:row>
      <xdr:rowOff>114300</xdr:rowOff>
    </xdr:from>
    <xdr:to>
      <xdr:col>29</xdr:col>
      <xdr:colOff>45720</xdr:colOff>
      <xdr:row>44</xdr:row>
      <xdr:rowOff>45720</xdr:rowOff>
    </xdr:to>
    <xdr:sp macro="" textlink="">
      <xdr:nvSpPr>
        <xdr:cNvPr id="797" name="Line 796"/>
        <xdr:cNvSpPr>
          <a:spLocks noChangeShapeType="1"/>
        </xdr:cNvSpPr>
      </xdr:nvSpPr>
      <xdr:spPr bwMode="auto">
        <a:xfrm flipH="1">
          <a:off x="5059680" y="6042660"/>
          <a:ext cx="8382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83820</xdr:colOff>
      <xdr:row>49</xdr:row>
      <xdr:rowOff>106680</xdr:rowOff>
    </xdr:from>
    <xdr:to>
      <xdr:col>29</xdr:col>
      <xdr:colOff>30480</xdr:colOff>
      <xdr:row>50</xdr:row>
      <xdr:rowOff>22860</xdr:rowOff>
    </xdr:to>
    <xdr:sp macro="" textlink="">
      <xdr:nvSpPr>
        <xdr:cNvPr id="798" name="Line 797"/>
        <xdr:cNvSpPr>
          <a:spLocks noChangeShapeType="1"/>
        </xdr:cNvSpPr>
      </xdr:nvSpPr>
      <xdr:spPr bwMode="auto">
        <a:xfrm flipH="1">
          <a:off x="5067300" y="6835140"/>
          <a:ext cx="60960" cy="53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91440</xdr:colOff>
      <xdr:row>43</xdr:row>
      <xdr:rowOff>121920</xdr:rowOff>
    </xdr:from>
    <xdr:to>
      <xdr:col>14</xdr:col>
      <xdr:colOff>22860</xdr:colOff>
      <xdr:row>44</xdr:row>
      <xdr:rowOff>15240</xdr:rowOff>
    </xdr:to>
    <xdr:sp macro="" textlink="">
      <xdr:nvSpPr>
        <xdr:cNvPr id="799" name="Oval 798"/>
        <xdr:cNvSpPr>
          <a:spLocks noChangeArrowheads="1"/>
        </xdr:cNvSpPr>
      </xdr:nvSpPr>
      <xdr:spPr bwMode="auto">
        <a:xfrm>
          <a:off x="3360420" y="6050280"/>
          <a:ext cx="45720" cy="304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44</xdr:row>
      <xdr:rowOff>0</xdr:rowOff>
    </xdr:from>
    <xdr:to>
      <xdr:col>13</xdr:col>
      <xdr:colOff>45720</xdr:colOff>
      <xdr:row>44</xdr:row>
      <xdr:rowOff>0</xdr:rowOff>
    </xdr:to>
    <xdr:sp macro="" textlink="">
      <xdr:nvSpPr>
        <xdr:cNvPr id="800" name="Line 799"/>
        <xdr:cNvSpPr>
          <a:spLocks noChangeShapeType="1"/>
        </xdr:cNvSpPr>
      </xdr:nvSpPr>
      <xdr:spPr bwMode="auto">
        <a:xfrm flipH="1">
          <a:off x="3116580" y="6065520"/>
          <a:ext cx="1981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43</xdr:row>
      <xdr:rowOff>83820</xdr:rowOff>
    </xdr:from>
    <xdr:to>
      <xdr:col>12</xdr:col>
      <xdr:colOff>0</xdr:colOff>
      <xdr:row>50</xdr:row>
      <xdr:rowOff>60960</xdr:rowOff>
    </xdr:to>
    <xdr:sp macro="" textlink="">
      <xdr:nvSpPr>
        <xdr:cNvPr id="801" name="Line 800"/>
        <xdr:cNvSpPr>
          <a:spLocks noChangeShapeType="1"/>
        </xdr:cNvSpPr>
      </xdr:nvSpPr>
      <xdr:spPr bwMode="auto">
        <a:xfrm>
          <a:off x="3154680" y="6012180"/>
          <a:ext cx="0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68580</xdr:colOff>
      <xdr:row>45</xdr:row>
      <xdr:rowOff>0</xdr:rowOff>
    </xdr:from>
    <xdr:to>
      <xdr:col>13</xdr:col>
      <xdr:colOff>45720</xdr:colOff>
      <xdr:row>45</xdr:row>
      <xdr:rowOff>0</xdr:rowOff>
    </xdr:to>
    <xdr:sp macro="" textlink="">
      <xdr:nvSpPr>
        <xdr:cNvPr id="802" name="Line 801"/>
        <xdr:cNvSpPr>
          <a:spLocks noChangeShapeType="1"/>
        </xdr:cNvSpPr>
      </xdr:nvSpPr>
      <xdr:spPr bwMode="auto">
        <a:xfrm flipH="1">
          <a:off x="3108960" y="6202680"/>
          <a:ext cx="2057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43</xdr:row>
      <xdr:rowOff>114300</xdr:rowOff>
    </xdr:from>
    <xdr:to>
      <xdr:col>12</xdr:col>
      <xdr:colOff>30480</xdr:colOff>
      <xdr:row>44</xdr:row>
      <xdr:rowOff>38100</xdr:rowOff>
    </xdr:to>
    <xdr:sp macro="" textlink="">
      <xdr:nvSpPr>
        <xdr:cNvPr id="803" name="Line 802"/>
        <xdr:cNvSpPr>
          <a:spLocks noChangeShapeType="1"/>
        </xdr:cNvSpPr>
      </xdr:nvSpPr>
      <xdr:spPr bwMode="auto">
        <a:xfrm flipH="1">
          <a:off x="3124200" y="6042660"/>
          <a:ext cx="6096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44</xdr:row>
      <xdr:rowOff>114300</xdr:rowOff>
    </xdr:from>
    <xdr:to>
      <xdr:col>12</xdr:col>
      <xdr:colOff>30480</xdr:colOff>
      <xdr:row>45</xdr:row>
      <xdr:rowOff>22860</xdr:rowOff>
    </xdr:to>
    <xdr:sp macro="" textlink="">
      <xdr:nvSpPr>
        <xdr:cNvPr id="804" name="Line 803"/>
        <xdr:cNvSpPr>
          <a:spLocks noChangeShapeType="1"/>
        </xdr:cNvSpPr>
      </xdr:nvSpPr>
      <xdr:spPr bwMode="auto">
        <a:xfrm flipH="1">
          <a:off x="3124200" y="6179820"/>
          <a:ext cx="60960" cy="45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60960</xdr:colOff>
      <xdr:row>50</xdr:row>
      <xdr:rowOff>0</xdr:rowOff>
    </xdr:from>
    <xdr:to>
      <xdr:col>16</xdr:col>
      <xdr:colOff>0</xdr:colOff>
      <xdr:row>50</xdr:row>
      <xdr:rowOff>0</xdr:rowOff>
    </xdr:to>
    <xdr:sp macro="" textlink="">
      <xdr:nvSpPr>
        <xdr:cNvPr id="805" name="Line 804"/>
        <xdr:cNvSpPr>
          <a:spLocks noChangeShapeType="1"/>
        </xdr:cNvSpPr>
      </xdr:nvSpPr>
      <xdr:spPr bwMode="auto">
        <a:xfrm flipH="1">
          <a:off x="3101340" y="6865620"/>
          <a:ext cx="5105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49</xdr:row>
      <xdr:rowOff>114300</xdr:rowOff>
    </xdr:from>
    <xdr:to>
      <xdr:col>12</xdr:col>
      <xdr:colOff>30480</xdr:colOff>
      <xdr:row>50</xdr:row>
      <xdr:rowOff>38100</xdr:rowOff>
    </xdr:to>
    <xdr:sp macro="" textlink="">
      <xdr:nvSpPr>
        <xdr:cNvPr id="806" name="Line 805"/>
        <xdr:cNvSpPr>
          <a:spLocks noChangeShapeType="1"/>
        </xdr:cNvSpPr>
      </xdr:nvSpPr>
      <xdr:spPr bwMode="auto">
        <a:xfrm flipH="1">
          <a:off x="3124200" y="6842760"/>
          <a:ext cx="6096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45720</xdr:colOff>
      <xdr:row>423</xdr:row>
      <xdr:rowOff>0</xdr:rowOff>
    </xdr:from>
    <xdr:to>
      <xdr:col>34</xdr:col>
      <xdr:colOff>68580</xdr:colOff>
      <xdr:row>423</xdr:row>
      <xdr:rowOff>0</xdr:rowOff>
    </xdr:to>
    <xdr:sp macro="" textlink="">
      <xdr:nvSpPr>
        <xdr:cNvPr id="807" name="Line 661"/>
        <xdr:cNvSpPr>
          <a:spLocks noChangeShapeType="1"/>
        </xdr:cNvSpPr>
      </xdr:nvSpPr>
      <xdr:spPr bwMode="auto">
        <a:xfrm>
          <a:off x="4114800" y="56007000"/>
          <a:ext cx="16230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0</xdr:colOff>
      <xdr:row>420</xdr:row>
      <xdr:rowOff>83820</xdr:rowOff>
    </xdr:from>
    <xdr:to>
      <xdr:col>21</xdr:col>
      <xdr:colOff>0</xdr:colOff>
      <xdr:row>424</xdr:row>
      <xdr:rowOff>99060</xdr:rowOff>
    </xdr:to>
    <xdr:cxnSp macro="">
      <xdr:nvCxnSpPr>
        <xdr:cNvPr id="808" name="Straight Connector 2"/>
        <xdr:cNvCxnSpPr>
          <a:cxnSpLocks noChangeShapeType="1"/>
        </xdr:cNvCxnSpPr>
      </xdr:nvCxnSpPr>
      <xdr:spPr bwMode="auto">
        <a:xfrm flipV="1">
          <a:off x="4183380" y="55702200"/>
          <a:ext cx="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34</xdr:col>
      <xdr:colOff>0</xdr:colOff>
      <xdr:row>420</xdr:row>
      <xdr:rowOff>83820</xdr:rowOff>
    </xdr:from>
    <xdr:to>
      <xdr:col>34</xdr:col>
      <xdr:colOff>0</xdr:colOff>
      <xdr:row>424</xdr:row>
      <xdr:rowOff>91440</xdr:rowOff>
    </xdr:to>
    <xdr:cxnSp macro="">
      <xdr:nvCxnSpPr>
        <xdr:cNvPr id="809" name="Straight Connector 4"/>
        <xdr:cNvCxnSpPr>
          <a:cxnSpLocks noChangeShapeType="1"/>
        </xdr:cNvCxnSpPr>
      </xdr:nvCxnSpPr>
      <xdr:spPr bwMode="auto">
        <a:xfrm flipV="1">
          <a:off x="5669280" y="55702200"/>
          <a:ext cx="0" cy="5257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83820</xdr:colOff>
      <xdr:row>422</xdr:row>
      <xdr:rowOff>99060</xdr:rowOff>
    </xdr:from>
    <xdr:to>
      <xdr:col>21</xdr:col>
      <xdr:colOff>30480</xdr:colOff>
      <xdr:row>423</xdr:row>
      <xdr:rowOff>38100</xdr:rowOff>
    </xdr:to>
    <xdr:cxnSp macro="">
      <xdr:nvCxnSpPr>
        <xdr:cNvPr id="810" name="Straight Connector 6"/>
        <xdr:cNvCxnSpPr>
          <a:cxnSpLocks noChangeShapeType="1"/>
        </xdr:cNvCxnSpPr>
      </xdr:nvCxnSpPr>
      <xdr:spPr bwMode="auto">
        <a:xfrm flipH="1">
          <a:off x="4152900" y="55976520"/>
          <a:ext cx="6096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33</xdr:col>
      <xdr:colOff>76200</xdr:colOff>
      <xdr:row>422</xdr:row>
      <xdr:rowOff>91440</xdr:rowOff>
    </xdr:from>
    <xdr:to>
      <xdr:col>34</xdr:col>
      <xdr:colOff>30480</xdr:colOff>
      <xdr:row>423</xdr:row>
      <xdr:rowOff>45720</xdr:rowOff>
    </xdr:to>
    <xdr:cxnSp macro="">
      <xdr:nvCxnSpPr>
        <xdr:cNvPr id="811" name="Straight Connector 8"/>
        <xdr:cNvCxnSpPr>
          <a:cxnSpLocks noChangeShapeType="1"/>
        </xdr:cNvCxnSpPr>
      </xdr:nvCxnSpPr>
      <xdr:spPr bwMode="auto">
        <a:xfrm flipH="1">
          <a:off x="5631180" y="55968900"/>
          <a:ext cx="6858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26</xdr:col>
      <xdr:colOff>0</xdr:colOff>
      <xdr:row>422</xdr:row>
      <xdr:rowOff>68580</xdr:rowOff>
    </xdr:from>
    <xdr:to>
      <xdr:col>26</xdr:col>
      <xdr:colOff>0</xdr:colOff>
      <xdr:row>424</xdr:row>
      <xdr:rowOff>68580</xdr:rowOff>
    </xdr:to>
    <xdr:cxnSp macro="">
      <xdr:nvCxnSpPr>
        <xdr:cNvPr id="812" name="Straight Connector 10"/>
        <xdr:cNvCxnSpPr>
          <a:cxnSpLocks noChangeShapeType="1"/>
        </xdr:cNvCxnSpPr>
      </xdr:nvCxnSpPr>
      <xdr:spPr bwMode="auto">
        <a:xfrm flipV="1">
          <a:off x="4754880" y="55946040"/>
          <a:ext cx="0" cy="2590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25</xdr:col>
      <xdr:colOff>76200</xdr:colOff>
      <xdr:row>422</xdr:row>
      <xdr:rowOff>99060</xdr:rowOff>
    </xdr:from>
    <xdr:to>
      <xdr:col>26</xdr:col>
      <xdr:colOff>30480</xdr:colOff>
      <xdr:row>423</xdr:row>
      <xdr:rowOff>38100</xdr:rowOff>
    </xdr:to>
    <xdr:cxnSp macro="">
      <xdr:nvCxnSpPr>
        <xdr:cNvPr id="813" name="Straight Connector 12"/>
        <xdr:cNvCxnSpPr>
          <a:cxnSpLocks noChangeShapeType="1"/>
        </xdr:cNvCxnSpPr>
      </xdr:nvCxnSpPr>
      <xdr:spPr bwMode="auto">
        <a:xfrm flipH="1">
          <a:off x="4716780" y="55976520"/>
          <a:ext cx="6858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29</xdr:col>
      <xdr:colOff>7620</xdr:colOff>
      <xdr:row>422</xdr:row>
      <xdr:rowOff>68580</xdr:rowOff>
    </xdr:from>
    <xdr:to>
      <xdr:col>29</xdr:col>
      <xdr:colOff>7620</xdr:colOff>
      <xdr:row>424</xdr:row>
      <xdr:rowOff>76200</xdr:rowOff>
    </xdr:to>
    <xdr:cxnSp macro="">
      <xdr:nvCxnSpPr>
        <xdr:cNvPr id="814" name="Straight Connector 819"/>
        <xdr:cNvCxnSpPr>
          <a:cxnSpLocks noChangeShapeType="1"/>
        </xdr:cNvCxnSpPr>
      </xdr:nvCxnSpPr>
      <xdr:spPr bwMode="auto">
        <a:xfrm flipV="1">
          <a:off x="5105400" y="55946040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28</xdr:col>
      <xdr:colOff>83820</xdr:colOff>
      <xdr:row>422</xdr:row>
      <xdr:rowOff>99060</xdr:rowOff>
    </xdr:from>
    <xdr:to>
      <xdr:col>29</xdr:col>
      <xdr:colOff>38100</xdr:colOff>
      <xdr:row>423</xdr:row>
      <xdr:rowOff>45720</xdr:rowOff>
    </xdr:to>
    <xdr:cxnSp macro="">
      <xdr:nvCxnSpPr>
        <xdr:cNvPr id="815" name="Straight Connector 820"/>
        <xdr:cNvCxnSpPr>
          <a:cxnSpLocks noChangeShapeType="1"/>
        </xdr:cNvCxnSpPr>
      </xdr:nvCxnSpPr>
      <xdr:spPr bwMode="auto">
        <a:xfrm flipH="1">
          <a:off x="5067300" y="55976520"/>
          <a:ext cx="6858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45720</xdr:colOff>
      <xdr:row>421</xdr:row>
      <xdr:rowOff>0</xdr:rowOff>
    </xdr:from>
    <xdr:to>
      <xdr:col>34</xdr:col>
      <xdr:colOff>60960</xdr:colOff>
      <xdr:row>421</xdr:row>
      <xdr:rowOff>0</xdr:rowOff>
    </xdr:to>
    <xdr:sp macro="" textlink="">
      <xdr:nvSpPr>
        <xdr:cNvPr id="816" name="Line 661"/>
        <xdr:cNvSpPr>
          <a:spLocks noChangeShapeType="1"/>
        </xdr:cNvSpPr>
      </xdr:nvSpPr>
      <xdr:spPr bwMode="auto">
        <a:xfrm>
          <a:off x="4114800" y="55747920"/>
          <a:ext cx="16154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83820</xdr:colOff>
      <xdr:row>420</xdr:row>
      <xdr:rowOff>99060</xdr:rowOff>
    </xdr:from>
    <xdr:to>
      <xdr:col>21</xdr:col>
      <xdr:colOff>30480</xdr:colOff>
      <xdr:row>421</xdr:row>
      <xdr:rowOff>38100</xdr:rowOff>
    </xdr:to>
    <xdr:cxnSp macro="">
      <xdr:nvCxnSpPr>
        <xdr:cNvPr id="817" name="Straight Connector 826"/>
        <xdr:cNvCxnSpPr>
          <a:cxnSpLocks noChangeShapeType="1"/>
        </xdr:cNvCxnSpPr>
      </xdr:nvCxnSpPr>
      <xdr:spPr bwMode="auto">
        <a:xfrm flipH="1">
          <a:off x="4152900" y="55717440"/>
          <a:ext cx="6096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33</xdr:col>
      <xdr:colOff>76200</xdr:colOff>
      <xdr:row>420</xdr:row>
      <xdr:rowOff>91440</xdr:rowOff>
    </xdr:from>
    <xdr:to>
      <xdr:col>34</xdr:col>
      <xdr:colOff>30480</xdr:colOff>
      <xdr:row>421</xdr:row>
      <xdr:rowOff>45720</xdr:rowOff>
    </xdr:to>
    <xdr:cxnSp macro="">
      <xdr:nvCxnSpPr>
        <xdr:cNvPr id="818" name="Straight Connector 827"/>
        <xdr:cNvCxnSpPr>
          <a:cxnSpLocks noChangeShapeType="1"/>
        </xdr:cNvCxnSpPr>
      </xdr:nvCxnSpPr>
      <xdr:spPr bwMode="auto">
        <a:xfrm flipH="1">
          <a:off x="5631180" y="55709820"/>
          <a:ext cx="6858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53340</xdr:colOff>
      <xdr:row>445</xdr:row>
      <xdr:rowOff>129540</xdr:rowOff>
    </xdr:from>
    <xdr:to>
      <xdr:col>34</xdr:col>
      <xdr:colOff>68580</xdr:colOff>
      <xdr:row>445</xdr:row>
      <xdr:rowOff>129540</xdr:rowOff>
    </xdr:to>
    <xdr:sp macro="" textlink="">
      <xdr:nvSpPr>
        <xdr:cNvPr id="819" name="Line 661"/>
        <xdr:cNvSpPr>
          <a:spLocks noChangeShapeType="1"/>
        </xdr:cNvSpPr>
      </xdr:nvSpPr>
      <xdr:spPr bwMode="auto">
        <a:xfrm>
          <a:off x="4122420" y="59055000"/>
          <a:ext cx="16154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7620</xdr:colOff>
      <xdr:row>444</xdr:row>
      <xdr:rowOff>45720</xdr:rowOff>
    </xdr:from>
    <xdr:to>
      <xdr:col>21</xdr:col>
      <xdr:colOff>7620</xdr:colOff>
      <xdr:row>448</xdr:row>
      <xdr:rowOff>60960</xdr:rowOff>
    </xdr:to>
    <xdr:cxnSp macro="">
      <xdr:nvCxnSpPr>
        <xdr:cNvPr id="820" name="Straight Connector 829"/>
        <xdr:cNvCxnSpPr>
          <a:cxnSpLocks noChangeShapeType="1"/>
        </xdr:cNvCxnSpPr>
      </xdr:nvCxnSpPr>
      <xdr:spPr bwMode="auto">
        <a:xfrm flipV="1">
          <a:off x="4191000" y="58841640"/>
          <a:ext cx="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34</xdr:col>
      <xdr:colOff>7620</xdr:colOff>
      <xdr:row>444</xdr:row>
      <xdr:rowOff>45720</xdr:rowOff>
    </xdr:from>
    <xdr:to>
      <xdr:col>34</xdr:col>
      <xdr:colOff>7620</xdr:colOff>
      <xdr:row>448</xdr:row>
      <xdr:rowOff>53340</xdr:rowOff>
    </xdr:to>
    <xdr:cxnSp macro="">
      <xdr:nvCxnSpPr>
        <xdr:cNvPr id="821" name="Straight Connector 830"/>
        <xdr:cNvCxnSpPr>
          <a:cxnSpLocks noChangeShapeType="1"/>
        </xdr:cNvCxnSpPr>
      </xdr:nvCxnSpPr>
      <xdr:spPr bwMode="auto">
        <a:xfrm flipV="1">
          <a:off x="5676900" y="58841640"/>
          <a:ext cx="0" cy="5257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83820</xdr:colOff>
      <xdr:row>445</xdr:row>
      <xdr:rowOff>99060</xdr:rowOff>
    </xdr:from>
    <xdr:to>
      <xdr:col>21</xdr:col>
      <xdr:colOff>38100</xdr:colOff>
      <xdr:row>446</xdr:row>
      <xdr:rowOff>38100</xdr:rowOff>
    </xdr:to>
    <xdr:cxnSp macro="">
      <xdr:nvCxnSpPr>
        <xdr:cNvPr id="822" name="Straight Connector 831"/>
        <xdr:cNvCxnSpPr>
          <a:cxnSpLocks noChangeShapeType="1"/>
        </xdr:cNvCxnSpPr>
      </xdr:nvCxnSpPr>
      <xdr:spPr bwMode="auto">
        <a:xfrm flipH="1">
          <a:off x="4152900" y="59024520"/>
          <a:ext cx="6858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33</xdr:col>
      <xdr:colOff>83820</xdr:colOff>
      <xdr:row>445</xdr:row>
      <xdr:rowOff>83820</xdr:rowOff>
    </xdr:from>
    <xdr:to>
      <xdr:col>34</xdr:col>
      <xdr:colOff>38100</xdr:colOff>
      <xdr:row>446</xdr:row>
      <xdr:rowOff>38100</xdr:rowOff>
    </xdr:to>
    <xdr:cxnSp macro="">
      <xdr:nvCxnSpPr>
        <xdr:cNvPr id="823" name="Straight Connector 832"/>
        <xdr:cNvCxnSpPr>
          <a:cxnSpLocks noChangeShapeType="1"/>
        </xdr:cNvCxnSpPr>
      </xdr:nvCxnSpPr>
      <xdr:spPr bwMode="auto">
        <a:xfrm flipH="1">
          <a:off x="5638800" y="59009280"/>
          <a:ext cx="6858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26</xdr:col>
      <xdr:colOff>7620</xdr:colOff>
      <xdr:row>444</xdr:row>
      <xdr:rowOff>60960</xdr:rowOff>
    </xdr:from>
    <xdr:to>
      <xdr:col>26</xdr:col>
      <xdr:colOff>7620</xdr:colOff>
      <xdr:row>446</xdr:row>
      <xdr:rowOff>68580</xdr:rowOff>
    </xdr:to>
    <xdr:cxnSp macro="">
      <xdr:nvCxnSpPr>
        <xdr:cNvPr id="824" name="Straight Connector 833"/>
        <xdr:cNvCxnSpPr>
          <a:cxnSpLocks noChangeShapeType="1"/>
        </xdr:cNvCxnSpPr>
      </xdr:nvCxnSpPr>
      <xdr:spPr bwMode="auto">
        <a:xfrm flipV="1">
          <a:off x="4762500" y="58856880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25</xdr:col>
      <xdr:colOff>83820</xdr:colOff>
      <xdr:row>445</xdr:row>
      <xdr:rowOff>91440</xdr:rowOff>
    </xdr:from>
    <xdr:to>
      <xdr:col>26</xdr:col>
      <xdr:colOff>38100</xdr:colOff>
      <xdr:row>446</xdr:row>
      <xdr:rowOff>38100</xdr:rowOff>
    </xdr:to>
    <xdr:cxnSp macro="">
      <xdr:nvCxnSpPr>
        <xdr:cNvPr id="825" name="Straight Connector 834"/>
        <xdr:cNvCxnSpPr>
          <a:cxnSpLocks noChangeShapeType="1"/>
        </xdr:cNvCxnSpPr>
      </xdr:nvCxnSpPr>
      <xdr:spPr bwMode="auto">
        <a:xfrm flipH="1">
          <a:off x="4724400" y="59016900"/>
          <a:ext cx="6858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29</xdr:col>
      <xdr:colOff>7620</xdr:colOff>
      <xdr:row>444</xdr:row>
      <xdr:rowOff>68580</xdr:rowOff>
    </xdr:from>
    <xdr:to>
      <xdr:col>29</xdr:col>
      <xdr:colOff>7620</xdr:colOff>
      <xdr:row>446</xdr:row>
      <xdr:rowOff>68580</xdr:rowOff>
    </xdr:to>
    <xdr:cxnSp macro="">
      <xdr:nvCxnSpPr>
        <xdr:cNvPr id="826" name="Straight Connector 835"/>
        <xdr:cNvCxnSpPr>
          <a:cxnSpLocks noChangeShapeType="1"/>
        </xdr:cNvCxnSpPr>
      </xdr:nvCxnSpPr>
      <xdr:spPr bwMode="auto">
        <a:xfrm flipV="1">
          <a:off x="5105400" y="58864500"/>
          <a:ext cx="0" cy="2590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28</xdr:col>
      <xdr:colOff>83820</xdr:colOff>
      <xdr:row>445</xdr:row>
      <xdr:rowOff>99060</xdr:rowOff>
    </xdr:from>
    <xdr:to>
      <xdr:col>29</xdr:col>
      <xdr:colOff>38100</xdr:colOff>
      <xdr:row>446</xdr:row>
      <xdr:rowOff>38100</xdr:rowOff>
    </xdr:to>
    <xdr:cxnSp macro="">
      <xdr:nvCxnSpPr>
        <xdr:cNvPr id="827" name="Straight Connector 836"/>
        <xdr:cNvCxnSpPr>
          <a:cxnSpLocks noChangeShapeType="1"/>
        </xdr:cNvCxnSpPr>
      </xdr:nvCxnSpPr>
      <xdr:spPr bwMode="auto">
        <a:xfrm flipH="1">
          <a:off x="5067300" y="59024520"/>
          <a:ext cx="6858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45720</xdr:colOff>
      <xdr:row>448</xdr:row>
      <xdr:rowOff>0</xdr:rowOff>
    </xdr:from>
    <xdr:to>
      <xdr:col>34</xdr:col>
      <xdr:colOff>60960</xdr:colOff>
      <xdr:row>448</xdr:row>
      <xdr:rowOff>0</xdr:rowOff>
    </xdr:to>
    <xdr:sp macro="" textlink="">
      <xdr:nvSpPr>
        <xdr:cNvPr id="828" name="Line 661"/>
        <xdr:cNvSpPr>
          <a:spLocks noChangeShapeType="1"/>
        </xdr:cNvSpPr>
      </xdr:nvSpPr>
      <xdr:spPr bwMode="auto">
        <a:xfrm>
          <a:off x="4114800" y="59314080"/>
          <a:ext cx="16154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83820</xdr:colOff>
      <xdr:row>447</xdr:row>
      <xdr:rowOff>99060</xdr:rowOff>
    </xdr:from>
    <xdr:to>
      <xdr:col>21</xdr:col>
      <xdr:colOff>38100</xdr:colOff>
      <xdr:row>448</xdr:row>
      <xdr:rowOff>38100</xdr:rowOff>
    </xdr:to>
    <xdr:cxnSp macro="">
      <xdr:nvCxnSpPr>
        <xdr:cNvPr id="829" name="Straight Connector 838"/>
        <xdr:cNvCxnSpPr>
          <a:cxnSpLocks noChangeShapeType="1"/>
        </xdr:cNvCxnSpPr>
      </xdr:nvCxnSpPr>
      <xdr:spPr bwMode="auto">
        <a:xfrm flipH="1">
          <a:off x="4152900" y="59283600"/>
          <a:ext cx="6858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33</xdr:col>
      <xdr:colOff>83820</xdr:colOff>
      <xdr:row>447</xdr:row>
      <xdr:rowOff>91440</xdr:rowOff>
    </xdr:from>
    <xdr:to>
      <xdr:col>34</xdr:col>
      <xdr:colOff>38100</xdr:colOff>
      <xdr:row>448</xdr:row>
      <xdr:rowOff>45720</xdr:rowOff>
    </xdr:to>
    <xdr:cxnSp macro="">
      <xdr:nvCxnSpPr>
        <xdr:cNvPr id="830" name="Straight Connector 839"/>
        <xdr:cNvCxnSpPr>
          <a:cxnSpLocks noChangeShapeType="1"/>
        </xdr:cNvCxnSpPr>
      </xdr:nvCxnSpPr>
      <xdr:spPr bwMode="auto">
        <a:xfrm flipH="1">
          <a:off x="5638800" y="59275980"/>
          <a:ext cx="68580" cy="838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114300</xdr:colOff>
      <xdr:row>418</xdr:row>
      <xdr:rowOff>91440</xdr:rowOff>
    </xdr:from>
    <xdr:to>
      <xdr:col>18</xdr:col>
      <xdr:colOff>114300</xdr:colOff>
      <xdr:row>428</xdr:row>
      <xdr:rowOff>15240</xdr:rowOff>
    </xdr:to>
    <xdr:cxnSp macro="">
      <xdr:nvCxnSpPr>
        <xdr:cNvPr id="831" name="Straight Connector 18"/>
        <xdr:cNvCxnSpPr>
          <a:cxnSpLocks noChangeShapeType="1"/>
        </xdr:cNvCxnSpPr>
      </xdr:nvCxnSpPr>
      <xdr:spPr bwMode="auto">
        <a:xfrm flipV="1">
          <a:off x="3954780" y="55450740"/>
          <a:ext cx="0" cy="12344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60960</xdr:colOff>
      <xdr:row>419</xdr:row>
      <xdr:rowOff>7620</xdr:rowOff>
    </xdr:from>
    <xdr:to>
      <xdr:col>36</xdr:col>
      <xdr:colOff>83820</xdr:colOff>
      <xdr:row>419</xdr:row>
      <xdr:rowOff>7620</xdr:rowOff>
    </xdr:to>
    <xdr:cxnSp macro="">
      <xdr:nvCxnSpPr>
        <xdr:cNvPr id="832" name="Straight Connector 20"/>
        <xdr:cNvCxnSpPr>
          <a:cxnSpLocks noChangeShapeType="1"/>
        </xdr:cNvCxnSpPr>
      </xdr:nvCxnSpPr>
      <xdr:spPr bwMode="auto">
        <a:xfrm>
          <a:off x="3901440" y="55496460"/>
          <a:ext cx="2080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76200</xdr:colOff>
      <xdr:row>418</xdr:row>
      <xdr:rowOff>106680</xdr:rowOff>
    </xdr:from>
    <xdr:to>
      <xdr:col>19</xdr:col>
      <xdr:colOff>30480</xdr:colOff>
      <xdr:row>419</xdr:row>
      <xdr:rowOff>38100</xdr:rowOff>
    </xdr:to>
    <xdr:cxnSp macro="">
      <xdr:nvCxnSpPr>
        <xdr:cNvPr id="833" name="Straight Connector 23"/>
        <xdr:cNvCxnSpPr>
          <a:cxnSpLocks noChangeShapeType="1"/>
        </xdr:cNvCxnSpPr>
      </xdr:nvCxnSpPr>
      <xdr:spPr bwMode="auto">
        <a:xfrm flipH="1">
          <a:off x="3916680" y="55465980"/>
          <a:ext cx="6858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26</xdr:col>
      <xdr:colOff>0</xdr:colOff>
      <xdr:row>418</xdr:row>
      <xdr:rowOff>91440</xdr:rowOff>
    </xdr:from>
    <xdr:to>
      <xdr:col>26</xdr:col>
      <xdr:colOff>0</xdr:colOff>
      <xdr:row>419</xdr:row>
      <xdr:rowOff>106680</xdr:rowOff>
    </xdr:to>
    <xdr:cxnSp macro="">
      <xdr:nvCxnSpPr>
        <xdr:cNvPr id="834" name="Straight Connector 25"/>
        <xdr:cNvCxnSpPr>
          <a:cxnSpLocks noChangeShapeType="1"/>
        </xdr:cNvCxnSpPr>
      </xdr:nvCxnSpPr>
      <xdr:spPr bwMode="auto">
        <a:xfrm>
          <a:off x="4754880" y="55450740"/>
          <a:ext cx="0" cy="1447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25</xdr:col>
      <xdr:colOff>76200</xdr:colOff>
      <xdr:row>418</xdr:row>
      <xdr:rowOff>106680</xdr:rowOff>
    </xdr:from>
    <xdr:to>
      <xdr:col>26</xdr:col>
      <xdr:colOff>30480</xdr:colOff>
      <xdr:row>419</xdr:row>
      <xdr:rowOff>38100</xdr:rowOff>
    </xdr:to>
    <xdr:cxnSp macro="">
      <xdr:nvCxnSpPr>
        <xdr:cNvPr id="835" name="Straight Connector 849"/>
        <xdr:cNvCxnSpPr>
          <a:cxnSpLocks noChangeShapeType="1"/>
        </xdr:cNvCxnSpPr>
      </xdr:nvCxnSpPr>
      <xdr:spPr bwMode="auto">
        <a:xfrm flipH="1">
          <a:off x="4716780" y="55465980"/>
          <a:ext cx="6858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29</xdr:col>
      <xdr:colOff>0</xdr:colOff>
      <xdr:row>418</xdr:row>
      <xdr:rowOff>91440</xdr:rowOff>
    </xdr:from>
    <xdr:to>
      <xdr:col>29</xdr:col>
      <xdr:colOff>0</xdr:colOff>
      <xdr:row>419</xdr:row>
      <xdr:rowOff>106680</xdr:rowOff>
    </xdr:to>
    <xdr:cxnSp macro="">
      <xdr:nvCxnSpPr>
        <xdr:cNvPr id="836" name="Straight Connector 850"/>
        <xdr:cNvCxnSpPr>
          <a:cxnSpLocks noChangeShapeType="1"/>
        </xdr:cNvCxnSpPr>
      </xdr:nvCxnSpPr>
      <xdr:spPr bwMode="auto">
        <a:xfrm>
          <a:off x="5097780" y="55450740"/>
          <a:ext cx="0" cy="1447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28</xdr:col>
      <xdr:colOff>76200</xdr:colOff>
      <xdr:row>418</xdr:row>
      <xdr:rowOff>106680</xdr:rowOff>
    </xdr:from>
    <xdr:to>
      <xdr:col>29</xdr:col>
      <xdr:colOff>30480</xdr:colOff>
      <xdr:row>419</xdr:row>
      <xdr:rowOff>38100</xdr:rowOff>
    </xdr:to>
    <xdr:cxnSp macro="">
      <xdr:nvCxnSpPr>
        <xdr:cNvPr id="837" name="Straight Connector 851"/>
        <xdr:cNvCxnSpPr>
          <a:cxnSpLocks noChangeShapeType="1"/>
        </xdr:cNvCxnSpPr>
      </xdr:nvCxnSpPr>
      <xdr:spPr bwMode="auto">
        <a:xfrm flipH="1">
          <a:off x="5059680" y="55465980"/>
          <a:ext cx="6858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35</xdr:col>
      <xdr:colOff>114300</xdr:colOff>
      <xdr:row>418</xdr:row>
      <xdr:rowOff>83820</xdr:rowOff>
    </xdr:from>
    <xdr:to>
      <xdr:col>35</xdr:col>
      <xdr:colOff>114300</xdr:colOff>
      <xdr:row>428</xdr:row>
      <xdr:rowOff>15240</xdr:rowOff>
    </xdr:to>
    <xdr:cxnSp macro="">
      <xdr:nvCxnSpPr>
        <xdr:cNvPr id="838" name="Straight Connector 852"/>
        <xdr:cNvCxnSpPr>
          <a:cxnSpLocks noChangeShapeType="1"/>
        </xdr:cNvCxnSpPr>
      </xdr:nvCxnSpPr>
      <xdr:spPr bwMode="auto">
        <a:xfrm flipV="1">
          <a:off x="5897880" y="55443120"/>
          <a:ext cx="0" cy="12420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35</xdr:col>
      <xdr:colOff>76200</xdr:colOff>
      <xdr:row>418</xdr:row>
      <xdr:rowOff>106680</xdr:rowOff>
    </xdr:from>
    <xdr:to>
      <xdr:col>36</xdr:col>
      <xdr:colOff>30480</xdr:colOff>
      <xdr:row>419</xdr:row>
      <xdr:rowOff>38100</xdr:rowOff>
    </xdr:to>
    <xdr:cxnSp macro="">
      <xdr:nvCxnSpPr>
        <xdr:cNvPr id="839" name="Straight Connector 854"/>
        <xdr:cNvCxnSpPr>
          <a:cxnSpLocks noChangeShapeType="1"/>
        </xdr:cNvCxnSpPr>
      </xdr:nvCxnSpPr>
      <xdr:spPr bwMode="auto">
        <a:xfrm flipH="1">
          <a:off x="5859780" y="55465980"/>
          <a:ext cx="68580" cy="609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45720</xdr:colOff>
      <xdr:row>425</xdr:row>
      <xdr:rowOff>0</xdr:rowOff>
    </xdr:from>
    <xdr:to>
      <xdr:col>17</xdr:col>
      <xdr:colOff>68580</xdr:colOff>
      <xdr:row>425</xdr:row>
      <xdr:rowOff>0</xdr:rowOff>
    </xdr:to>
    <xdr:cxnSp macro="">
      <xdr:nvCxnSpPr>
        <xdr:cNvPr id="840" name="Straight Connector 855"/>
        <xdr:cNvCxnSpPr>
          <a:cxnSpLocks noChangeShapeType="1"/>
        </xdr:cNvCxnSpPr>
      </xdr:nvCxnSpPr>
      <xdr:spPr bwMode="auto">
        <a:xfrm>
          <a:off x="2514600" y="56273700"/>
          <a:ext cx="1280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30480</xdr:colOff>
      <xdr:row>425</xdr:row>
      <xdr:rowOff>0</xdr:rowOff>
    </xdr:from>
    <xdr:to>
      <xdr:col>20</xdr:col>
      <xdr:colOff>91440</xdr:colOff>
      <xdr:row>425</xdr:row>
      <xdr:rowOff>0</xdr:rowOff>
    </xdr:to>
    <xdr:cxnSp macro="">
      <xdr:nvCxnSpPr>
        <xdr:cNvPr id="841" name="Straight Connector 858"/>
        <xdr:cNvCxnSpPr>
          <a:cxnSpLocks noChangeShapeType="1"/>
        </xdr:cNvCxnSpPr>
      </xdr:nvCxnSpPr>
      <xdr:spPr bwMode="auto">
        <a:xfrm>
          <a:off x="3870960" y="56273700"/>
          <a:ext cx="2895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0</xdr:colOff>
      <xdr:row>424</xdr:row>
      <xdr:rowOff>83820</xdr:rowOff>
    </xdr:from>
    <xdr:to>
      <xdr:col>15</xdr:col>
      <xdr:colOff>0</xdr:colOff>
      <xdr:row>444</xdr:row>
      <xdr:rowOff>76200</xdr:rowOff>
    </xdr:to>
    <xdr:cxnSp macro="">
      <xdr:nvCxnSpPr>
        <xdr:cNvPr id="842" name="Straight Connector 31"/>
        <xdr:cNvCxnSpPr>
          <a:cxnSpLocks noChangeShapeType="1"/>
        </xdr:cNvCxnSpPr>
      </xdr:nvCxnSpPr>
      <xdr:spPr bwMode="auto">
        <a:xfrm>
          <a:off x="3497580" y="56220360"/>
          <a:ext cx="0" cy="26517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83820</xdr:colOff>
      <xdr:row>424</xdr:row>
      <xdr:rowOff>106680</xdr:rowOff>
    </xdr:from>
    <xdr:to>
      <xdr:col>15</xdr:col>
      <xdr:colOff>38100</xdr:colOff>
      <xdr:row>425</xdr:row>
      <xdr:rowOff>38100</xdr:rowOff>
    </xdr:to>
    <xdr:cxnSp macro="">
      <xdr:nvCxnSpPr>
        <xdr:cNvPr id="843" name="Straight Connector 35"/>
        <xdr:cNvCxnSpPr>
          <a:cxnSpLocks noChangeShapeType="1"/>
        </xdr:cNvCxnSpPr>
      </xdr:nvCxnSpPr>
      <xdr:spPr bwMode="auto">
        <a:xfrm flipH="1">
          <a:off x="3467100" y="56243220"/>
          <a:ext cx="6858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60960</xdr:colOff>
      <xdr:row>427</xdr:row>
      <xdr:rowOff>0</xdr:rowOff>
    </xdr:from>
    <xdr:to>
      <xdr:col>17</xdr:col>
      <xdr:colOff>68580</xdr:colOff>
      <xdr:row>427</xdr:row>
      <xdr:rowOff>0</xdr:rowOff>
    </xdr:to>
    <xdr:cxnSp macro="">
      <xdr:nvCxnSpPr>
        <xdr:cNvPr id="844" name="Straight Connector 866"/>
        <xdr:cNvCxnSpPr>
          <a:cxnSpLocks noChangeShapeType="1"/>
        </xdr:cNvCxnSpPr>
      </xdr:nvCxnSpPr>
      <xdr:spPr bwMode="auto">
        <a:xfrm>
          <a:off x="2872740" y="56540400"/>
          <a:ext cx="9220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30480</xdr:colOff>
      <xdr:row>427</xdr:row>
      <xdr:rowOff>0</xdr:rowOff>
    </xdr:from>
    <xdr:to>
      <xdr:col>20</xdr:col>
      <xdr:colOff>91440</xdr:colOff>
      <xdr:row>427</xdr:row>
      <xdr:rowOff>0</xdr:rowOff>
    </xdr:to>
    <xdr:cxnSp macro="">
      <xdr:nvCxnSpPr>
        <xdr:cNvPr id="845" name="Straight Connector 867"/>
        <xdr:cNvCxnSpPr>
          <a:cxnSpLocks noChangeShapeType="1"/>
        </xdr:cNvCxnSpPr>
      </xdr:nvCxnSpPr>
      <xdr:spPr bwMode="auto">
        <a:xfrm>
          <a:off x="3870960" y="56540400"/>
          <a:ext cx="2895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83820</xdr:colOff>
      <xdr:row>426</xdr:row>
      <xdr:rowOff>106680</xdr:rowOff>
    </xdr:from>
    <xdr:to>
      <xdr:col>15</xdr:col>
      <xdr:colOff>38100</xdr:colOff>
      <xdr:row>427</xdr:row>
      <xdr:rowOff>38100</xdr:rowOff>
    </xdr:to>
    <xdr:cxnSp macro="">
      <xdr:nvCxnSpPr>
        <xdr:cNvPr id="846" name="Straight Connector 868"/>
        <xdr:cNvCxnSpPr>
          <a:cxnSpLocks noChangeShapeType="1"/>
        </xdr:cNvCxnSpPr>
      </xdr:nvCxnSpPr>
      <xdr:spPr bwMode="auto">
        <a:xfrm flipH="1">
          <a:off x="3467100" y="56509920"/>
          <a:ext cx="6858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68580</xdr:colOff>
      <xdr:row>429</xdr:row>
      <xdr:rowOff>7620</xdr:rowOff>
    </xdr:from>
    <xdr:to>
      <xdr:col>17</xdr:col>
      <xdr:colOff>68580</xdr:colOff>
      <xdr:row>429</xdr:row>
      <xdr:rowOff>7620</xdr:rowOff>
    </xdr:to>
    <xdr:cxnSp macro="">
      <xdr:nvCxnSpPr>
        <xdr:cNvPr id="847" name="Straight Connector 871"/>
        <xdr:cNvCxnSpPr>
          <a:cxnSpLocks noChangeShapeType="1"/>
        </xdr:cNvCxnSpPr>
      </xdr:nvCxnSpPr>
      <xdr:spPr bwMode="auto">
        <a:xfrm>
          <a:off x="3108960" y="56814720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83820</xdr:colOff>
      <xdr:row>428</xdr:row>
      <xdr:rowOff>106680</xdr:rowOff>
    </xdr:from>
    <xdr:to>
      <xdr:col>15</xdr:col>
      <xdr:colOff>30480</xdr:colOff>
      <xdr:row>429</xdr:row>
      <xdr:rowOff>45720</xdr:rowOff>
    </xdr:to>
    <xdr:cxnSp macro="">
      <xdr:nvCxnSpPr>
        <xdr:cNvPr id="848" name="Straight Connector 872"/>
        <xdr:cNvCxnSpPr>
          <a:cxnSpLocks noChangeShapeType="1"/>
        </xdr:cNvCxnSpPr>
      </xdr:nvCxnSpPr>
      <xdr:spPr bwMode="auto">
        <a:xfrm flipH="1">
          <a:off x="3467100" y="56776620"/>
          <a:ext cx="6096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38100</xdr:colOff>
      <xdr:row>430</xdr:row>
      <xdr:rowOff>137160</xdr:rowOff>
    </xdr:from>
    <xdr:to>
      <xdr:col>17</xdr:col>
      <xdr:colOff>68580</xdr:colOff>
      <xdr:row>430</xdr:row>
      <xdr:rowOff>137160</xdr:rowOff>
    </xdr:to>
    <xdr:cxnSp macro="">
      <xdr:nvCxnSpPr>
        <xdr:cNvPr id="849" name="Straight Connector 873"/>
        <xdr:cNvCxnSpPr>
          <a:cxnSpLocks noChangeShapeType="1"/>
        </xdr:cNvCxnSpPr>
      </xdr:nvCxnSpPr>
      <xdr:spPr bwMode="auto">
        <a:xfrm>
          <a:off x="3421380" y="57073800"/>
          <a:ext cx="3733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83820</xdr:colOff>
      <xdr:row>430</xdr:row>
      <xdr:rowOff>99060</xdr:rowOff>
    </xdr:from>
    <xdr:to>
      <xdr:col>15</xdr:col>
      <xdr:colOff>30480</xdr:colOff>
      <xdr:row>431</xdr:row>
      <xdr:rowOff>38100</xdr:rowOff>
    </xdr:to>
    <xdr:cxnSp macro="">
      <xdr:nvCxnSpPr>
        <xdr:cNvPr id="850" name="Straight Connector 874"/>
        <xdr:cNvCxnSpPr>
          <a:cxnSpLocks noChangeShapeType="1"/>
        </xdr:cNvCxnSpPr>
      </xdr:nvCxnSpPr>
      <xdr:spPr bwMode="auto">
        <a:xfrm flipH="1">
          <a:off x="3467100" y="57035700"/>
          <a:ext cx="6096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38100</xdr:colOff>
      <xdr:row>438</xdr:row>
      <xdr:rowOff>0</xdr:rowOff>
    </xdr:from>
    <xdr:to>
      <xdr:col>17</xdr:col>
      <xdr:colOff>68580</xdr:colOff>
      <xdr:row>438</xdr:row>
      <xdr:rowOff>0</xdr:rowOff>
    </xdr:to>
    <xdr:cxnSp macro="">
      <xdr:nvCxnSpPr>
        <xdr:cNvPr id="851" name="Straight Connector 875"/>
        <xdr:cNvCxnSpPr>
          <a:cxnSpLocks noChangeShapeType="1"/>
        </xdr:cNvCxnSpPr>
      </xdr:nvCxnSpPr>
      <xdr:spPr bwMode="auto">
        <a:xfrm>
          <a:off x="3421380" y="57995820"/>
          <a:ext cx="3733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83820</xdr:colOff>
      <xdr:row>437</xdr:row>
      <xdr:rowOff>106680</xdr:rowOff>
    </xdr:from>
    <xdr:to>
      <xdr:col>15</xdr:col>
      <xdr:colOff>30480</xdr:colOff>
      <xdr:row>438</xdr:row>
      <xdr:rowOff>38100</xdr:rowOff>
    </xdr:to>
    <xdr:cxnSp macro="">
      <xdr:nvCxnSpPr>
        <xdr:cNvPr id="852" name="Straight Connector 876"/>
        <xdr:cNvCxnSpPr>
          <a:cxnSpLocks noChangeShapeType="1"/>
        </xdr:cNvCxnSpPr>
      </xdr:nvCxnSpPr>
      <xdr:spPr bwMode="auto">
        <a:xfrm flipH="1">
          <a:off x="3467100" y="57965340"/>
          <a:ext cx="6096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53340</xdr:colOff>
      <xdr:row>439</xdr:row>
      <xdr:rowOff>137160</xdr:rowOff>
    </xdr:from>
    <xdr:to>
      <xdr:col>17</xdr:col>
      <xdr:colOff>68580</xdr:colOff>
      <xdr:row>439</xdr:row>
      <xdr:rowOff>137160</xdr:rowOff>
    </xdr:to>
    <xdr:cxnSp macro="">
      <xdr:nvCxnSpPr>
        <xdr:cNvPr id="853" name="Straight Connector 877"/>
        <xdr:cNvCxnSpPr>
          <a:cxnSpLocks noChangeShapeType="1"/>
        </xdr:cNvCxnSpPr>
      </xdr:nvCxnSpPr>
      <xdr:spPr bwMode="auto">
        <a:xfrm>
          <a:off x="3093720" y="58262520"/>
          <a:ext cx="701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83820</xdr:colOff>
      <xdr:row>439</xdr:row>
      <xdr:rowOff>99060</xdr:rowOff>
    </xdr:from>
    <xdr:to>
      <xdr:col>15</xdr:col>
      <xdr:colOff>38100</xdr:colOff>
      <xdr:row>440</xdr:row>
      <xdr:rowOff>38100</xdr:rowOff>
    </xdr:to>
    <xdr:cxnSp macro="">
      <xdr:nvCxnSpPr>
        <xdr:cNvPr id="854" name="Straight Connector 878"/>
        <xdr:cNvCxnSpPr>
          <a:cxnSpLocks noChangeShapeType="1"/>
        </xdr:cNvCxnSpPr>
      </xdr:nvCxnSpPr>
      <xdr:spPr bwMode="auto">
        <a:xfrm flipH="1">
          <a:off x="3467100" y="58224420"/>
          <a:ext cx="6858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53340</xdr:colOff>
      <xdr:row>442</xdr:row>
      <xdr:rowOff>7620</xdr:rowOff>
    </xdr:from>
    <xdr:to>
      <xdr:col>17</xdr:col>
      <xdr:colOff>68580</xdr:colOff>
      <xdr:row>442</xdr:row>
      <xdr:rowOff>7620</xdr:rowOff>
    </xdr:to>
    <xdr:cxnSp macro="">
      <xdr:nvCxnSpPr>
        <xdr:cNvPr id="855" name="Straight Connector 879"/>
        <xdr:cNvCxnSpPr>
          <a:cxnSpLocks noChangeShapeType="1"/>
        </xdr:cNvCxnSpPr>
      </xdr:nvCxnSpPr>
      <xdr:spPr bwMode="auto">
        <a:xfrm>
          <a:off x="2865120" y="58536840"/>
          <a:ext cx="9296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83820</xdr:colOff>
      <xdr:row>441</xdr:row>
      <xdr:rowOff>106680</xdr:rowOff>
    </xdr:from>
    <xdr:to>
      <xdr:col>15</xdr:col>
      <xdr:colOff>30480</xdr:colOff>
      <xdr:row>442</xdr:row>
      <xdr:rowOff>45720</xdr:rowOff>
    </xdr:to>
    <xdr:cxnSp macro="">
      <xdr:nvCxnSpPr>
        <xdr:cNvPr id="856" name="Straight Connector 880"/>
        <xdr:cNvCxnSpPr>
          <a:cxnSpLocks noChangeShapeType="1"/>
        </xdr:cNvCxnSpPr>
      </xdr:nvCxnSpPr>
      <xdr:spPr bwMode="auto">
        <a:xfrm flipH="1">
          <a:off x="3467100" y="58498740"/>
          <a:ext cx="6096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45720</xdr:colOff>
      <xdr:row>444</xdr:row>
      <xdr:rowOff>7620</xdr:rowOff>
    </xdr:from>
    <xdr:to>
      <xdr:col>17</xdr:col>
      <xdr:colOff>68580</xdr:colOff>
      <xdr:row>444</xdr:row>
      <xdr:rowOff>7620</xdr:rowOff>
    </xdr:to>
    <xdr:cxnSp macro="">
      <xdr:nvCxnSpPr>
        <xdr:cNvPr id="857" name="Straight Connector 881"/>
        <xdr:cNvCxnSpPr>
          <a:cxnSpLocks noChangeShapeType="1"/>
        </xdr:cNvCxnSpPr>
      </xdr:nvCxnSpPr>
      <xdr:spPr bwMode="auto">
        <a:xfrm>
          <a:off x="2514600" y="58803540"/>
          <a:ext cx="12801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83820</xdr:colOff>
      <xdr:row>443</xdr:row>
      <xdr:rowOff>106680</xdr:rowOff>
    </xdr:from>
    <xdr:to>
      <xdr:col>15</xdr:col>
      <xdr:colOff>30480</xdr:colOff>
      <xdr:row>444</xdr:row>
      <xdr:rowOff>45720</xdr:rowOff>
    </xdr:to>
    <xdr:cxnSp macro="">
      <xdr:nvCxnSpPr>
        <xdr:cNvPr id="858" name="Straight Connector 882"/>
        <xdr:cNvCxnSpPr>
          <a:cxnSpLocks noChangeShapeType="1"/>
        </xdr:cNvCxnSpPr>
      </xdr:nvCxnSpPr>
      <xdr:spPr bwMode="auto">
        <a:xfrm flipH="1">
          <a:off x="3467100" y="58765440"/>
          <a:ext cx="6096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22860</xdr:colOff>
      <xdr:row>442</xdr:row>
      <xdr:rowOff>0</xdr:rowOff>
    </xdr:from>
    <xdr:to>
      <xdr:col>20</xdr:col>
      <xdr:colOff>83820</xdr:colOff>
      <xdr:row>442</xdr:row>
      <xdr:rowOff>0</xdr:rowOff>
    </xdr:to>
    <xdr:cxnSp macro="">
      <xdr:nvCxnSpPr>
        <xdr:cNvPr id="859" name="Straight Connector 883"/>
        <xdr:cNvCxnSpPr>
          <a:cxnSpLocks noChangeShapeType="1"/>
        </xdr:cNvCxnSpPr>
      </xdr:nvCxnSpPr>
      <xdr:spPr bwMode="auto">
        <a:xfrm>
          <a:off x="3863340" y="58529220"/>
          <a:ext cx="2895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22860</xdr:colOff>
      <xdr:row>444</xdr:row>
      <xdr:rowOff>0</xdr:rowOff>
    </xdr:from>
    <xdr:to>
      <xdr:col>20</xdr:col>
      <xdr:colOff>83820</xdr:colOff>
      <xdr:row>444</xdr:row>
      <xdr:rowOff>0</xdr:rowOff>
    </xdr:to>
    <xdr:cxnSp macro="">
      <xdr:nvCxnSpPr>
        <xdr:cNvPr id="860" name="Straight Connector 884"/>
        <xdr:cNvCxnSpPr>
          <a:cxnSpLocks noChangeShapeType="1"/>
        </xdr:cNvCxnSpPr>
      </xdr:nvCxnSpPr>
      <xdr:spPr bwMode="auto">
        <a:xfrm>
          <a:off x="3863340" y="58795920"/>
          <a:ext cx="2895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114300</xdr:colOff>
      <xdr:row>428</xdr:row>
      <xdr:rowOff>83820</xdr:rowOff>
    </xdr:from>
    <xdr:to>
      <xdr:col>11</xdr:col>
      <xdr:colOff>114300</xdr:colOff>
      <xdr:row>440</xdr:row>
      <xdr:rowOff>68580</xdr:rowOff>
    </xdr:to>
    <xdr:cxnSp macro="">
      <xdr:nvCxnSpPr>
        <xdr:cNvPr id="861" name="Straight Connector 887"/>
        <xdr:cNvCxnSpPr>
          <a:cxnSpLocks noChangeShapeType="1"/>
        </xdr:cNvCxnSpPr>
      </xdr:nvCxnSpPr>
      <xdr:spPr bwMode="auto">
        <a:xfrm flipV="1">
          <a:off x="3154680" y="56753760"/>
          <a:ext cx="0" cy="15773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83820</xdr:colOff>
      <xdr:row>428</xdr:row>
      <xdr:rowOff>106680</xdr:rowOff>
    </xdr:from>
    <xdr:to>
      <xdr:col>12</xdr:col>
      <xdr:colOff>30480</xdr:colOff>
      <xdr:row>429</xdr:row>
      <xdr:rowOff>38100</xdr:rowOff>
    </xdr:to>
    <xdr:cxnSp macro="">
      <xdr:nvCxnSpPr>
        <xdr:cNvPr id="862" name="Straight Connector 890"/>
        <xdr:cNvCxnSpPr>
          <a:cxnSpLocks noChangeShapeType="1"/>
        </xdr:cNvCxnSpPr>
      </xdr:nvCxnSpPr>
      <xdr:spPr bwMode="auto">
        <a:xfrm flipH="1">
          <a:off x="3124200" y="56776620"/>
          <a:ext cx="6096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76200</xdr:colOff>
      <xdr:row>439</xdr:row>
      <xdr:rowOff>99060</xdr:rowOff>
    </xdr:from>
    <xdr:to>
      <xdr:col>12</xdr:col>
      <xdr:colOff>30480</xdr:colOff>
      <xdr:row>440</xdr:row>
      <xdr:rowOff>38100</xdr:rowOff>
    </xdr:to>
    <xdr:cxnSp macro="">
      <xdr:nvCxnSpPr>
        <xdr:cNvPr id="863" name="Straight Connector 891"/>
        <xdr:cNvCxnSpPr>
          <a:cxnSpLocks noChangeShapeType="1"/>
        </xdr:cNvCxnSpPr>
      </xdr:nvCxnSpPr>
      <xdr:spPr bwMode="auto">
        <a:xfrm flipH="1">
          <a:off x="3116580" y="58224420"/>
          <a:ext cx="6858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0</xdr:colOff>
      <xdr:row>424</xdr:row>
      <xdr:rowOff>83820</xdr:rowOff>
    </xdr:from>
    <xdr:to>
      <xdr:col>7</xdr:col>
      <xdr:colOff>0</xdr:colOff>
      <xdr:row>444</xdr:row>
      <xdr:rowOff>68580</xdr:rowOff>
    </xdr:to>
    <xdr:cxnSp macro="">
      <xdr:nvCxnSpPr>
        <xdr:cNvPr id="864" name="Straight Connector 893"/>
        <xdr:cNvCxnSpPr>
          <a:cxnSpLocks noChangeShapeType="1"/>
        </xdr:cNvCxnSpPr>
      </xdr:nvCxnSpPr>
      <xdr:spPr bwMode="auto">
        <a:xfrm flipV="1">
          <a:off x="2583180" y="56220360"/>
          <a:ext cx="0" cy="26441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83820</xdr:colOff>
      <xdr:row>424</xdr:row>
      <xdr:rowOff>106680</xdr:rowOff>
    </xdr:from>
    <xdr:to>
      <xdr:col>7</xdr:col>
      <xdr:colOff>38100</xdr:colOff>
      <xdr:row>425</xdr:row>
      <xdr:rowOff>38100</xdr:rowOff>
    </xdr:to>
    <xdr:cxnSp macro="">
      <xdr:nvCxnSpPr>
        <xdr:cNvPr id="865" name="Straight Connector 894"/>
        <xdr:cNvCxnSpPr>
          <a:cxnSpLocks noChangeShapeType="1"/>
        </xdr:cNvCxnSpPr>
      </xdr:nvCxnSpPr>
      <xdr:spPr bwMode="auto">
        <a:xfrm flipH="1">
          <a:off x="2552700" y="56243220"/>
          <a:ext cx="6858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83820</xdr:colOff>
      <xdr:row>443</xdr:row>
      <xdr:rowOff>106680</xdr:rowOff>
    </xdr:from>
    <xdr:to>
      <xdr:col>7</xdr:col>
      <xdr:colOff>30480</xdr:colOff>
      <xdr:row>444</xdr:row>
      <xdr:rowOff>45720</xdr:rowOff>
    </xdr:to>
    <xdr:cxnSp macro="">
      <xdr:nvCxnSpPr>
        <xdr:cNvPr id="866" name="Straight Connector 898"/>
        <xdr:cNvCxnSpPr>
          <a:cxnSpLocks noChangeShapeType="1"/>
        </xdr:cNvCxnSpPr>
      </xdr:nvCxnSpPr>
      <xdr:spPr bwMode="auto">
        <a:xfrm flipH="1">
          <a:off x="2552700" y="58765440"/>
          <a:ext cx="6096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7620</xdr:colOff>
      <xdr:row>440</xdr:row>
      <xdr:rowOff>22860</xdr:rowOff>
    </xdr:from>
    <xdr:to>
      <xdr:col>18</xdr:col>
      <xdr:colOff>7620</xdr:colOff>
      <xdr:row>450</xdr:row>
      <xdr:rowOff>68580</xdr:rowOff>
    </xdr:to>
    <xdr:cxnSp macro="">
      <xdr:nvCxnSpPr>
        <xdr:cNvPr id="867" name="Straight Connector 905"/>
        <xdr:cNvCxnSpPr>
          <a:cxnSpLocks noChangeShapeType="1"/>
        </xdr:cNvCxnSpPr>
      </xdr:nvCxnSpPr>
      <xdr:spPr bwMode="auto">
        <a:xfrm flipV="1">
          <a:off x="3848100" y="58285380"/>
          <a:ext cx="0" cy="13563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53340</xdr:colOff>
      <xdr:row>450</xdr:row>
      <xdr:rowOff>0</xdr:rowOff>
    </xdr:from>
    <xdr:to>
      <xdr:col>37</xdr:col>
      <xdr:colOff>53340</xdr:colOff>
      <xdr:row>450</xdr:row>
      <xdr:rowOff>0</xdr:rowOff>
    </xdr:to>
    <xdr:sp macro="" textlink="">
      <xdr:nvSpPr>
        <xdr:cNvPr id="868" name="Line 661"/>
        <xdr:cNvSpPr>
          <a:spLocks noChangeShapeType="1"/>
        </xdr:cNvSpPr>
      </xdr:nvSpPr>
      <xdr:spPr bwMode="auto">
        <a:xfrm>
          <a:off x="3779520" y="59573160"/>
          <a:ext cx="2286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83820</xdr:colOff>
      <xdr:row>449</xdr:row>
      <xdr:rowOff>99060</xdr:rowOff>
    </xdr:from>
    <xdr:to>
      <xdr:col>18</xdr:col>
      <xdr:colOff>38100</xdr:colOff>
      <xdr:row>450</xdr:row>
      <xdr:rowOff>38100</xdr:rowOff>
    </xdr:to>
    <xdr:cxnSp macro="">
      <xdr:nvCxnSpPr>
        <xdr:cNvPr id="869" name="Straight Connector 908"/>
        <xdr:cNvCxnSpPr>
          <a:cxnSpLocks noChangeShapeType="1"/>
        </xdr:cNvCxnSpPr>
      </xdr:nvCxnSpPr>
      <xdr:spPr bwMode="auto">
        <a:xfrm flipH="1">
          <a:off x="3810000" y="59542680"/>
          <a:ext cx="6858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26</xdr:col>
      <xdr:colOff>7620</xdr:colOff>
      <xdr:row>449</xdr:row>
      <xdr:rowOff>38100</xdr:rowOff>
    </xdr:from>
    <xdr:to>
      <xdr:col>26</xdr:col>
      <xdr:colOff>7620</xdr:colOff>
      <xdr:row>450</xdr:row>
      <xdr:rowOff>60960</xdr:rowOff>
    </xdr:to>
    <xdr:cxnSp macro="">
      <xdr:nvCxnSpPr>
        <xdr:cNvPr id="870" name="Straight Connector 909"/>
        <xdr:cNvCxnSpPr>
          <a:cxnSpLocks noChangeShapeType="1"/>
        </xdr:cNvCxnSpPr>
      </xdr:nvCxnSpPr>
      <xdr:spPr bwMode="auto">
        <a:xfrm>
          <a:off x="4762500" y="59481720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25</xdr:col>
      <xdr:colOff>83820</xdr:colOff>
      <xdr:row>449</xdr:row>
      <xdr:rowOff>99060</xdr:rowOff>
    </xdr:from>
    <xdr:to>
      <xdr:col>26</xdr:col>
      <xdr:colOff>38100</xdr:colOff>
      <xdr:row>450</xdr:row>
      <xdr:rowOff>38100</xdr:rowOff>
    </xdr:to>
    <xdr:cxnSp macro="">
      <xdr:nvCxnSpPr>
        <xdr:cNvPr id="871" name="Straight Connector 910"/>
        <xdr:cNvCxnSpPr>
          <a:cxnSpLocks noChangeShapeType="1"/>
        </xdr:cNvCxnSpPr>
      </xdr:nvCxnSpPr>
      <xdr:spPr bwMode="auto">
        <a:xfrm flipH="1">
          <a:off x="4724400" y="59542680"/>
          <a:ext cx="6858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29</xdr:col>
      <xdr:colOff>7620</xdr:colOff>
      <xdr:row>449</xdr:row>
      <xdr:rowOff>38100</xdr:rowOff>
    </xdr:from>
    <xdr:to>
      <xdr:col>29</xdr:col>
      <xdr:colOff>7620</xdr:colOff>
      <xdr:row>450</xdr:row>
      <xdr:rowOff>68580</xdr:rowOff>
    </xdr:to>
    <xdr:cxnSp macro="">
      <xdr:nvCxnSpPr>
        <xdr:cNvPr id="872" name="Straight Connector 911"/>
        <xdr:cNvCxnSpPr>
          <a:cxnSpLocks noChangeShapeType="1"/>
        </xdr:cNvCxnSpPr>
      </xdr:nvCxnSpPr>
      <xdr:spPr bwMode="auto">
        <a:xfrm>
          <a:off x="5105400" y="59481720"/>
          <a:ext cx="0" cy="1600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28</xdr:col>
      <xdr:colOff>83820</xdr:colOff>
      <xdr:row>449</xdr:row>
      <xdr:rowOff>99060</xdr:rowOff>
    </xdr:from>
    <xdr:to>
      <xdr:col>29</xdr:col>
      <xdr:colOff>38100</xdr:colOff>
      <xdr:row>450</xdr:row>
      <xdr:rowOff>38100</xdr:rowOff>
    </xdr:to>
    <xdr:cxnSp macro="">
      <xdr:nvCxnSpPr>
        <xdr:cNvPr id="873" name="Straight Connector 912"/>
        <xdr:cNvCxnSpPr>
          <a:cxnSpLocks noChangeShapeType="1"/>
        </xdr:cNvCxnSpPr>
      </xdr:nvCxnSpPr>
      <xdr:spPr bwMode="auto">
        <a:xfrm flipH="1">
          <a:off x="5067300" y="59542680"/>
          <a:ext cx="6858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37</xdr:col>
      <xdr:colOff>0</xdr:colOff>
      <xdr:row>440</xdr:row>
      <xdr:rowOff>22860</xdr:rowOff>
    </xdr:from>
    <xdr:to>
      <xdr:col>37</xdr:col>
      <xdr:colOff>0</xdr:colOff>
      <xdr:row>450</xdr:row>
      <xdr:rowOff>68580</xdr:rowOff>
    </xdr:to>
    <xdr:cxnSp macro="">
      <xdr:nvCxnSpPr>
        <xdr:cNvPr id="874" name="Straight Connector 913"/>
        <xdr:cNvCxnSpPr>
          <a:cxnSpLocks noChangeShapeType="1"/>
        </xdr:cNvCxnSpPr>
      </xdr:nvCxnSpPr>
      <xdr:spPr bwMode="auto">
        <a:xfrm flipV="1">
          <a:off x="6012180" y="58285380"/>
          <a:ext cx="0" cy="13563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36</xdr:col>
      <xdr:colOff>83820</xdr:colOff>
      <xdr:row>449</xdr:row>
      <xdr:rowOff>99060</xdr:rowOff>
    </xdr:from>
    <xdr:to>
      <xdr:col>37</xdr:col>
      <xdr:colOff>30480</xdr:colOff>
      <xdr:row>450</xdr:row>
      <xdr:rowOff>38100</xdr:rowOff>
    </xdr:to>
    <xdr:cxnSp macro="">
      <xdr:nvCxnSpPr>
        <xdr:cNvPr id="875" name="Straight Connector 914"/>
        <xdr:cNvCxnSpPr>
          <a:cxnSpLocks noChangeShapeType="1"/>
        </xdr:cNvCxnSpPr>
      </xdr:nvCxnSpPr>
      <xdr:spPr bwMode="auto">
        <a:xfrm flipH="1">
          <a:off x="5981700" y="59542680"/>
          <a:ext cx="6096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114300</xdr:colOff>
      <xdr:row>426</xdr:row>
      <xdr:rowOff>83820</xdr:rowOff>
    </xdr:from>
    <xdr:to>
      <xdr:col>9</xdr:col>
      <xdr:colOff>114300</xdr:colOff>
      <xdr:row>442</xdr:row>
      <xdr:rowOff>68580</xdr:rowOff>
    </xdr:to>
    <xdr:cxnSp macro="">
      <xdr:nvCxnSpPr>
        <xdr:cNvPr id="876" name="Straight Connector 917"/>
        <xdr:cNvCxnSpPr>
          <a:cxnSpLocks noChangeShapeType="1"/>
        </xdr:cNvCxnSpPr>
      </xdr:nvCxnSpPr>
      <xdr:spPr bwMode="auto">
        <a:xfrm flipV="1">
          <a:off x="2926080" y="56487060"/>
          <a:ext cx="0" cy="21107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83820</xdr:colOff>
      <xdr:row>426</xdr:row>
      <xdr:rowOff>106680</xdr:rowOff>
    </xdr:from>
    <xdr:to>
      <xdr:col>10</xdr:col>
      <xdr:colOff>30480</xdr:colOff>
      <xdr:row>427</xdr:row>
      <xdr:rowOff>38100</xdr:rowOff>
    </xdr:to>
    <xdr:cxnSp macro="">
      <xdr:nvCxnSpPr>
        <xdr:cNvPr id="877" name="Straight Connector 918"/>
        <xdr:cNvCxnSpPr>
          <a:cxnSpLocks noChangeShapeType="1"/>
        </xdr:cNvCxnSpPr>
      </xdr:nvCxnSpPr>
      <xdr:spPr bwMode="auto">
        <a:xfrm flipH="1">
          <a:off x="2895600" y="56509920"/>
          <a:ext cx="6096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83820</xdr:colOff>
      <xdr:row>441</xdr:row>
      <xdr:rowOff>106680</xdr:rowOff>
    </xdr:from>
    <xdr:to>
      <xdr:col>10</xdr:col>
      <xdr:colOff>30480</xdr:colOff>
      <xdr:row>442</xdr:row>
      <xdr:rowOff>45720</xdr:rowOff>
    </xdr:to>
    <xdr:cxnSp macro="">
      <xdr:nvCxnSpPr>
        <xdr:cNvPr id="878" name="Straight Connector 919"/>
        <xdr:cNvCxnSpPr>
          <a:cxnSpLocks noChangeShapeType="1"/>
        </xdr:cNvCxnSpPr>
      </xdr:nvCxnSpPr>
      <xdr:spPr bwMode="auto">
        <a:xfrm flipH="1">
          <a:off x="2895600" y="58498740"/>
          <a:ext cx="6096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114300</xdr:colOff>
      <xdr:row>425</xdr:row>
      <xdr:rowOff>0</xdr:rowOff>
    </xdr:from>
    <xdr:to>
      <xdr:col>39</xdr:col>
      <xdr:colOff>7620</xdr:colOff>
      <xdr:row>425</xdr:row>
      <xdr:rowOff>0</xdr:rowOff>
    </xdr:to>
    <xdr:sp macro="" textlink="">
      <xdr:nvSpPr>
        <xdr:cNvPr id="879" name="Line 705"/>
        <xdr:cNvSpPr>
          <a:spLocks noChangeShapeType="1"/>
        </xdr:cNvSpPr>
      </xdr:nvSpPr>
      <xdr:spPr bwMode="auto">
        <a:xfrm>
          <a:off x="3840480" y="56273700"/>
          <a:ext cx="24079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114300</xdr:colOff>
      <xdr:row>425</xdr:row>
      <xdr:rowOff>0</xdr:rowOff>
    </xdr:from>
    <xdr:to>
      <xdr:col>17</xdr:col>
      <xdr:colOff>114300</xdr:colOff>
      <xdr:row>445</xdr:row>
      <xdr:rowOff>91440</xdr:rowOff>
    </xdr:to>
    <xdr:sp macro="" textlink="">
      <xdr:nvSpPr>
        <xdr:cNvPr id="880" name="Line 706"/>
        <xdr:cNvSpPr>
          <a:spLocks noChangeShapeType="1"/>
        </xdr:cNvSpPr>
      </xdr:nvSpPr>
      <xdr:spPr bwMode="auto">
        <a:xfrm>
          <a:off x="3840480" y="56273700"/>
          <a:ext cx="0" cy="2743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30480</xdr:colOff>
      <xdr:row>433</xdr:row>
      <xdr:rowOff>106680</xdr:rowOff>
    </xdr:from>
    <xdr:to>
      <xdr:col>27</xdr:col>
      <xdr:colOff>76200</xdr:colOff>
      <xdr:row>434</xdr:row>
      <xdr:rowOff>22860</xdr:rowOff>
    </xdr:to>
    <xdr:sp macro="" textlink="">
      <xdr:nvSpPr>
        <xdr:cNvPr id="881" name="Oval 623"/>
        <xdr:cNvSpPr>
          <a:spLocks noChangeArrowheads="1"/>
        </xdr:cNvSpPr>
      </xdr:nvSpPr>
      <xdr:spPr bwMode="auto">
        <a:xfrm>
          <a:off x="4899660" y="57447180"/>
          <a:ext cx="45720" cy="457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28</xdr:col>
      <xdr:colOff>15240</xdr:colOff>
      <xdr:row>434</xdr:row>
      <xdr:rowOff>7620</xdr:rowOff>
    </xdr:from>
    <xdr:to>
      <xdr:col>41</xdr:col>
      <xdr:colOff>60960</xdr:colOff>
      <xdr:row>434</xdr:row>
      <xdr:rowOff>7620</xdr:rowOff>
    </xdr:to>
    <xdr:sp macro="" textlink="">
      <xdr:nvSpPr>
        <xdr:cNvPr id="882" name="Line 661"/>
        <xdr:cNvSpPr>
          <a:spLocks noChangeShapeType="1"/>
        </xdr:cNvSpPr>
      </xdr:nvSpPr>
      <xdr:spPr bwMode="auto">
        <a:xfrm>
          <a:off x="4998720" y="57477660"/>
          <a:ext cx="15316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41</xdr:col>
      <xdr:colOff>7620</xdr:colOff>
      <xdr:row>424</xdr:row>
      <xdr:rowOff>68580</xdr:rowOff>
    </xdr:from>
    <xdr:to>
      <xdr:col>41</xdr:col>
      <xdr:colOff>7620</xdr:colOff>
      <xdr:row>434</xdr:row>
      <xdr:rowOff>60960</xdr:rowOff>
    </xdr:to>
    <xdr:cxnSp macro="">
      <xdr:nvCxnSpPr>
        <xdr:cNvPr id="883" name="Straight Connector 926"/>
        <xdr:cNvCxnSpPr>
          <a:cxnSpLocks noChangeShapeType="1"/>
        </xdr:cNvCxnSpPr>
      </xdr:nvCxnSpPr>
      <xdr:spPr bwMode="auto">
        <a:xfrm flipV="1">
          <a:off x="6477000" y="56205120"/>
          <a:ext cx="0" cy="1325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0</xdr:colOff>
      <xdr:row>416</xdr:row>
      <xdr:rowOff>68580</xdr:rowOff>
    </xdr:from>
    <xdr:to>
      <xdr:col>18</xdr:col>
      <xdr:colOff>0</xdr:colOff>
      <xdr:row>418</xdr:row>
      <xdr:rowOff>53340</xdr:rowOff>
    </xdr:to>
    <xdr:cxnSp macro="">
      <xdr:nvCxnSpPr>
        <xdr:cNvPr id="884" name="Straight Connector 927"/>
        <xdr:cNvCxnSpPr>
          <a:cxnSpLocks noChangeShapeType="1"/>
        </xdr:cNvCxnSpPr>
      </xdr:nvCxnSpPr>
      <xdr:spPr bwMode="auto">
        <a:xfrm flipV="1">
          <a:off x="3840480" y="55161180"/>
          <a:ext cx="0" cy="2514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40</xdr:col>
      <xdr:colOff>83820</xdr:colOff>
      <xdr:row>433</xdr:row>
      <xdr:rowOff>99060</xdr:rowOff>
    </xdr:from>
    <xdr:to>
      <xdr:col>41</xdr:col>
      <xdr:colOff>38100</xdr:colOff>
      <xdr:row>434</xdr:row>
      <xdr:rowOff>38100</xdr:rowOff>
    </xdr:to>
    <xdr:cxnSp macro="">
      <xdr:nvCxnSpPr>
        <xdr:cNvPr id="885" name="Straight Connector 929"/>
        <xdr:cNvCxnSpPr>
          <a:cxnSpLocks noChangeShapeType="1"/>
        </xdr:cNvCxnSpPr>
      </xdr:nvCxnSpPr>
      <xdr:spPr bwMode="auto">
        <a:xfrm flipH="1">
          <a:off x="6438900" y="57439560"/>
          <a:ext cx="6858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39</xdr:col>
      <xdr:colOff>38100</xdr:colOff>
      <xdr:row>424</xdr:row>
      <xdr:rowOff>137160</xdr:rowOff>
    </xdr:from>
    <xdr:to>
      <xdr:col>41</xdr:col>
      <xdr:colOff>68580</xdr:colOff>
      <xdr:row>424</xdr:row>
      <xdr:rowOff>137160</xdr:rowOff>
    </xdr:to>
    <xdr:cxnSp macro="">
      <xdr:nvCxnSpPr>
        <xdr:cNvPr id="886" name="Straight Connector 930"/>
        <xdr:cNvCxnSpPr>
          <a:cxnSpLocks noChangeShapeType="1"/>
        </xdr:cNvCxnSpPr>
      </xdr:nvCxnSpPr>
      <xdr:spPr bwMode="auto">
        <a:xfrm>
          <a:off x="6278880" y="56273700"/>
          <a:ext cx="2590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40</xdr:col>
      <xdr:colOff>91440</xdr:colOff>
      <xdr:row>424</xdr:row>
      <xdr:rowOff>99060</xdr:rowOff>
    </xdr:from>
    <xdr:to>
      <xdr:col>41</xdr:col>
      <xdr:colOff>38100</xdr:colOff>
      <xdr:row>425</xdr:row>
      <xdr:rowOff>38100</xdr:rowOff>
    </xdr:to>
    <xdr:cxnSp macro="">
      <xdr:nvCxnSpPr>
        <xdr:cNvPr id="887" name="Straight Connector 932"/>
        <xdr:cNvCxnSpPr>
          <a:cxnSpLocks noChangeShapeType="1"/>
        </xdr:cNvCxnSpPr>
      </xdr:nvCxnSpPr>
      <xdr:spPr bwMode="auto">
        <a:xfrm flipH="1">
          <a:off x="6446520" y="56235600"/>
          <a:ext cx="6096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38100</xdr:colOff>
      <xdr:row>417</xdr:row>
      <xdr:rowOff>7620</xdr:rowOff>
    </xdr:from>
    <xdr:to>
      <xdr:col>28</xdr:col>
      <xdr:colOff>15240</xdr:colOff>
      <xdr:row>417</xdr:row>
      <xdr:rowOff>7620</xdr:rowOff>
    </xdr:to>
    <xdr:sp macro="" textlink="">
      <xdr:nvSpPr>
        <xdr:cNvPr id="888" name="Line 661"/>
        <xdr:cNvSpPr>
          <a:spLocks noChangeShapeType="1"/>
        </xdr:cNvSpPr>
      </xdr:nvSpPr>
      <xdr:spPr bwMode="auto">
        <a:xfrm>
          <a:off x="3764280" y="55237380"/>
          <a:ext cx="12344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83820</xdr:colOff>
      <xdr:row>416</xdr:row>
      <xdr:rowOff>99060</xdr:rowOff>
    </xdr:from>
    <xdr:to>
      <xdr:col>18</xdr:col>
      <xdr:colOff>38100</xdr:colOff>
      <xdr:row>417</xdr:row>
      <xdr:rowOff>38100</xdr:rowOff>
    </xdr:to>
    <xdr:cxnSp macro="">
      <xdr:nvCxnSpPr>
        <xdr:cNvPr id="889" name="Straight Connector 936"/>
        <xdr:cNvCxnSpPr>
          <a:cxnSpLocks noChangeShapeType="1"/>
        </xdr:cNvCxnSpPr>
      </xdr:nvCxnSpPr>
      <xdr:spPr bwMode="auto">
        <a:xfrm flipH="1">
          <a:off x="3810000" y="55191660"/>
          <a:ext cx="6858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27</xdr:col>
      <xdr:colOff>53340</xdr:colOff>
      <xdr:row>416</xdr:row>
      <xdr:rowOff>83820</xdr:rowOff>
    </xdr:from>
    <xdr:to>
      <xdr:col>27</xdr:col>
      <xdr:colOff>53340</xdr:colOff>
      <xdr:row>417</xdr:row>
      <xdr:rowOff>114300</xdr:rowOff>
    </xdr:to>
    <xdr:cxnSp macro="">
      <xdr:nvCxnSpPr>
        <xdr:cNvPr id="890" name="Straight Connector 937"/>
        <xdr:cNvCxnSpPr>
          <a:cxnSpLocks noChangeShapeType="1"/>
        </xdr:cNvCxnSpPr>
      </xdr:nvCxnSpPr>
      <xdr:spPr bwMode="auto">
        <a:xfrm>
          <a:off x="4922520" y="55176420"/>
          <a:ext cx="0" cy="1676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27</xdr:col>
      <xdr:colOff>15240</xdr:colOff>
      <xdr:row>416</xdr:row>
      <xdr:rowOff>106680</xdr:rowOff>
    </xdr:from>
    <xdr:to>
      <xdr:col>27</xdr:col>
      <xdr:colOff>83820</xdr:colOff>
      <xdr:row>417</xdr:row>
      <xdr:rowOff>45720</xdr:rowOff>
    </xdr:to>
    <xdr:cxnSp macro="">
      <xdr:nvCxnSpPr>
        <xdr:cNvPr id="891" name="Straight Connector 938"/>
        <xdr:cNvCxnSpPr>
          <a:cxnSpLocks noChangeShapeType="1"/>
        </xdr:cNvCxnSpPr>
      </xdr:nvCxnSpPr>
      <xdr:spPr bwMode="auto">
        <a:xfrm flipH="1">
          <a:off x="4884420" y="55199280"/>
          <a:ext cx="6858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23</xdr:col>
      <xdr:colOff>60960</xdr:colOff>
      <xdr:row>437</xdr:row>
      <xdr:rowOff>0</xdr:rowOff>
    </xdr:from>
    <xdr:to>
      <xdr:col>26</xdr:col>
      <xdr:colOff>45720</xdr:colOff>
      <xdr:row>437</xdr:row>
      <xdr:rowOff>0</xdr:rowOff>
    </xdr:to>
    <xdr:cxnSp macro="">
      <xdr:nvCxnSpPr>
        <xdr:cNvPr id="892" name="Straight Connector 939"/>
        <xdr:cNvCxnSpPr>
          <a:cxnSpLocks noChangeShapeType="1"/>
        </xdr:cNvCxnSpPr>
      </xdr:nvCxnSpPr>
      <xdr:spPr bwMode="auto">
        <a:xfrm>
          <a:off x="4472940" y="57858660"/>
          <a:ext cx="3276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23</xdr:col>
      <xdr:colOff>83820</xdr:colOff>
      <xdr:row>436</xdr:row>
      <xdr:rowOff>99060</xdr:rowOff>
    </xdr:from>
    <xdr:to>
      <xdr:col>24</xdr:col>
      <xdr:colOff>30480</xdr:colOff>
      <xdr:row>437</xdr:row>
      <xdr:rowOff>38100</xdr:rowOff>
    </xdr:to>
    <xdr:cxnSp macro="">
      <xdr:nvCxnSpPr>
        <xdr:cNvPr id="893" name="Straight Connector 941"/>
        <xdr:cNvCxnSpPr>
          <a:cxnSpLocks noChangeShapeType="1"/>
        </xdr:cNvCxnSpPr>
      </xdr:nvCxnSpPr>
      <xdr:spPr bwMode="auto">
        <a:xfrm flipH="1">
          <a:off x="4495800" y="57828180"/>
          <a:ext cx="6096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25</xdr:col>
      <xdr:colOff>76200</xdr:colOff>
      <xdr:row>436</xdr:row>
      <xdr:rowOff>99060</xdr:rowOff>
    </xdr:from>
    <xdr:to>
      <xdr:col>26</xdr:col>
      <xdr:colOff>30480</xdr:colOff>
      <xdr:row>437</xdr:row>
      <xdr:rowOff>45720</xdr:rowOff>
    </xdr:to>
    <xdr:cxnSp macro="">
      <xdr:nvCxnSpPr>
        <xdr:cNvPr id="894" name="Straight Connector 942"/>
        <xdr:cNvCxnSpPr>
          <a:cxnSpLocks noChangeShapeType="1"/>
        </xdr:cNvCxnSpPr>
      </xdr:nvCxnSpPr>
      <xdr:spPr bwMode="auto">
        <a:xfrm flipH="1">
          <a:off x="4716780" y="57828180"/>
          <a:ext cx="6858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28</xdr:col>
      <xdr:colOff>60960</xdr:colOff>
      <xdr:row>437</xdr:row>
      <xdr:rowOff>7620</xdr:rowOff>
    </xdr:from>
    <xdr:to>
      <xdr:col>31</xdr:col>
      <xdr:colOff>45720</xdr:colOff>
      <xdr:row>437</xdr:row>
      <xdr:rowOff>7620</xdr:rowOff>
    </xdr:to>
    <xdr:cxnSp macro="">
      <xdr:nvCxnSpPr>
        <xdr:cNvPr id="895" name="Straight Connector 947"/>
        <xdr:cNvCxnSpPr>
          <a:cxnSpLocks noChangeShapeType="1"/>
        </xdr:cNvCxnSpPr>
      </xdr:nvCxnSpPr>
      <xdr:spPr bwMode="auto">
        <a:xfrm>
          <a:off x="5044440" y="57866280"/>
          <a:ext cx="3276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28</xdr:col>
      <xdr:colOff>83820</xdr:colOff>
      <xdr:row>436</xdr:row>
      <xdr:rowOff>106680</xdr:rowOff>
    </xdr:from>
    <xdr:to>
      <xdr:col>29</xdr:col>
      <xdr:colOff>30480</xdr:colOff>
      <xdr:row>437</xdr:row>
      <xdr:rowOff>45720</xdr:rowOff>
    </xdr:to>
    <xdr:cxnSp macro="">
      <xdr:nvCxnSpPr>
        <xdr:cNvPr id="896" name="Straight Connector 948"/>
        <xdr:cNvCxnSpPr>
          <a:cxnSpLocks noChangeShapeType="1"/>
        </xdr:cNvCxnSpPr>
      </xdr:nvCxnSpPr>
      <xdr:spPr bwMode="auto">
        <a:xfrm flipH="1">
          <a:off x="5067300" y="57835800"/>
          <a:ext cx="60960" cy="685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30</xdr:col>
      <xdr:colOff>76200</xdr:colOff>
      <xdr:row>436</xdr:row>
      <xdr:rowOff>106680</xdr:rowOff>
    </xdr:from>
    <xdr:to>
      <xdr:col>31</xdr:col>
      <xdr:colOff>30480</xdr:colOff>
      <xdr:row>437</xdr:row>
      <xdr:rowOff>53340</xdr:rowOff>
    </xdr:to>
    <xdr:cxnSp macro="">
      <xdr:nvCxnSpPr>
        <xdr:cNvPr id="897" name="Straight Connector 949"/>
        <xdr:cNvCxnSpPr>
          <a:cxnSpLocks noChangeShapeType="1"/>
        </xdr:cNvCxnSpPr>
      </xdr:nvCxnSpPr>
      <xdr:spPr bwMode="auto">
        <a:xfrm flipH="1">
          <a:off x="5288280" y="57835800"/>
          <a:ext cx="68580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91440</xdr:colOff>
      <xdr:row>424</xdr:row>
      <xdr:rowOff>121920</xdr:rowOff>
    </xdr:from>
    <xdr:to>
      <xdr:col>18</xdr:col>
      <xdr:colOff>22860</xdr:colOff>
      <xdr:row>425</xdr:row>
      <xdr:rowOff>15240</xdr:rowOff>
    </xdr:to>
    <xdr:sp macro="" textlink="">
      <xdr:nvSpPr>
        <xdr:cNvPr id="898" name="Oval 434"/>
        <xdr:cNvSpPr>
          <a:spLocks noChangeArrowheads="1"/>
        </xdr:cNvSpPr>
      </xdr:nvSpPr>
      <xdr:spPr bwMode="auto">
        <a:xfrm>
          <a:off x="3817620" y="56258460"/>
          <a:ext cx="45720" cy="304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rcan.berberoglu/Documents/ozel/sat&#305;s/yeni_y&#246;netmelige_gore_hesaplar(sifreli)/kolon_hesaplari/kolon_betonarme_hes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lon_donati_hesabi"/>
      <sheetName val="narin_kolon_mom_hes"/>
      <sheetName val="sun_duz_norm_kolon_etr_hes"/>
      <sheetName val="kolon_mom_tas_kap_hes"/>
      <sheetName val="atalet_mom_hes"/>
      <sheetName val="kolon_kiris_birl_kesme_güv"/>
      <sheetName val="kolon_bindirme_boyu"/>
    </sheetNames>
    <sheetDataSet>
      <sheetData sheetId="0">
        <row r="23">
          <cell r="B23">
            <v>1.4E-2</v>
          </cell>
        </row>
        <row r="57">
          <cell r="B57">
            <v>250.00000000000006</v>
          </cell>
        </row>
        <row r="58">
          <cell r="B58">
            <v>250.77646282478963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4"/>
  </sheetPr>
  <dimension ref="B1:BH453"/>
  <sheetViews>
    <sheetView showGridLines="0" tabSelected="1" workbookViewId="0">
      <selection activeCell="AY7" sqref="AY7"/>
    </sheetView>
  </sheetViews>
  <sheetFormatPr defaultColWidth="9.109375" defaultRowHeight="10.199999999999999" x14ac:dyDescent="0.2"/>
  <cols>
    <col min="1" max="1" width="2.88671875" style="1" customWidth="1"/>
    <col min="2" max="2" width="6.88671875" style="109" customWidth="1"/>
    <col min="3" max="3" width="18.33203125" style="1" customWidth="1"/>
    <col min="4" max="4" width="4.5546875" style="1" customWidth="1"/>
    <col min="5" max="116" width="1.6640625" style="1" customWidth="1"/>
    <col min="117" max="16384" width="9.109375" style="1"/>
  </cols>
  <sheetData>
    <row r="1" spans="2:50" ht="15.75" customHeight="1" x14ac:dyDescent="0.2">
      <c r="B1" s="145" t="s">
        <v>0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</row>
    <row r="2" spans="2:50" ht="21.75" customHeight="1" thickBot="1" x14ac:dyDescent="0.25"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</row>
    <row r="3" spans="2:50" ht="10.8" thickTop="1" x14ac:dyDescent="0.2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4"/>
    </row>
    <row r="4" spans="2:50" x14ac:dyDescent="0.2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7"/>
    </row>
    <row r="5" spans="2:50" x14ac:dyDescent="0.2">
      <c r="B5" s="5"/>
      <c r="D5" s="6"/>
      <c r="E5" s="6"/>
      <c r="F5" s="6"/>
      <c r="G5" s="6"/>
      <c r="H5" s="6"/>
      <c r="I5" s="6"/>
      <c r="J5" s="6"/>
      <c r="K5" s="6"/>
      <c r="L5" s="6"/>
      <c r="M5" s="6"/>
      <c r="O5" s="6" t="s">
        <v>1</v>
      </c>
      <c r="P5" s="6"/>
      <c r="Q5" s="6"/>
      <c r="R5" s="6"/>
      <c r="S5" s="6"/>
      <c r="T5" s="6"/>
      <c r="U5" s="6"/>
      <c r="V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7"/>
    </row>
    <row r="6" spans="2:50" ht="10.8" thickBot="1" x14ac:dyDescent="0.25">
      <c r="B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8"/>
      <c r="P6" s="8"/>
      <c r="Q6" s="8"/>
      <c r="R6" s="6"/>
      <c r="S6" s="6"/>
      <c r="T6" s="6"/>
      <c r="V6" s="6"/>
      <c r="X6" s="1" t="s">
        <v>2</v>
      </c>
      <c r="Y6" s="9"/>
      <c r="Z6" s="10"/>
      <c r="AA6" s="11"/>
      <c r="AB6" s="11"/>
      <c r="AC6" s="11"/>
      <c r="AD6" s="10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7"/>
    </row>
    <row r="7" spans="2:50" ht="10.8" thickBot="1" x14ac:dyDescent="0.25">
      <c r="B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2"/>
      <c r="P7" s="13"/>
      <c r="Q7" s="14"/>
      <c r="R7" s="13"/>
      <c r="S7" s="13"/>
      <c r="T7" s="13"/>
      <c r="U7" s="13"/>
      <c r="V7" s="13"/>
      <c r="W7" s="15"/>
      <c r="Y7" s="16"/>
      <c r="Z7" s="137">
        <v>30</v>
      </c>
      <c r="AA7" s="138"/>
      <c r="AB7" s="138"/>
      <c r="AC7" s="6"/>
      <c r="AD7" s="17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7"/>
    </row>
    <row r="8" spans="2:50" ht="10.8" thickBot="1" x14ac:dyDescent="0.25">
      <c r="B8" s="18" t="s">
        <v>3</v>
      </c>
      <c r="C8" s="19">
        <f>(O15*Z7*Z7/2+S15*Z7*Z7/2+O15*Z11*(Z7+Z11/2))/(O15*Z7+S15*Z7+O15*Z11)</f>
        <v>35.348837209302324</v>
      </c>
      <c r="D8" s="6"/>
      <c r="E8" s="6"/>
      <c r="J8" s="6" t="s">
        <v>4</v>
      </c>
      <c r="K8" s="6"/>
      <c r="L8" s="6"/>
      <c r="M8" s="6"/>
      <c r="N8" s="6"/>
      <c r="O8" s="20"/>
      <c r="P8" s="14"/>
      <c r="Q8" s="14"/>
      <c r="R8" s="21"/>
      <c r="S8" s="21"/>
      <c r="T8" s="21"/>
      <c r="U8" s="21"/>
      <c r="V8" s="21"/>
      <c r="W8" s="22"/>
      <c r="Y8" s="9"/>
      <c r="Z8" s="10"/>
      <c r="AC8" s="16"/>
      <c r="AH8" s="6"/>
      <c r="AQ8" s="6"/>
      <c r="AR8" s="6"/>
      <c r="AS8" s="6"/>
      <c r="AT8" s="6"/>
      <c r="AU8" s="6"/>
      <c r="AV8" s="6"/>
      <c r="AW8" s="6"/>
      <c r="AX8" s="7"/>
    </row>
    <row r="9" spans="2:50" x14ac:dyDescent="0.2">
      <c r="B9" s="23" t="s">
        <v>5</v>
      </c>
      <c r="C9" s="24">
        <f>O15*Z7^3/12+O15*Z7*(C8-Z7/2)^2+S15*Z7^3/12+S15*Z7*(C8-Z7/2)^2</f>
        <v>1247141.6982152513</v>
      </c>
      <c r="D9" s="6"/>
      <c r="E9" s="6"/>
      <c r="J9" s="6"/>
      <c r="K9" s="6"/>
      <c r="L9" s="6"/>
      <c r="M9" s="6"/>
      <c r="N9" s="6"/>
      <c r="O9" s="20"/>
      <c r="P9" s="14"/>
      <c r="Q9" s="25"/>
      <c r="R9" s="6"/>
      <c r="S9" s="6"/>
      <c r="T9" s="6"/>
      <c r="U9" s="6"/>
      <c r="Y9" s="16"/>
      <c r="Z9" s="26"/>
      <c r="AA9" s="6"/>
      <c r="AB9" s="6"/>
      <c r="AC9" s="6"/>
      <c r="AD9" s="26"/>
      <c r="AE9" s="6"/>
      <c r="AF9" s="6"/>
      <c r="AH9" s="6"/>
      <c r="AQ9" s="6"/>
      <c r="AR9" s="6"/>
      <c r="AS9" s="6"/>
      <c r="AT9" s="6"/>
      <c r="AU9" s="6"/>
      <c r="AV9" s="6"/>
      <c r="AW9" s="6"/>
      <c r="AX9" s="7"/>
    </row>
    <row r="10" spans="2:50" x14ac:dyDescent="0.2">
      <c r="B10" s="23" t="s">
        <v>6</v>
      </c>
      <c r="C10" s="24">
        <f>O15*Z11^3/12+O15*Z11*(C8-Z7-Z11/2)^2</f>
        <v>2253168.3793041287</v>
      </c>
      <c r="D10" s="6"/>
      <c r="E10" s="6"/>
      <c r="J10" s="6"/>
      <c r="K10" s="6"/>
      <c r="L10" s="6"/>
      <c r="M10" s="6"/>
      <c r="N10" s="6"/>
      <c r="O10" s="20"/>
      <c r="P10" s="14"/>
      <c r="Q10" s="25"/>
      <c r="R10" s="6"/>
      <c r="S10" s="6"/>
      <c r="T10" s="6"/>
      <c r="U10" s="6"/>
      <c r="Y10" s="16"/>
      <c r="AA10" s="6"/>
      <c r="AB10" s="6"/>
      <c r="AC10" s="6"/>
      <c r="AD10" s="133">
        <f>Z7+Z11</f>
        <v>100</v>
      </c>
      <c r="AE10" s="111"/>
      <c r="AF10" s="111"/>
      <c r="AH10" s="6"/>
      <c r="AQ10" s="6"/>
      <c r="AR10" s="6"/>
      <c r="AS10" s="6"/>
      <c r="AT10" s="6"/>
      <c r="AU10" s="6"/>
      <c r="AV10" s="6"/>
      <c r="AW10" s="6"/>
      <c r="AX10" s="7"/>
    </row>
    <row r="11" spans="2:50" x14ac:dyDescent="0.2">
      <c r="B11" s="27" t="s">
        <v>7</v>
      </c>
      <c r="C11" s="28">
        <f>C10+C9</f>
        <v>3500310.07751938</v>
      </c>
      <c r="D11" s="6"/>
      <c r="E11" s="6"/>
      <c r="F11" s="6"/>
      <c r="G11" s="6"/>
      <c r="H11" s="6"/>
      <c r="I11" s="6"/>
      <c r="J11" s="6"/>
      <c r="K11" s="6"/>
      <c r="M11" s="6"/>
      <c r="N11" s="6"/>
      <c r="O11" s="20"/>
      <c r="P11" s="14"/>
      <c r="Q11" s="25"/>
      <c r="R11" s="6"/>
      <c r="S11" s="6"/>
      <c r="T11" s="6"/>
      <c r="U11" s="6"/>
      <c r="Y11" s="16"/>
      <c r="Z11" s="137">
        <v>70</v>
      </c>
      <c r="AA11" s="138"/>
      <c r="AB11" s="138"/>
      <c r="AC11" s="6"/>
      <c r="AD11" s="26"/>
      <c r="AE11" s="6"/>
      <c r="AF11" s="6"/>
      <c r="AH11" s="6"/>
      <c r="AQ11" s="6"/>
      <c r="AR11" s="6"/>
      <c r="AS11" s="6"/>
      <c r="AT11" s="6"/>
      <c r="AU11" s="6"/>
      <c r="AV11" s="6"/>
      <c r="AW11" s="6"/>
      <c r="AX11" s="7"/>
    </row>
    <row r="12" spans="2:50" x14ac:dyDescent="0.2">
      <c r="B12" s="23" t="s">
        <v>8</v>
      </c>
      <c r="C12" s="24">
        <f>(O15*Z7*O15/2+S15*Z7*(O15+S15/2)+O15*Z11*(O15/2))/(O15*Z7+S15*Z7+O15*Z11)</f>
        <v>30.290697674418606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29"/>
      <c r="O12" s="20"/>
      <c r="P12" s="14"/>
      <c r="Q12" s="25"/>
      <c r="R12" s="6"/>
      <c r="S12" s="6"/>
      <c r="T12" s="6"/>
      <c r="U12" s="6"/>
      <c r="Z12" s="26"/>
      <c r="AC12" s="16"/>
      <c r="AE12" s="6"/>
      <c r="AF12" s="6"/>
      <c r="AH12" s="6"/>
      <c r="AQ12" s="6"/>
      <c r="AR12" s="6"/>
      <c r="AS12" s="6"/>
      <c r="AT12" s="6"/>
      <c r="AU12" s="6"/>
      <c r="AV12" s="6"/>
      <c r="AW12" s="6"/>
      <c r="AX12" s="7"/>
    </row>
    <row r="13" spans="2:50" ht="10.8" thickBot="1" x14ac:dyDescent="0.25">
      <c r="B13" s="23" t="s">
        <v>9</v>
      </c>
      <c r="C13" s="24">
        <f>Z7*O15^3/12+O15*Z7*(C12-O15/2)^2+Z7*S15^3/12+S15*Z7*(S17-C12-S15/2)^2</f>
        <v>1915433.5113574904</v>
      </c>
      <c r="D13" s="6"/>
      <c r="E13" s="6"/>
      <c r="F13" s="6"/>
      <c r="G13" s="6"/>
      <c r="H13" s="6"/>
      <c r="I13" s="6"/>
      <c r="O13" s="30"/>
      <c r="P13" s="21"/>
      <c r="Q13" s="22"/>
      <c r="Y13" s="9"/>
      <c r="Z13" s="10"/>
      <c r="AA13" s="11"/>
      <c r="AB13" s="11"/>
      <c r="AC13" s="11"/>
      <c r="AD13" s="10"/>
      <c r="AE13" s="6"/>
      <c r="AF13" s="6"/>
      <c r="AH13" s="6"/>
      <c r="AQ13" s="6"/>
      <c r="AR13" s="6"/>
      <c r="AS13" s="6"/>
      <c r="AT13" s="6"/>
      <c r="AU13" s="6"/>
      <c r="AV13" s="6"/>
      <c r="AW13" s="6"/>
      <c r="AX13" s="7"/>
    </row>
    <row r="14" spans="2:50" x14ac:dyDescent="0.2">
      <c r="B14" s="23" t="s">
        <v>10</v>
      </c>
      <c r="C14" s="24">
        <f>Z11*O15^3/12+O15*Z11*(C12-O15/2)^2</f>
        <v>645036.44988281967</v>
      </c>
      <c r="D14" s="6"/>
      <c r="E14" s="6"/>
      <c r="F14" s="6"/>
      <c r="G14" s="6"/>
      <c r="H14" s="6"/>
      <c r="I14" s="6"/>
      <c r="N14" s="1" t="s">
        <v>11</v>
      </c>
      <c r="Y14" s="6"/>
      <c r="Z14" s="26"/>
      <c r="AA14" s="6"/>
      <c r="AB14" s="6"/>
      <c r="AC14" s="6"/>
      <c r="AD14" s="26"/>
      <c r="AH14" s="6"/>
      <c r="AQ14" s="6"/>
      <c r="AR14" s="6"/>
      <c r="AS14" s="6"/>
      <c r="AT14" s="6"/>
      <c r="AU14" s="6"/>
      <c r="AV14" s="6"/>
      <c r="AW14" s="6"/>
      <c r="AX14" s="7"/>
    </row>
    <row r="15" spans="2:50" ht="10.8" thickBot="1" x14ac:dyDescent="0.25">
      <c r="B15" s="31" t="s">
        <v>12</v>
      </c>
      <c r="C15" s="32">
        <f>C14+C13</f>
        <v>2560469.9612403102</v>
      </c>
      <c r="D15" s="6"/>
      <c r="E15" s="6"/>
      <c r="F15" s="6"/>
      <c r="G15" s="6"/>
      <c r="H15" s="6"/>
      <c r="I15" s="6"/>
      <c r="N15" s="33"/>
      <c r="O15" s="139">
        <v>25</v>
      </c>
      <c r="P15" s="140"/>
      <c r="Q15" s="140"/>
      <c r="R15" s="10"/>
      <c r="S15" s="140">
        <v>60</v>
      </c>
      <c r="T15" s="140"/>
      <c r="U15" s="140"/>
      <c r="V15" s="11"/>
      <c r="W15" s="33"/>
      <c r="X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7"/>
    </row>
    <row r="16" spans="2:50" x14ac:dyDescent="0.2">
      <c r="B16" s="5"/>
      <c r="C16" s="34"/>
      <c r="D16" s="6"/>
      <c r="E16" s="6"/>
      <c r="F16" s="6"/>
      <c r="G16" s="6"/>
      <c r="H16" s="6"/>
      <c r="I16" s="6"/>
      <c r="N16" s="35"/>
      <c r="O16" s="17"/>
      <c r="P16" s="36"/>
      <c r="Q16" s="36"/>
      <c r="R16" s="26"/>
      <c r="S16" s="6"/>
      <c r="T16" s="6"/>
      <c r="W16" s="16"/>
      <c r="X16" s="17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7"/>
    </row>
    <row r="17" spans="2:50" ht="12.75" customHeight="1" x14ac:dyDescent="0.2">
      <c r="B17" s="5"/>
      <c r="C17" s="34"/>
      <c r="D17" s="6"/>
      <c r="E17" s="6"/>
      <c r="F17" s="6"/>
      <c r="G17" s="6"/>
      <c r="H17" s="6"/>
      <c r="I17" s="6"/>
      <c r="N17" s="9"/>
      <c r="O17" s="10"/>
      <c r="S17" s="142">
        <f>O15+S15</f>
        <v>85</v>
      </c>
      <c r="T17" s="142"/>
      <c r="U17" s="142"/>
      <c r="V17" s="11"/>
      <c r="W17" s="9"/>
      <c r="X17" s="10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7"/>
    </row>
    <row r="18" spans="2:50" x14ac:dyDescent="0.2">
      <c r="B18" s="37" t="s">
        <v>13</v>
      </c>
      <c r="C18" s="34"/>
      <c r="D18" s="6"/>
      <c r="E18" s="6"/>
      <c r="F18" s="6"/>
      <c r="G18" s="6"/>
      <c r="H18" s="6"/>
      <c r="I18" s="6"/>
      <c r="N18" s="35"/>
      <c r="O18" s="17"/>
      <c r="P18" s="36"/>
      <c r="Q18" s="36"/>
      <c r="R18" s="36"/>
      <c r="S18" s="6"/>
      <c r="T18" s="6"/>
      <c r="W18" s="16"/>
      <c r="X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7"/>
    </row>
    <row r="19" spans="2:50" x14ac:dyDescent="0.2">
      <c r="B19" s="5"/>
      <c r="C19" s="34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7"/>
    </row>
    <row r="20" spans="2:50" x14ac:dyDescent="0.2">
      <c r="B20" s="5"/>
      <c r="C20" s="34"/>
      <c r="D20" s="6"/>
      <c r="E20" s="6"/>
      <c r="F20" s="38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7"/>
    </row>
    <row r="21" spans="2:50" ht="10.8" thickBot="1" x14ac:dyDescent="0.25">
      <c r="B21" s="39"/>
      <c r="C21" s="40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6"/>
      <c r="AS21" s="6"/>
      <c r="AT21" s="6"/>
      <c r="AU21" s="6"/>
      <c r="AV21" s="6"/>
      <c r="AW21" s="6"/>
      <c r="AX21" s="7"/>
    </row>
    <row r="22" spans="2:50" ht="10.8" thickTop="1" x14ac:dyDescent="0.2">
      <c r="B22" s="2"/>
      <c r="C22" s="4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4"/>
    </row>
    <row r="23" spans="2:50" x14ac:dyDescent="0.2">
      <c r="B23" s="5"/>
      <c r="C23" s="43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7"/>
    </row>
    <row r="24" spans="2:50" x14ac:dyDescent="0.2">
      <c r="B24" s="5"/>
      <c r="C24" s="34"/>
      <c r="D24" s="6"/>
      <c r="E24" s="6"/>
      <c r="F24" s="6"/>
      <c r="G24" s="6"/>
      <c r="H24" s="6"/>
      <c r="I24" s="6"/>
      <c r="K24" s="44"/>
      <c r="L24" s="6"/>
      <c r="M24" s="6"/>
      <c r="N24" s="6"/>
      <c r="O24" s="6"/>
      <c r="P24" s="6"/>
      <c r="Q24" s="6" t="s">
        <v>14</v>
      </c>
      <c r="R24" s="6"/>
      <c r="S24" s="6"/>
      <c r="T24" s="6"/>
      <c r="U24" s="6"/>
      <c r="V24" s="6"/>
      <c r="W24" s="6"/>
      <c r="X24" s="6"/>
      <c r="Y24" s="6"/>
      <c r="Z24" s="45"/>
      <c r="AA24" s="45"/>
      <c r="AB24" s="45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7"/>
    </row>
    <row r="25" spans="2:50" ht="10.8" thickBot="1" x14ac:dyDescent="0.25">
      <c r="B25" s="5"/>
      <c r="C25" s="3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8"/>
      <c r="S25" s="8"/>
      <c r="T25" s="8"/>
      <c r="U25" s="6"/>
      <c r="V25" s="6"/>
      <c r="W25" s="6"/>
      <c r="X25" s="6" t="s">
        <v>2</v>
      </c>
      <c r="Y25" s="9"/>
      <c r="Z25" s="10"/>
      <c r="AA25" s="11"/>
      <c r="AB25" s="11"/>
      <c r="AC25" s="11"/>
      <c r="AD25" s="10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7"/>
    </row>
    <row r="26" spans="2:50" ht="10.8" thickBot="1" x14ac:dyDescent="0.25">
      <c r="B26" s="5"/>
      <c r="C26" s="34"/>
      <c r="D26" s="6"/>
      <c r="E26" s="6"/>
      <c r="F26" s="6"/>
      <c r="G26" s="6"/>
      <c r="H26" s="6"/>
      <c r="I26" s="6"/>
      <c r="J26" s="6"/>
      <c r="L26" s="6"/>
      <c r="M26" s="6"/>
      <c r="N26" s="6"/>
      <c r="O26" s="12"/>
      <c r="P26" s="13"/>
      <c r="Q26" s="13"/>
      <c r="R26" s="14"/>
      <c r="S26" s="14"/>
      <c r="T26" s="14"/>
      <c r="U26" s="13"/>
      <c r="V26" s="13"/>
      <c r="W26" s="15"/>
      <c r="X26" s="6"/>
      <c r="Y26" s="16"/>
      <c r="Z26" s="137">
        <v>30</v>
      </c>
      <c r="AA26" s="138"/>
      <c r="AB26" s="138"/>
      <c r="AC26" s="6"/>
      <c r="AD26" s="17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7"/>
    </row>
    <row r="27" spans="2:50" ht="10.8" thickBot="1" x14ac:dyDescent="0.25">
      <c r="B27" s="18" t="s">
        <v>3</v>
      </c>
      <c r="C27" s="19">
        <f>(O33*Z26*Z26/2+R33*Z26*Z26/2+U33*Z26*Z26/2+R33*Z29*(Z26+Z29/2))/(O33*Z26+R33*Z26+U33*Z26+R33*Z29)</f>
        <v>29.285714285714285</v>
      </c>
      <c r="D27" s="6"/>
      <c r="E27" s="6"/>
      <c r="F27" s="6"/>
      <c r="G27" s="6"/>
      <c r="H27" s="6"/>
      <c r="I27" s="6"/>
      <c r="J27" s="6"/>
      <c r="K27" s="6" t="s">
        <v>4</v>
      </c>
      <c r="L27" s="6"/>
      <c r="M27" s="6"/>
      <c r="N27" s="6"/>
      <c r="O27" s="30"/>
      <c r="P27" s="21"/>
      <c r="Q27" s="21"/>
      <c r="R27" s="14"/>
      <c r="S27" s="14"/>
      <c r="T27" s="14"/>
      <c r="U27" s="21"/>
      <c r="V27" s="21"/>
      <c r="W27" s="22"/>
      <c r="X27" s="6"/>
      <c r="Y27" s="9"/>
      <c r="Z27" s="10"/>
      <c r="AA27" s="6"/>
      <c r="AB27" s="6"/>
      <c r="AC27" s="6"/>
      <c r="AD27" s="2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7"/>
    </row>
    <row r="28" spans="2:50" x14ac:dyDescent="0.2">
      <c r="B28" s="23" t="s">
        <v>5</v>
      </c>
      <c r="C28" s="24">
        <f>O33*Z26^3/12+O33*Z26*(C27-Z26/2)^2+R33*Z26^3/12+R33*Z26*(C27-Z26/2)^2+U33*Z26^3/12+U33*Z26*(C27-Z26/2)^2</f>
        <v>1255867.3469387754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20"/>
      <c r="S28" s="14"/>
      <c r="T28" s="25"/>
      <c r="U28" s="6"/>
      <c r="V28" s="6"/>
      <c r="W28" s="6"/>
      <c r="X28" s="6"/>
      <c r="Y28" s="16"/>
      <c r="Z28" s="26"/>
      <c r="AA28" s="6"/>
      <c r="AB28" s="6"/>
      <c r="AC28" s="6"/>
      <c r="AD28" s="133">
        <f>Z26+Z29</f>
        <v>80</v>
      </c>
      <c r="AE28" s="111"/>
      <c r="AF28" s="111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7"/>
    </row>
    <row r="29" spans="2:50" x14ac:dyDescent="0.2">
      <c r="B29" s="23" t="s">
        <v>6</v>
      </c>
      <c r="C29" s="24">
        <f>R33*Z29^3/12+R33*Z29*(C27-Z26-Z29/2)^2</f>
        <v>2173894.5578231295</v>
      </c>
      <c r="D29" s="6"/>
      <c r="E29" s="6"/>
      <c r="F29" s="6"/>
      <c r="G29" s="6"/>
      <c r="H29" s="6"/>
      <c r="I29" s="6"/>
      <c r="J29" s="6"/>
      <c r="K29" s="6"/>
      <c r="L29" s="44"/>
      <c r="M29" s="6"/>
      <c r="N29" s="6"/>
      <c r="O29" s="6"/>
      <c r="P29" s="6"/>
      <c r="Q29" s="6"/>
      <c r="R29" s="20"/>
      <c r="S29" s="14"/>
      <c r="T29" s="25"/>
      <c r="U29" s="6"/>
      <c r="V29" s="6"/>
      <c r="W29" s="6"/>
      <c r="X29" s="6"/>
      <c r="Y29" s="16"/>
      <c r="Z29" s="137">
        <v>50</v>
      </c>
      <c r="AA29" s="138"/>
      <c r="AB29" s="138"/>
      <c r="AC29" s="6"/>
      <c r="AD29" s="2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7"/>
    </row>
    <row r="30" spans="2:50" x14ac:dyDescent="0.2">
      <c r="B30" s="27" t="s">
        <v>7</v>
      </c>
      <c r="C30" s="28">
        <f>C29+C28</f>
        <v>3429761.9047619049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29" t="s">
        <v>11</v>
      </c>
      <c r="P30" s="6"/>
      <c r="R30" s="20"/>
      <c r="S30" s="14"/>
      <c r="T30" s="25"/>
      <c r="V30" s="6"/>
      <c r="W30" s="6"/>
      <c r="X30" s="6"/>
      <c r="Z30" s="26"/>
      <c r="AA30" s="6"/>
      <c r="AB30" s="6"/>
      <c r="AC30" s="1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7"/>
    </row>
    <row r="31" spans="2:50" ht="10.8" thickBot="1" x14ac:dyDescent="0.25">
      <c r="B31" s="23" t="s">
        <v>8</v>
      </c>
      <c r="C31" s="24">
        <f>(O33*Z26*O33/2+R33*Z26*(O33+R33/2)+U33*Z26*(O33+R33+U33/2)+R33*Z29*(O33+R33/2))/(O33*Z26+R33*Z26+U33*Z26+R33*Z29)</f>
        <v>71.428571428571431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30"/>
      <c r="S31" s="21"/>
      <c r="T31" s="22"/>
      <c r="U31" s="6"/>
      <c r="V31" s="6"/>
      <c r="W31" s="6"/>
      <c r="X31" s="6"/>
      <c r="Y31" s="9"/>
      <c r="Z31" s="10"/>
      <c r="AA31" s="11"/>
      <c r="AB31" s="11"/>
      <c r="AC31" s="11"/>
      <c r="AD31" s="10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7"/>
    </row>
    <row r="32" spans="2:50" x14ac:dyDescent="0.2">
      <c r="B32" s="23" t="s">
        <v>9</v>
      </c>
      <c r="C32" s="24">
        <f>Z26*O33^3/12+O33*Z26*(C31-O33/2)^2+Z26*R33^3/12+R33*Z26*(C31-O33-R33/2)^2+Z26*U33^3/12+U33*Z26*(R35-C31-U33/2)^2</f>
        <v>8494897.9591836743</v>
      </c>
      <c r="D32" s="6"/>
      <c r="E32" s="6"/>
      <c r="F32" s="6"/>
      <c r="G32" s="6"/>
      <c r="H32" s="6"/>
      <c r="I32" s="6"/>
      <c r="J32" s="6"/>
      <c r="K32" s="6"/>
      <c r="L32" s="6"/>
      <c r="M32" s="6"/>
      <c r="Y32" s="6"/>
      <c r="Z32" s="26"/>
      <c r="AA32" s="6"/>
      <c r="AB32" s="6"/>
      <c r="AC32" s="6"/>
      <c r="AD32" s="2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7"/>
    </row>
    <row r="33" spans="2:50" x14ac:dyDescent="0.2">
      <c r="B33" s="23" t="s">
        <v>10</v>
      </c>
      <c r="C33" s="24">
        <f>Z29*R33^3/12+R33*Z29*(C31-O33-R33/2)^2</f>
        <v>624149.65986394556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39">
        <v>40</v>
      </c>
      <c r="P33" s="140"/>
      <c r="Q33" s="141"/>
      <c r="R33" s="139">
        <v>50</v>
      </c>
      <c r="S33" s="140"/>
      <c r="T33" s="141"/>
      <c r="U33" s="139">
        <v>60</v>
      </c>
      <c r="V33" s="140"/>
      <c r="W33" s="141"/>
      <c r="X33" s="6"/>
      <c r="Y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7"/>
    </row>
    <row r="34" spans="2:50" ht="10.8" thickBot="1" x14ac:dyDescent="0.25">
      <c r="B34" s="31" t="s">
        <v>12</v>
      </c>
      <c r="C34" s="32">
        <f>C33+C32</f>
        <v>9119047.6190476194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35"/>
      <c r="O34" s="17"/>
      <c r="P34" s="36"/>
      <c r="Q34" s="36"/>
      <c r="R34" s="17"/>
      <c r="S34" s="36"/>
      <c r="T34" s="35"/>
      <c r="U34" s="36"/>
      <c r="V34" s="36"/>
      <c r="W34" s="35"/>
      <c r="X34" s="17"/>
      <c r="Y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7"/>
    </row>
    <row r="35" spans="2:50" x14ac:dyDescent="0.2">
      <c r="B35" s="5"/>
      <c r="C35" s="34"/>
      <c r="D35" s="6"/>
      <c r="E35" s="6"/>
      <c r="F35" s="6"/>
      <c r="G35" s="6"/>
      <c r="H35" s="6"/>
      <c r="I35" s="6"/>
      <c r="J35" s="6"/>
      <c r="K35" s="6"/>
      <c r="L35" s="6"/>
      <c r="M35" s="6"/>
      <c r="N35" s="9"/>
      <c r="O35" s="10"/>
      <c r="P35" s="11"/>
      <c r="Q35" s="11"/>
      <c r="R35" s="142">
        <f>O33+R33+U33</f>
        <v>150</v>
      </c>
      <c r="S35" s="142"/>
      <c r="T35" s="142"/>
      <c r="U35" s="11"/>
      <c r="V35" s="11"/>
      <c r="W35" s="9"/>
      <c r="X35" s="10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7"/>
    </row>
    <row r="36" spans="2:50" x14ac:dyDescent="0.2">
      <c r="B36" s="5"/>
      <c r="C36" s="34"/>
      <c r="D36" s="6"/>
      <c r="E36" s="6"/>
      <c r="F36" s="6"/>
      <c r="G36" s="6"/>
      <c r="H36" s="6"/>
      <c r="I36" s="6"/>
      <c r="J36" s="6"/>
      <c r="N36" s="6"/>
      <c r="O36" s="17"/>
      <c r="P36" s="36"/>
      <c r="Q36" s="36"/>
      <c r="R36" s="36"/>
      <c r="S36" s="36"/>
      <c r="T36" s="36"/>
      <c r="U36" s="36"/>
      <c r="V36" s="36"/>
      <c r="W36" s="35"/>
      <c r="X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7"/>
    </row>
    <row r="37" spans="2:50" x14ac:dyDescent="0.2">
      <c r="B37" s="37" t="s">
        <v>13</v>
      </c>
      <c r="C37" s="34"/>
      <c r="D37" s="6"/>
      <c r="E37" s="6"/>
      <c r="F37" s="6"/>
      <c r="G37" s="6"/>
      <c r="H37" s="6"/>
      <c r="I37" s="6"/>
      <c r="J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7"/>
    </row>
    <row r="38" spans="2:50" x14ac:dyDescent="0.2">
      <c r="B38" s="5"/>
      <c r="C38" s="3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7"/>
    </row>
    <row r="39" spans="2:50" x14ac:dyDescent="0.2">
      <c r="B39" s="5"/>
      <c r="C39" s="34"/>
      <c r="D39" s="6"/>
      <c r="E39" s="6"/>
      <c r="F39" s="38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7"/>
    </row>
    <row r="40" spans="2:50" ht="10.8" thickBot="1" x14ac:dyDescent="0.25">
      <c r="B40" s="39"/>
      <c r="C40" s="40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6"/>
      <c r="AS40" s="6"/>
      <c r="AT40" s="6"/>
      <c r="AU40" s="6"/>
      <c r="AV40" s="6"/>
      <c r="AW40" s="6"/>
      <c r="AX40" s="7"/>
    </row>
    <row r="41" spans="2:50" ht="10.8" thickTop="1" x14ac:dyDescent="0.2">
      <c r="B41" s="5"/>
      <c r="C41" s="43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3"/>
      <c r="AS41" s="3"/>
      <c r="AT41" s="3"/>
      <c r="AU41" s="3"/>
      <c r="AV41" s="3"/>
      <c r="AW41" s="3"/>
      <c r="AX41" s="4"/>
    </row>
    <row r="42" spans="2:50" x14ac:dyDescent="0.2">
      <c r="B42" s="5"/>
      <c r="C42" s="43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7"/>
    </row>
    <row r="43" spans="2:50" x14ac:dyDescent="0.2">
      <c r="B43" s="5"/>
      <c r="C43" s="34"/>
      <c r="D43" s="6"/>
      <c r="E43" s="6"/>
      <c r="F43" s="6"/>
      <c r="G43" s="6"/>
      <c r="H43" s="6"/>
      <c r="I43" s="6"/>
      <c r="K43" s="44"/>
      <c r="L43" s="6"/>
      <c r="M43" s="6"/>
      <c r="N43" s="6"/>
      <c r="O43" s="6"/>
      <c r="P43" s="6"/>
      <c r="Q43" s="6" t="s">
        <v>14</v>
      </c>
      <c r="R43" s="6"/>
      <c r="S43" s="6"/>
      <c r="T43" s="6"/>
      <c r="U43" s="6"/>
      <c r="V43" s="6"/>
      <c r="W43" s="6"/>
      <c r="X43" s="6"/>
      <c r="Y43" s="6"/>
      <c r="Z43" s="45"/>
      <c r="AA43" s="45"/>
      <c r="AB43" s="45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7"/>
    </row>
    <row r="44" spans="2:50" ht="10.8" thickBot="1" x14ac:dyDescent="0.25">
      <c r="B44" s="5"/>
      <c r="C44" s="34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8"/>
      <c r="S44" s="8"/>
      <c r="T44" s="8"/>
      <c r="U44" s="6"/>
      <c r="V44" s="6"/>
      <c r="W44" s="6"/>
      <c r="X44" s="6" t="s">
        <v>2</v>
      </c>
      <c r="Y44" s="9"/>
      <c r="Z44" s="10"/>
      <c r="AA44" s="11"/>
      <c r="AB44" s="11"/>
      <c r="AC44" s="11"/>
      <c r="AD44" s="10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7"/>
    </row>
    <row r="45" spans="2:50" ht="10.8" thickBot="1" x14ac:dyDescent="0.25">
      <c r="B45" s="5"/>
      <c r="C45" s="34"/>
      <c r="D45" s="6"/>
      <c r="E45" s="6"/>
      <c r="F45" s="6"/>
      <c r="G45" s="6"/>
      <c r="H45" s="6"/>
      <c r="I45" s="6"/>
      <c r="J45" s="110">
        <v>15</v>
      </c>
      <c r="K45" s="110"/>
      <c r="L45" s="110"/>
      <c r="M45" s="6"/>
      <c r="N45" s="6"/>
      <c r="O45" s="12"/>
      <c r="P45" s="13"/>
      <c r="Q45" s="13"/>
      <c r="R45" s="14"/>
      <c r="S45" s="14"/>
      <c r="T45" s="14"/>
      <c r="U45" s="13"/>
      <c r="V45" s="13"/>
      <c r="W45" s="15"/>
      <c r="X45" s="6"/>
      <c r="Y45" s="16"/>
      <c r="Z45" s="143">
        <v>30</v>
      </c>
      <c r="AA45" s="144"/>
      <c r="AB45" s="144"/>
      <c r="AC45" s="6"/>
      <c r="AD45" s="17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7"/>
    </row>
    <row r="46" spans="2:50" ht="10.8" thickBot="1" x14ac:dyDescent="0.25">
      <c r="B46" s="18" t="s">
        <v>3</v>
      </c>
      <c r="C46" s="19">
        <f>(O52*J45*J45/2+R52*Z45*Z45/2+U52*Z45*Z45/2+R52*Z48*(Z45+Z48/2))/(O52*J45+R52*Z45+U52*Z45+R52*Z48)</f>
        <v>28.688707280832094</v>
      </c>
      <c r="D46" s="6"/>
      <c r="E46" s="6"/>
      <c r="F46" s="6" t="s">
        <v>4</v>
      </c>
      <c r="I46" s="6"/>
      <c r="J46" s="6"/>
      <c r="L46" s="6"/>
      <c r="M46" s="6"/>
      <c r="N46" s="6"/>
      <c r="O46" s="46"/>
      <c r="P46" s="46"/>
      <c r="Q46" s="47"/>
      <c r="R46" s="14"/>
      <c r="S46" s="14"/>
      <c r="T46" s="14"/>
      <c r="U46" s="21"/>
      <c r="V46" s="21"/>
      <c r="W46" s="22"/>
      <c r="X46" s="6"/>
      <c r="Y46" s="9"/>
      <c r="Z46" s="10"/>
      <c r="AA46" s="6"/>
      <c r="AB46" s="6"/>
      <c r="AC46" s="6"/>
      <c r="AD46" s="2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7"/>
    </row>
    <row r="47" spans="2:50" x14ac:dyDescent="0.2">
      <c r="B47" s="23" t="s">
        <v>5</v>
      </c>
      <c r="C47" s="24">
        <f>O52*J45^3/12+O52*J45*(C46-J45/2)^2+R52*Z45^3/12+R52*Z45*(C46-Z45/2)^2+U52*Z45^3/12+U52*Z45*(C46-Z45/2)^2</f>
        <v>662733.76518449909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20"/>
      <c r="S47" s="14"/>
      <c r="T47" s="25"/>
      <c r="U47" s="6"/>
      <c r="V47" s="6"/>
      <c r="W47" s="6"/>
      <c r="X47" s="6"/>
      <c r="Y47" s="16"/>
      <c r="Z47" s="26"/>
      <c r="AA47" s="6"/>
      <c r="AB47" s="6"/>
      <c r="AC47" s="6"/>
      <c r="AD47" s="133">
        <f>Z45+Z48</f>
        <v>80</v>
      </c>
      <c r="AE47" s="111"/>
      <c r="AF47" s="111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7"/>
    </row>
    <row r="48" spans="2:50" x14ac:dyDescent="0.2">
      <c r="B48" s="23" t="s">
        <v>6</v>
      </c>
      <c r="C48" s="24">
        <f>R52*Z48^3/12+R52*Z48*(C46-Z45-Z48/2)^2</f>
        <v>1125771.8223588392</v>
      </c>
      <c r="D48" s="6"/>
      <c r="E48" s="6"/>
      <c r="F48" s="6"/>
      <c r="G48" s="6"/>
      <c r="H48" s="6"/>
      <c r="I48" s="6"/>
      <c r="J48" s="111">
        <f>+AD47-J45</f>
        <v>65</v>
      </c>
      <c r="K48" s="111"/>
      <c r="L48" s="111"/>
      <c r="M48" s="6"/>
      <c r="N48" s="6"/>
      <c r="O48" s="6"/>
      <c r="P48" s="6"/>
      <c r="Q48" s="6"/>
      <c r="R48" s="20"/>
      <c r="S48" s="14"/>
      <c r="T48" s="25"/>
      <c r="U48" s="6"/>
      <c r="V48" s="6"/>
      <c r="W48" s="6"/>
      <c r="X48" s="6"/>
      <c r="Y48" s="16"/>
      <c r="Z48" s="137">
        <v>50</v>
      </c>
      <c r="AA48" s="138"/>
      <c r="AB48" s="138"/>
      <c r="AC48" s="6"/>
      <c r="AD48" s="2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7"/>
    </row>
    <row r="49" spans="2:60" x14ac:dyDescent="0.2">
      <c r="B49" s="27" t="s">
        <v>7</v>
      </c>
      <c r="C49" s="28">
        <f>C48+C47</f>
        <v>1788505.5875433383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29" t="s">
        <v>11</v>
      </c>
      <c r="P49" s="6"/>
      <c r="R49" s="20"/>
      <c r="S49" s="14"/>
      <c r="T49" s="25"/>
      <c r="V49" s="6"/>
      <c r="W49" s="6"/>
      <c r="X49" s="6"/>
      <c r="Z49" s="26"/>
      <c r="AA49" s="6"/>
      <c r="AB49" s="6"/>
      <c r="AC49" s="1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7"/>
      <c r="BD49" s="48"/>
      <c r="BE49" s="48"/>
      <c r="BF49" s="48"/>
      <c r="BG49" s="48"/>
      <c r="BH49" s="48"/>
    </row>
    <row r="50" spans="2:60" ht="10.8" thickBot="1" x14ac:dyDescent="0.25">
      <c r="B50" s="23" t="s">
        <v>8</v>
      </c>
      <c r="C50" s="24">
        <f>(O52*J45*O52/2+R52*Z45*(O52+R52/2)+U52*Z45*(O52+R52+U52/2)+R52*Z48*(O52+R52/2))/(O52*J45+R52*Z45+U52*Z45+R52*Z48)</f>
        <v>49.434621099554235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30"/>
      <c r="S50" s="21"/>
      <c r="T50" s="22"/>
      <c r="U50" s="6"/>
      <c r="V50" s="6"/>
      <c r="W50" s="6"/>
      <c r="X50" s="6"/>
      <c r="Y50" s="9"/>
      <c r="Z50" s="10"/>
      <c r="AA50" s="11"/>
      <c r="AB50" s="11"/>
      <c r="AC50" s="11"/>
      <c r="AD50" s="10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7"/>
    </row>
    <row r="51" spans="2:60" x14ac:dyDescent="0.2">
      <c r="B51" s="23" t="s">
        <v>9</v>
      </c>
      <c r="C51" s="24">
        <f>J45*O52^3/12+O52*J45*(C50-O52/2)^2+Z45*R52^3/12+R52*Z45*(C50-O52-R52/2)^2+Z45*U52^3/12+U52*Z45*(R54-C50-U52/2)^2</f>
        <v>1192653.4181433513</v>
      </c>
      <c r="D51" s="6"/>
      <c r="E51" s="6"/>
      <c r="F51" s="6"/>
      <c r="G51" s="6"/>
      <c r="H51" s="6"/>
      <c r="I51" s="6"/>
      <c r="J51" s="6"/>
      <c r="K51" s="6"/>
      <c r="L51" s="6"/>
      <c r="M51" s="6"/>
      <c r="Y51" s="6"/>
      <c r="Z51" s="26"/>
      <c r="AA51" s="6"/>
      <c r="AB51" s="6"/>
      <c r="AC51" s="6"/>
      <c r="AD51" s="2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7"/>
    </row>
    <row r="52" spans="2:60" x14ac:dyDescent="0.2">
      <c r="B52" s="23" t="s">
        <v>10</v>
      </c>
      <c r="C52" s="24">
        <f>Z48*R52^3/12+R52*Z48*(C50-O52-R52/2)^2</f>
        <v>69782.615165217212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139">
        <v>35</v>
      </c>
      <c r="P52" s="140"/>
      <c r="Q52" s="141"/>
      <c r="R52" s="139">
        <v>25</v>
      </c>
      <c r="S52" s="140"/>
      <c r="T52" s="141"/>
      <c r="U52" s="139">
        <v>28</v>
      </c>
      <c r="V52" s="140"/>
      <c r="W52" s="141"/>
      <c r="X52" s="6"/>
      <c r="Y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7"/>
    </row>
    <row r="53" spans="2:60" ht="10.8" thickBot="1" x14ac:dyDescent="0.25">
      <c r="B53" s="31" t="s">
        <v>12</v>
      </c>
      <c r="C53" s="32">
        <f>C52+C51</f>
        <v>1262436.0333085686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35"/>
      <c r="O53" s="17"/>
      <c r="P53" s="36"/>
      <c r="Q53" s="36"/>
      <c r="R53" s="17"/>
      <c r="S53" s="36"/>
      <c r="T53" s="35"/>
      <c r="U53" s="36"/>
      <c r="V53" s="36"/>
      <c r="W53" s="35"/>
      <c r="X53" s="17"/>
      <c r="Y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7"/>
    </row>
    <row r="54" spans="2:60" x14ac:dyDescent="0.2">
      <c r="B54" s="5"/>
      <c r="C54" s="34"/>
      <c r="D54" s="6"/>
      <c r="E54" s="6"/>
      <c r="F54" s="6"/>
      <c r="G54" s="6"/>
      <c r="H54" s="6"/>
      <c r="I54" s="6"/>
      <c r="J54" s="6"/>
      <c r="K54" s="6"/>
      <c r="L54" s="6"/>
      <c r="M54" s="6"/>
      <c r="N54" s="9"/>
      <c r="O54" s="10"/>
      <c r="P54" s="11"/>
      <c r="Q54" s="11"/>
      <c r="R54" s="142">
        <f>O52+R52+U52</f>
        <v>88</v>
      </c>
      <c r="S54" s="142"/>
      <c r="T54" s="142"/>
      <c r="U54" s="11"/>
      <c r="V54" s="11"/>
      <c r="W54" s="9"/>
      <c r="X54" s="10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7"/>
    </row>
    <row r="55" spans="2:60" x14ac:dyDescent="0.2">
      <c r="B55" s="5"/>
      <c r="C55" s="34"/>
      <c r="D55" s="6"/>
      <c r="E55" s="6"/>
      <c r="F55" s="6"/>
      <c r="G55" s="6"/>
      <c r="H55" s="6"/>
      <c r="I55" s="6"/>
      <c r="J55" s="6"/>
      <c r="N55" s="6"/>
      <c r="O55" s="17"/>
      <c r="P55" s="36"/>
      <c r="Q55" s="36"/>
      <c r="R55" s="36"/>
      <c r="S55" s="36"/>
      <c r="T55" s="36"/>
      <c r="U55" s="36"/>
      <c r="V55" s="36"/>
      <c r="W55" s="35"/>
      <c r="X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7"/>
    </row>
    <row r="56" spans="2:60" x14ac:dyDescent="0.2">
      <c r="B56" s="37" t="s">
        <v>13</v>
      </c>
      <c r="C56" s="34"/>
      <c r="D56" s="6"/>
      <c r="E56" s="6"/>
      <c r="F56" s="6"/>
      <c r="G56" s="6"/>
      <c r="H56" s="6"/>
      <c r="I56" s="6"/>
      <c r="J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7"/>
    </row>
    <row r="57" spans="2:60" x14ac:dyDescent="0.2">
      <c r="B57" s="5"/>
      <c r="C57" s="43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7"/>
    </row>
    <row r="58" spans="2:60" ht="10.8" thickBot="1" x14ac:dyDescent="0.25">
      <c r="B58" s="5"/>
      <c r="C58" s="43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41"/>
      <c r="AS58" s="41"/>
      <c r="AT58" s="41"/>
      <c r="AU58" s="41"/>
      <c r="AV58" s="41"/>
      <c r="AW58" s="41"/>
      <c r="AX58" s="49"/>
    </row>
    <row r="59" spans="2:60" ht="10.8" thickTop="1" x14ac:dyDescent="0.2">
      <c r="B59" s="2"/>
      <c r="C59" s="4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4"/>
    </row>
    <row r="60" spans="2:60" x14ac:dyDescent="0.2">
      <c r="B60" s="5"/>
      <c r="C60" s="43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7"/>
    </row>
    <row r="61" spans="2:60" x14ac:dyDescent="0.2">
      <c r="B61" s="5"/>
      <c r="C61" s="34"/>
      <c r="D61" s="6"/>
      <c r="E61" s="6"/>
      <c r="F61" s="6"/>
      <c r="G61" s="6"/>
      <c r="H61" s="6"/>
      <c r="I61" s="6"/>
      <c r="K61" s="6"/>
      <c r="L61" s="6"/>
      <c r="M61" s="6"/>
      <c r="N61" s="6"/>
      <c r="O61" s="6"/>
      <c r="P61" s="6"/>
      <c r="Q61" s="6" t="s">
        <v>14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7"/>
    </row>
    <row r="62" spans="2:60" ht="10.8" thickBot="1" x14ac:dyDescent="0.25">
      <c r="B62" s="5"/>
      <c r="C62" s="34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 t="s">
        <v>2</v>
      </c>
      <c r="X62" s="6"/>
      <c r="Y62" s="6"/>
      <c r="Z62" s="10"/>
      <c r="AA62" s="11"/>
      <c r="AB62" s="11"/>
      <c r="AC62" s="11"/>
      <c r="AD62" s="10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7"/>
    </row>
    <row r="63" spans="2:60" x14ac:dyDescent="0.2">
      <c r="B63" s="18" t="s">
        <v>3</v>
      </c>
      <c r="C63" s="19">
        <f>(R72*Z64*Z64/2+R74*Z66*(Z64+Z66/2)+R72*Z69*(Z64+Z66+Z69/2))/(R72*Z64+R74*Z66+R72*Z69)</f>
        <v>91.341463414634148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12"/>
      <c r="S63" s="13"/>
      <c r="T63" s="15"/>
      <c r="U63" s="6"/>
      <c r="V63" s="6"/>
      <c r="W63" s="6"/>
      <c r="X63" s="6"/>
      <c r="Y63" s="35"/>
      <c r="Z63" s="17"/>
      <c r="AA63" s="6"/>
      <c r="AB63" s="6"/>
      <c r="AC63" s="6"/>
      <c r="AD63" s="2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7"/>
    </row>
    <row r="64" spans="2:60" x14ac:dyDescent="0.2">
      <c r="B64" s="23" t="s">
        <v>5</v>
      </c>
      <c r="C64" s="24">
        <f>R72*Z64^3/12+R72*Z64*(C63-Z64/2)^2</f>
        <v>12677116.795558201</v>
      </c>
      <c r="D64" s="6"/>
      <c r="E64" s="6"/>
      <c r="F64" s="6"/>
      <c r="G64" s="6"/>
      <c r="H64" s="6"/>
      <c r="I64" s="6"/>
      <c r="J64" s="6"/>
      <c r="K64" s="44"/>
      <c r="L64" s="6"/>
      <c r="M64" s="6"/>
      <c r="N64" s="6"/>
      <c r="O64" s="6"/>
      <c r="P64" s="6"/>
      <c r="Q64" s="6"/>
      <c r="R64" s="20"/>
      <c r="S64" s="14"/>
      <c r="T64" s="25"/>
      <c r="U64" s="6"/>
      <c r="V64" s="6"/>
      <c r="W64" s="6"/>
      <c r="X64" s="6"/>
      <c r="Y64" s="16"/>
      <c r="Z64" s="137">
        <v>80</v>
      </c>
      <c r="AA64" s="138"/>
      <c r="AB64" s="138"/>
      <c r="AC64" s="6"/>
      <c r="AD64" s="2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7"/>
    </row>
    <row r="65" spans="2:50" ht="10.8" thickBot="1" x14ac:dyDescent="0.25">
      <c r="B65" s="23" t="s">
        <v>6</v>
      </c>
      <c r="C65" s="24">
        <f>R74*Z66^3/12+R74*Z66*(C63-Z64-Z66/2)^2</f>
        <v>424247.47174301004</v>
      </c>
      <c r="D65" s="6"/>
      <c r="E65" s="6"/>
      <c r="F65" s="6"/>
      <c r="G65" s="6"/>
      <c r="H65" s="6"/>
      <c r="I65" s="6"/>
      <c r="J65" s="6"/>
      <c r="K65" s="6"/>
      <c r="L65" s="6"/>
      <c r="M65" s="6" t="s">
        <v>4</v>
      </c>
      <c r="N65" s="6"/>
      <c r="O65" s="6"/>
      <c r="P65" s="6"/>
      <c r="Q65" s="6"/>
      <c r="R65" s="20"/>
      <c r="S65" s="14"/>
      <c r="T65" s="25"/>
      <c r="U65" s="6"/>
      <c r="V65" s="6"/>
      <c r="W65" s="6"/>
      <c r="X65" s="6"/>
      <c r="Y65" s="16"/>
      <c r="Z65" s="10"/>
      <c r="AA65" s="6"/>
      <c r="AB65" s="6"/>
      <c r="AC65" s="6"/>
      <c r="AD65" s="2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7"/>
    </row>
    <row r="66" spans="2:50" x14ac:dyDescent="0.2">
      <c r="B66" s="23" t="s">
        <v>15</v>
      </c>
      <c r="C66" s="24">
        <f>R72*Z69^3/12+Z69*R72*(C63-Z64-Z66-Z69/2)^2</f>
        <v>11506501.586357325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12"/>
      <c r="P66" s="13"/>
      <c r="Q66" s="13"/>
      <c r="R66" s="14"/>
      <c r="S66" s="14"/>
      <c r="T66" s="14"/>
      <c r="U66" s="13"/>
      <c r="V66" s="13"/>
      <c r="W66" s="15"/>
      <c r="X66" s="6"/>
      <c r="Y66" s="35"/>
      <c r="Z66" s="137">
        <v>30</v>
      </c>
      <c r="AA66" s="138"/>
      <c r="AB66" s="138"/>
      <c r="AC66" s="6"/>
      <c r="AD66" s="133">
        <f>+Z64+Z66+Z69</f>
        <v>180</v>
      </c>
      <c r="AE66" s="111"/>
      <c r="AF66" s="111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7"/>
    </row>
    <row r="67" spans="2:50" ht="10.8" thickBot="1" x14ac:dyDescent="0.25">
      <c r="B67" s="27" t="s">
        <v>7</v>
      </c>
      <c r="C67" s="28">
        <f>C66+C65+C64</f>
        <v>24607865.853658535</v>
      </c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30"/>
      <c r="P67" s="21"/>
      <c r="Q67" s="21"/>
      <c r="R67" s="14"/>
      <c r="S67" s="14"/>
      <c r="T67" s="14"/>
      <c r="U67" s="21"/>
      <c r="V67" s="21"/>
      <c r="W67" s="22"/>
      <c r="X67" s="6"/>
      <c r="Y67" s="9"/>
      <c r="Z67" s="10"/>
      <c r="AA67" s="6"/>
      <c r="AB67" s="6"/>
      <c r="AC67" s="6"/>
      <c r="AD67" s="2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7"/>
    </row>
    <row r="68" spans="2:50" x14ac:dyDescent="0.2">
      <c r="B68" s="23" t="s">
        <v>8</v>
      </c>
      <c r="C68" s="24">
        <f>(R72*Z64*(O72+R72/2)+R74*Z66*R74/2+R72*Z69*(O72+R72/2))/(R72*Z64+R74*Z66+R72*Z69)</f>
        <v>76.951219512195124</v>
      </c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20"/>
      <c r="S68" s="14"/>
      <c r="T68" s="25"/>
      <c r="U68" s="6"/>
      <c r="V68" s="6"/>
      <c r="W68" s="6"/>
      <c r="X68" s="6"/>
      <c r="Y68" s="16"/>
      <c r="Z68" s="26"/>
      <c r="AA68" s="6"/>
      <c r="AB68" s="6"/>
      <c r="AC68" s="6"/>
      <c r="AD68" s="2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7"/>
    </row>
    <row r="69" spans="2:50" x14ac:dyDescent="0.2">
      <c r="B69" s="23" t="s">
        <v>9</v>
      </c>
      <c r="C69" s="24">
        <f>Z64*R72^3/12+Z64*R72*(C68-O72-R72/2)^2</f>
        <v>848562.36367241724</v>
      </c>
      <c r="D69" s="6"/>
      <c r="E69" s="6"/>
      <c r="F69" s="6"/>
      <c r="G69" s="6"/>
      <c r="H69" s="6"/>
      <c r="I69" s="6"/>
      <c r="J69" s="6"/>
      <c r="K69" s="6"/>
      <c r="L69" s="44"/>
      <c r="M69" s="6"/>
      <c r="N69" s="6"/>
      <c r="O69" s="6"/>
      <c r="P69" s="6"/>
      <c r="Q69" s="6"/>
      <c r="R69" s="20"/>
      <c r="S69" s="14"/>
      <c r="T69" s="25"/>
      <c r="U69" s="6"/>
      <c r="V69" s="6"/>
      <c r="W69" s="6"/>
      <c r="X69" s="6"/>
      <c r="Y69" s="16"/>
      <c r="Z69" s="137">
        <v>70</v>
      </c>
      <c r="AA69" s="138"/>
      <c r="AB69" s="138"/>
      <c r="AC69" s="6"/>
      <c r="AD69" s="26"/>
      <c r="AE69" s="6"/>
      <c r="AF69" s="6"/>
      <c r="AG69" s="6"/>
      <c r="AH69" s="6"/>
      <c r="AI69" s="6"/>
      <c r="AJ69" s="6"/>
      <c r="AK69" s="6"/>
      <c r="AL69" s="6"/>
      <c r="AM69" s="50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7"/>
    </row>
    <row r="70" spans="2:50" ht="10.8" thickBot="1" x14ac:dyDescent="0.25">
      <c r="B70" s="23" t="s">
        <v>10</v>
      </c>
      <c r="C70" s="24">
        <f>Z66*R74^3/12+Z66*R74*(R74/2-C68)^2</f>
        <v>10284616.299821535</v>
      </c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29" t="s">
        <v>11</v>
      </c>
      <c r="P70" s="6"/>
      <c r="Q70" s="6"/>
      <c r="R70" s="30"/>
      <c r="S70" s="21"/>
      <c r="T70" s="22"/>
      <c r="U70" s="6"/>
      <c r="V70" s="6"/>
      <c r="W70" s="6"/>
      <c r="X70" s="6"/>
      <c r="Y70" s="9"/>
      <c r="Z70" s="10"/>
      <c r="AA70" s="11"/>
      <c r="AB70" s="11"/>
      <c r="AC70" s="11"/>
      <c r="AD70" s="10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7"/>
    </row>
    <row r="71" spans="2:50" x14ac:dyDescent="0.2">
      <c r="B71" s="23" t="s">
        <v>16</v>
      </c>
      <c r="C71" s="24">
        <f>Z69*R72^3/12+Z69*R72*(C68-O72-R72/2)^2</f>
        <v>742492.06821336504</v>
      </c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26"/>
      <c r="AA71" s="6"/>
      <c r="AB71" s="6"/>
      <c r="AC71" s="6"/>
      <c r="AD71" s="2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7"/>
    </row>
    <row r="72" spans="2:50" ht="10.8" thickBot="1" x14ac:dyDescent="0.25">
      <c r="B72" s="31" t="s">
        <v>12</v>
      </c>
      <c r="C72" s="32">
        <f>C71+C70+C69</f>
        <v>11875670.731707316</v>
      </c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139">
        <v>50</v>
      </c>
      <c r="P72" s="140"/>
      <c r="Q72" s="141"/>
      <c r="R72" s="139">
        <v>50</v>
      </c>
      <c r="S72" s="140"/>
      <c r="T72" s="141"/>
      <c r="U72" s="139">
        <v>60</v>
      </c>
      <c r="V72" s="140"/>
      <c r="W72" s="141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7"/>
    </row>
    <row r="73" spans="2:50" x14ac:dyDescent="0.2">
      <c r="B73" s="5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35"/>
      <c r="O73" s="17"/>
      <c r="P73" s="36"/>
      <c r="Q73" s="36"/>
      <c r="R73" s="17"/>
      <c r="S73" s="36"/>
      <c r="T73" s="35"/>
      <c r="U73" s="36"/>
      <c r="V73" s="36"/>
      <c r="W73" s="35"/>
      <c r="X73" s="17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7"/>
    </row>
    <row r="74" spans="2:50" x14ac:dyDescent="0.2">
      <c r="B74" s="5"/>
      <c r="C74" s="34"/>
      <c r="D74" s="6"/>
      <c r="E74" s="6"/>
      <c r="F74" s="6"/>
      <c r="G74" s="6"/>
      <c r="H74" s="6"/>
      <c r="I74" s="6"/>
      <c r="J74" s="6"/>
      <c r="K74" s="6"/>
      <c r="L74" s="6"/>
      <c r="M74" s="6"/>
      <c r="N74" s="9"/>
      <c r="O74" s="10"/>
      <c r="P74" s="11"/>
      <c r="Q74" s="11"/>
      <c r="R74" s="142">
        <f>O72+R72+U72</f>
        <v>160</v>
      </c>
      <c r="S74" s="142"/>
      <c r="T74" s="142"/>
      <c r="U74" s="11"/>
      <c r="V74" s="11"/>
      <c r="W74" s="9"/>
      <c r="X74" s="10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7"/>
    </row>
    <row r="75" spans="2:50" x14ac:dyDescent="0.2">
      <c r="B75" s="5"/>
      <c r="C75" s="34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17"/>
      <c r="P75" s="36"/>
      <c r="Q75" s="36"/>
      <c r="R75" s="36"/>
      <c r="S75" s="36"/>
      <c r="T75" s="36"/>
      <c r="U75" s="36"/>
      <c r="V75" s="36"/>
      <c r="W75" s="35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7"/>
    </row>
    <row r="76" spans="2:50" x14ac:dyDescent="0.2">
      <c r="B76" s="37" t="s">
        <v>13</v>
      </c>
      <c r="C76" s="34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7"/>
    </row>
    <row r="77" spans="2:50" x14ac:dyDescent="0.2">
      <c r="B77" s="5"/>
      <c r="C77" s="34"/>
      <c r="D77" s="6"/>
      <c r="E77" s="6"/>
      <c r="F77" s="38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7"/>
    </row>
    <row r="78" spans="2:50" ht="10.8" thickBot="1" x14ac:dyDescent="0.25">
      <c r="B78" s="39"/>
      <c r="C78" s="40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6"/>
      <c r="AS78" s="6"/>
      <c r="AT78" s="6"/>
      <c r="AU78" s="6"/>
      <c r="AV78" s="6"/>
      <c r="AW78" s="6"/>
      <c r="AX78" s="7"/>
    </row>
    <row r="79" spans="2:50" ht="10.8" thickTop="1" x14ac:dyDescent="0.2">
      <c r="B79" s="2"/>
      <c r="C79" s="4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4"/>
    </row>
    <row r="80" spans="2:50" x14ac:dyDescent="0.2">
      <c r="B80" s="5"/>
      <c r="C80" s="43"/>
      <c r="D80" s="6"/>
      <c r="Z80" s="51"/>
      <c r="AA80" s="51"/>
      <c r="AB80" s="51"/>
      <c r="AC80" s="51"/>
      <c r="AD80" s="51"/>
      <c r="AE80" s="51"/>
      <c r="AF80" s="52"/>
      <c r="AG80" s="52"/>
      <c r="AH80" s="52"/>
      <c r="AI80" s="51"/>
      <c r="AJ80" s="51"/>
      <c r="AK80" s="51"/>
      <c r="AL80" s="51"/>
      <c r="AM80" s="51"/>
      <c r="AN80" s="51"/>
      <c r="AO80" s="51"/>
      <c r="AP80" s="6"/>
      <c r="AQ80" s="6"/>
      <c r="AR80" s="6"/>
      <c r="AS80" s="6"/>
      <c r="AT80" s="6"/>
      <c r="AU80" s="6"/>
      <c r="AV80" s="6"/>
      <c r="AW80" s="6"/>
      <c r="AX80" s="7"/>
    </row>
    <row r="81" spans="2:50" x14ac:dyDescent="0.2">
      <c r="B81" s="5"/>
      <c r="C81" s="34"/>
      <c r="D81" s="6"/>
      <c r="K81" s="6"/>
      <c r="N81" s="6"/>
      <c r="O81" s="11"/>
      <c r="P81" s="11"/>
      <c r="Q81" s="11"/>
      <c r="R81" s="11"/>
      <c r="S81" s="130">
        <v>25</v>
      </c>
      <c r="T81" s="130"/>
      <c r="U81" s="130"/>
      <c r="V81" s="11"/>
      <c r="W81" s="11"/>
      <c r="X81" s="11"/>
      <c r="Y81" s="11"/>
      <c r="Z81" s="6"/>
      <c r="AA81" s="6"/>
      <c r="AB81" s="6"/>
      <c r="AC81" s="6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6"/>
      <c r="AQ81" s="6"/>
      <c r="AR81" s="6"/>
      <c r="AS81" s="6"/>
      <c r="AT81" s="6"/>
      <c r="AU81" s="6"/>
      <c r="AV81" s="6"/>
      <c r="AW81" s="6"/>
      <c r="AX81" s="7"/>
    </row>
    <row r="82" spans="2:50" x14ac:dyDescent="0.2">
      <c r="B82" s="5"/>
      <c r="C82" s="34"/>
      <c r="D82" s="6"/>
      <c r="K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6"/>
      <c r="AQ82" s="6"/>
      <c r="AR82" s="6"/>
      <c r="AS82" s="6"/>
      <c r="AT82" s="6"/>
      <c r="AU82" s="6"/>
      <c r="AV82" s="6"/>
      <c r="AW82" s="6"/>
      <c r="AX82" s="7"/>
    </row>
    <row r="83" spans="2:50" ht="10.8" thickBot="1" x14ac:dyDescent="0.25">
      <c r="B83" s="5"/>
      <c r="C83" s="34"/>
      <c r="D83" s="6"/>
      <c r="K83" s="6"/>
      <c r="L83" s="6"/>
      <c r="M83" s="6"/>
      <c r="N83" s="6"/>
      <c r="O83" s="11"/>
      <c r="P83" s="129">
        <f>(S81-S83)/2</f>
        <v>10</v>
      </c>
      <c r="Q83" s="129"/>
      <c r="R83" s="129"/>
      <c r="S83" s="129">
        <f>+S96</f>
        <v>5</v>
      </c>
      <c r="T83" s="129"/>
      <c r="U83" s="129"/>
      <c r="V83" s="129">
        <f>+P83</f>
        <v>10</v>
      </c>
      <c r="W83" s="129"/>
      <c r="X83" s="129"/>
      <c r="Y83" s="11"/>
      <c r="Z83" s="6"/>
      <c r="AA83" s="6"/>
      <c r="AB83" s="6"/>
      <c r="AC83" s="6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6"/>
      <c r="AQ83" s="6"/>
      <c r="AR83" s="6"/>
      <c r="AS83" s="6"/>
      <c r="AT83" s="6"/>
      <c r="AU83" s="6"/>
      <c r="AV83" s="6"/>
      <c r="AW83" s="6"/>
      <c r="AX83" s="7"/>
    </row>
    <row r="84" spans="2:50" ht="10.8" thickBot="1" x14ac:dyDescent="0.25">
      <c r="B84" s="53" t="s">
        <v>3</v>
      </c>
      <c r="C84" s="54">
        <f>(S81*AA85*(AA85/2)+AA89*S96*(AA85+AA89/2)+AA93*S98*(AA85+AA89+AA93/2))/(S81*AA85+AA89*S96+AA93*S98)</f>
        <v>17.5</v>
      </c>
      <c r="D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 t="s">
        <v>2</v>
      </c>
      <c r="Z84" s="6"/>
      <c r="AA84" s="10"/>
      <c r="AB84" s="11"/>
      <c r="AC84" s="11"/>
      <c r="AD84" s="55"/>
      <c r="AE84" s="55"/>
      <c r="AF84" s="56"/>
      <c r="AG84" s="51"/>
      <c r="AH84" s="51"/>
      <c r="AI84" s="51"/>
      <c r="AJ84" s="51"/>
      <c r="AK84" s="51"/>
      <c r="AL84" s="51"/>
      <c r="AM84" s="51"/>
      <c r="AN84" s="57"/>
      <c r="AO84" s="57"/>
      <c r="AP84" s="58"/>
      <c r="AQ84" s="6"/>
      <c r="AR84" s="6"/>
      <c r="AS84" s="6"/>
      <c r="AT84" s="6"/>
      <c r="AU84" s="6"/>
      <c r="AV84" s="6"/>
      <c r="AW84" s="6"/>
      <c r="AX84" s="7"/>
    </row>
    <row r="85" spans="2:50" x14ac:dyDescent="0.2">
      <c r="B85" s="23" t="s">
        <v>5</v>
      </c>
      <c r="C85" s="59">
        <f>S81*AA85^3/12+S81*AA85*(C84-AA85/2)^2</f>
        <v>28385.416666666668</v>
      </c>
      <c r="D85" s="6"/>
      <c r="K85" s="6"/>
      <c r="L85" s="6"/>
      <c r="M85" s="6"/>
      <c r="N85" s="6"/>
      <c r="O85" s="6"/>
      <c r="P85" s="12"/>
      <c r="Q85" s="13"/>
      <c r="R85" s="13"/>
      <c r="S85" s="13"/>
      <c r="T85" s="13"/>
      <c r="U85" s="13"/>
      <c r="V85" s="13"/>
      <c r="W85" s="13"/>
      <c r="X85" s="15"/>
      <c r="Y85" s="6"/>
      <c r="Z85" s="35"/>
      <c r="AA85" s="123">
        <v>5</v>
      </c>
      <c r="AB85" s="124"/>
      <c r="AC85" s="124"/>
      <c r="AD85" s="51"/>
      <c r="AE85" s="51"/>
      <c r="AF85" s="60"/>
      <c r="AG85" s="51"/>
      <c r="AH85" s="51"/>
      <c r="AI85" s="51"/>
      <c r="AJ85" s="51"/>
      <c r="AK85" s="51"/>
      <c r="AL85" s="51"/>
      <c r="AM85" s="51"/>
      <c r="AN85" s="51"/>
      <c r="AO85" s="51"/>
      <c r="AP85" s="6"/>
      <c r="AQ85" s="6"/>
      <c r="AR85" s="6"/>
      <c r="AS85" s="6"/>
      <c r="AT85" s="6"/>
      <c r="AU85" s="6"/>
      <c r="AV85" s="6"/>
      <c r="AW85" s="6"/>
      <c r="AX85" s="7"/>
    </row>
    <row r="86" spans="2:50" ht="10.8" thickBot="1" x14ac:dyDescent="0.25">
      <c r="B86" s="23" t="s">
        <v>6</v>
      </c>
      <c r="C86" s="59">
        <f>S96*AA89^3/12+AA89*S96*(C84-AA85-AA89/2)^2</f>
        <v>12187.5</v>
      </c>
      <c r="D86" s="6"/>
      <c r="K86" s="6"/>
      <c r="L86" s="6"/>
      <c r="M86" s="6"/>
      <c r="N86" s="6" t="s">
        <v>4</v>
      </c>
      <c r="O86" s="6"/>
      <c r="P86" s="30"/>
      <c r="Q86" s="21"/>
      <c r="R86" s="21"/>
      <c r="S86" s="14"/>
      <c r="T86" s="14"/>
      <c r="U86" s="14"/>
      <c r="V86" s="21"/>
      <c r="W86" s="21"/>
      <c r="X86" s="22"/>
      <c r="Y86" s="6"/>
      <c r="Z86" s="16"/>
      <c r="AA86" s="26"/>
      <c r="AB86" s="6"/>
      <c r="AC86" s="6"/>
      <c r="AD86" s="51"/>
      <c r="AE86" s="51"/>
      <c r="AF86" s="60"/>
      <c r="AG86" s="51"/>
      <c r="AH86" s="51"/>
      <c r="AI86" s="51"/>
      <c r="AJ86" s="51"/>
      <c r="AK86" s="51"/>
      <c r="AL86" s="51"/>
      <c r="AM86" s="51"/>
      <c r="AN86" s="51"/>
      <c r="AO86" s="51"/>
      <c r="AP86" s="6"/>
      <c r="AQ86" s="6"/>
      <c r="AR86" s="6"/>
      <c r="AS86" s="6"/>
      <c r="AT86" s="6"/>
      <c r="AU86" s="6"/>
      <c r="AV86" s="6"/>
      <c r="AW86" s="6"/>
      <c r="AX86" s="7"/>
    </row>
    <row r="87" spans="2:50" x14ac:dyDescent="0.2">
      <c r="B87" s="23" t="s">
        <v>15</v>
      </c>
      <c r="C87" s="59">
        <f>S98*AA93^3/12+AA93*S98*(C84-AA85-AA89-AA93/2)^2</f>
        <v>30156.25</v>
      </c>
      <c r="D87" s="6"/>
      <c r="K87" s="6"/>
      <c r="L87" s="6"/>
      <c r="M87" s="6"/>
      <c r="N87" s="6"/>
      <c r="O87" s="6"/>
      <c r="P87" s="6"/>
      <c r="Q87" s="6"/>
      <c r="R87" s="6"/>
      <c r="S87" s="20"/>
      <c r="T87" s="14"/>
      <c r="U87" s="25"/>
      <c r="V87" s="6"/>
      <c r="W87" s="6"/>
      <c r="X87" s="6"/>
      <c r="Y87" s="6"/>
      <c r="Z87" s="35"/>
      <c r="AA87" s="17"/>
      <c r="AB87" s="6"/>
      <c r="AC87" s="6"/>
      <c r="AD87" s="51"/>
      <c r="AE87" s="51"/>
      <c r="AF87" s="60"/>
      <c r="AG87" s="51"/>
      <c r="AH87" s="51"/>
      <c r="AI87" s="51"/>
      <c r="AJ87" s="51"/>
      <c r="AK87" s="51"/>
      <c r="AL87" s="51"/>
      <c r="AM87" s="51"/>
      <c r="AN87" s="51"/>
      <c r="AO87" s="51"/>
      <c r="AP87" s="6"/>
      <c r="AQ87" s="6"/>
      <c r="AR87" s="6"/>
      <c r="AS87" s="6"/>
      <c r="AT87" s="6"/>
      <c r="AU87" s="6"/>
      <c r="AV87" s="6"/>
      <c r="AW87" s="6"/>
      <c r="AX87" s="7"/>
    </row>
    <row r="88" spans="2:50" x14ac:dyDescent="0.2">
      <c r="B88" s="27" t="s">
        <v>7</v>
      </c>
      <c r="C88" s="61">
        <f>+C85+C86+C87</f>
        <v>70729.166666666672</v>
      </c>
      <c r="D88" s="6"/>
      <c r="K88" s="6"/>
      <c r="L88" s="6"/>
      <c r="M88" s="44"/>
      <c r="N88" s="6"/>
      <c r="P88" s="6"/>
      <c r="Q88" s="6"/>
      <c r="R88" s="6"/>
      <c r="S88" s="20"/>
      <c r="T88" s="14"/>
      <c r="U88" s="25"/>
      <c r="V88" s="6"/>
      <c r="W88" s="6"/>
      <c r="X88" s="6"/>
      <c r="Y88" s="6"/>
      <c r="Z88" s="16"/>
      <c r="AA88" s="26"/>
      <c r="AB88" s="6"/>
      <c r="AC88" s="6"/>
      <c r="AD88" s="51"/>
      <c r="AE88" s="51"/>
      <c r="AF88" s="60"/>
      <c r="AG88" s="51"/>
      <c r="AH88" s="51"/>
      <c r="AI88" s="51"/>
      <c r="AJ88" s="51"/>
      <c r="AK88" s="51"/>
      <c r="AL88" s="51"/>
      <c r="AM88" s="51"/>
      <c r="AN88" s="57"/>
      <c r="AO88" s="57"/>
      <c r="AP88" s="58"/>
      <c r="AQ88" s="6"/>
      <c r="AR88" s="6"/>
      <c r="AS88" s="6"/>
      <c r="AT88" s="6"/>
      <c r="AU88" s="6"/>
      <c r="AV88" s="6"/>
      <c r="AW88" s="6"/>
      <c r="AX88" s="7"/>
    </row>
    <row r="89" spans="2:50" x14ac:dyDescent="0.2">
      <c r="B89" s="62" t="s">
        <v>8</v>
      </c>
      <c r="C89" s="59">
        <f>((S81*AA85*(IF(S81&gt;S98,S81/2,S98/2))+AA89*S96*(IF(S81&gt;S98,S81/2,S98/2))+AA93*S98*IF(S81&gt;S98,S81/2,S98/2)))/(S81*AA85+AA89*S96+AA93*S98)</f>
        <v>12.5</v>
      </c>
      <c r="D89" s="6"/>
      <c r="K89" s="6"/>
      <c r="L89" s="6"/>
      <c r="M89" s="6"/>
      <c r="N89" s="6"/>
      <c r="O89" s="6"/>
      <c r="P89" s="6"/>
      <c r="Q89" s="6"/>
      <c r="R89" s="6"/>
      <c r="S89" s="20"/>
      <c r="T89" s="14"/>
      <c r="U89" s="25"/>
      <c r="V89" s="6"/>
      <c r="W89" s="6"/>
      <c r="X89" s="6"/>
      <c r="Y89" s="6"/>
      <c r="Z89" s="16"/>
      <c r="AA89" s="123">
        <v>30</v>
      </c>
      <c r="AB89" s="124"/>
      <c r="AC89" s="124"/>
      <c r="AD89" s="51"/>
      <c r="AE89" s="51"/>
      <c r="AF89" s="134">
        <f>+AA85+AA89+AA93</f>
        <v>40</v>
      </c>
      <c r="AG89" s="112"/>
      <c r="AH89" s="112"/>
      <c r="AI89" s="51"/>
      <c r="AJ89" s="51"/>
      <c r="AK89" s="51"/>
      <c r="AL89" s="51"/>
      <c r="AM89" s="51"/>
      <c r="AN89" s="51"/>
      <c r="AO89" s="51"/>
      <c r="AP89" s="6"/>
      <c r="AQ89" s="6"/>
      <c r="AR89" s="6"/>
      <c r="AS89" s="6"/>
      <c r="AT89" s="6"/>
      <c r="AU89" s="6"/>
      <c r="AV89" s="6"/>
      <c r="AW89" s="6"/>
      <c r="AX89" s="7"/>
    </row>
    <row r="90" spans="2:50" x14ac:dyDescent="0.2">
      <c r="B90" s="23" t="s">
        <v>9</v>
      </c>
      <c r="C90" s="59">
        <f>AA85*S81^3/12+S81*AA85*(C89-IF(S81&gt;S98,S81/2,S98/2))^2</f>
        <v>6510.416666666667</v>
      </c>
      <c r="D90" s="6"/>
      <c r="K90" s="6"/>
      <c r="L90" s="6"/>
      <c r="M90" s="6"/>
      <c r="N90" s="6"/>
      <c r="O90" s="6"/>
      <c r="P90" s="6"/>
      <c r="Q90" s="6" t="s">
        <v>14</v>
      </c>
      <c r="R90" s="6"/>
      <c r="S90" s="20"/>
      <c r="T90" s="14"/>
      <c r="U90" s="25"/>
      <c r="V90" s="6"/>
      <c r="W90" s="6"/>
      <c r="X90" s="6"/>
      <c r="Y90" s="6"/>
      <c r="Z90" s="16"/>
      <c r="AA90" s="26"/>
      <c r="AB90" s="6"/>
      <c r="AC90" s="6"/>
      <c r="AD90" s="51"/>
      <c r="AE90" s="51"/>
      <c r="AF90" s="60"/>
      <c r="AG90" s="51"/>
      <c r="AH90" s="51"/>
      <c r="AI90" s="51"/>
      <c r="AJ90" s="51"/>
      <c r="AK90" s="51"/>
      <c r="AL90" s="51"/>
      <c r="AM90" s="51"/>
      <c r="AN90" s="51"/>
      <c r="AO90" s="51"/>
      <c r="AP90" s="6"/>
      <c r="AQ90" s="6"/>
      <c r="AR90" s="6"/>
      <c r="AS90" s="6"/>
      <c r="AT90" s="6"/>
      <c r="AU90" s="6"/>
      <c r="AV90" s="6"/>
      <c r="AW90" s="6"/>
      <c r="AX90" s="7"/>
    </row>
    <row r="91" spans="2:50" x14ac:dyDescent="0.2">
      <c r="B91" s="23" t="s">
        <v>10</v>
      </c>
      <c r="C91" s="59">
        <f>AA89*S96^3/12+AA89*S96*(C89-IF(S81&gt;S98,S81/2,S98/2))^2</f>
        <v>312.5</v>
      </c>
      <c r="D91" s="6"/>
      <c r="K91" s="6"/>
      <c r="L91" s="6"/>
      <c r="M91" s="6"/>
      <c r="N91" s="6"/>
      <c r="O91" s="6"/>
      <c r="P91" s="6"/>
      <c r="Q91" s="6"/>
      <c r="R91" s="6"/>
      <c r="S91" s="20"/>
      <c r="T91" s="14"/>
      <c r="U91" s="25"/>
      <c r="V91" s="6"/>
      <c r="W91" s="6"/>
      <c r="X91" s="6"/>
      <c r="Y91" s="6"/>
      <c r="Z91" s="16"/>
      <c r="AA91" s="26"/>
      <c r="AB91" s="6"/>
      <c r="AC91" s="6"/>
      <c r="AD91" s="51"/>
      <c r="AE91" s="51"/>
      <c r="AF91" s="60"/>
      <c r="AG91" s="51"/>
      <c r="AH91" s="51"/>
      <c r="AI91" s="51"/>
      <c r="AJ91" s="51"/>
      <c r="AK91" s="51"/>
      <c r="AL91" s="51"/>
      <c r="AM91" s="51"/>
      <c r="AN91" s="51"/>
      <c r="AO91" s="51"/>
      <c r="AP91" s="6"/>
      <c r="AQ91" s="6"/>
      <c r="AR91" s="6"/>
      <c r="AS91" s="6"/>
      <c r="AT91" s="6"/>
      <c r="AU91" s="6"/>
      <c r="AV91" s="6"/>
      <c r="AW91" s="6"/>
      <c r="AX91" s="7"/>
    </row>
    <row r="92" spans="2:50" ht="10.8" thickBot="1" x14ac:dyDescent="0.25">
      <c r="B92" s="23" t="s">
        <v>16</v>
      </c>
      <c r="C92" s="59">
        <f>AA93*S98^3/12+AA93*S98*(C89-IF(S81&gt;S98,S81/2,S98/2))^2</f>
        <v>1406.25</v>
      </c>
      <c r="D92" s="6"/>
      <c r="K92" s="6"/>
      <c r="L92" s="6"/>
      <c r="M92" s="6"/>
      <c r="N92" s="6"/>
      <c r="O92" s="6"/>
      <c r="P92" s="8"/>
      <c r="Q92" s="8"/>
      <c r="R92" s="63"/>
      <c r="S92" s="20"/>
      <c r="T92" s="14"/>
      <c r="U92" s="25"/>
      <c r="V92" s="64"/>
      <c r="W92" s="8"/>
      <c r="X92" s="8"/>
      <c r="Y92" s="6"/>
      <c r="Z92" s="9"/>
      <c r="AA92" s="10"/>
      <c r="AB92" s="6"/>
      <c r="AC92" s="6"/>
      <c r="AD92" s="51"/>
      <c r="AE92" s="51"/>
      <c r="AF92" s="60"/>
      <c r="AG92" s="51"/>
      <c r="AH92" s="51"/>
      <c r="AI92" s="51"/>
      <c r="AJ92" s="51"/>
      <c r="AK92" s="51"/>
      <c r="AL92" s="51"/>
      <c r="AM92" s="51"/>
      <c r="AN92" s="57"/>
      <c r="AO92" s="57"/>
      <c r="AP92" s="58"/>
      <c r="AQ92" s="6"/>
      <c r="AR92" s="6"/>
      <c r="AS92" s="6"/>
      <c r="AT92" s="6"/>
      <c r="AU92" s="6"/>
      <c r="AV92" s="6"/>
      <c r="AW92" s="6"/>
      <c r="AX92" s="7"/>
    </row>
    <row r="93" spans="2:50" ht="10.8" thickBot="1" x14ac:dyDescent="0.25">
      <c r="B93" s="31" t="s">
        <v>12</v>
      </c>
      <c r="C93" s="65">
        <f>+C90+C91+C92</f>
        <v>8229.1666666666679</v>
      </c>
      <c r="D93" s="6"/>
      <c r="K93" s="6"/>
      <c r="L93" s="6"/>
      <c r="M93" s="6"/>
      <c r="N93" s="6"/>
      <c r="O93" s="6"/>
      <c r="P93" s="20"/>
      <c r="Q93" s="14"/>
      <c r="R93" s="14"/>
      <c r="S93" s="14"/>
      <c r="T93" s="14"/>
      <c r="U93" s="14"/>
      <c r="V93" s="14"/>
      <c r="W93" s="14"/>
      <c r="X93" s="25"/>
      <c r="Y93" s="6"/>
      <c r="Z93" s="16"/>
      <c r="AA93" s="123">
        <v>5</v>
      </c>
      <c r="AB93" s="124"/>
      <c r="AC93" s="124"/>
      <c r="AD93" s="51"/>
      <c r="AE93" s="51"/>
      <c r="AF93" s="60"/>
      <c r="AG93" s="51"/>
      <c r="AH93" s="51"/>
      <c r="AI93" s="51"/>
      <c r="AJ93" s="51"/>
      <c r="AK93" s="51"/>
      <c r="AL93" s="51"/>
      <c r="AM93" s="51"/>
      <c r="AN93" s="51"/>
      <c r="AO93" s="51"/>
      <c r="AP93" s="6"/>
      <c r="AQ93" s="6"/>
      <c r="AR93" s="6"/>
      <c r="AS93" s="6"/>
      <c r="AT93" s="6"/>
      <c r="AU93" s="6"/>
      <c r="AV93" s="6"/>
      <c r="AW93" s="6"/>
      <c r="AX93" s="7"/>
    </row>
    <row r="94" spans="2:50" ht="10.8" thickBot="1" x14ac:dyDescent="0.25">
      <c r="B94" s="5"/>
      <c r="C94" s="34"/>
      <c r="D94" s="6"/>
      <c r="K94" s="6"/>
      <c r="L94" s="6"/>
      <c r="M94" s="6"/>
      <c r="N94" s="6"/>
      <c r="O94" s="6"/>
      <c r="P94" s="30"/>
      <c r="Q94" s="21"/>
      <c r="R94" s="21"/>
      <c r="S94" s="21"/>
      <c r="T94" s="21"/>
      <c r="U94" s="21"/>
      <c r="V94" s="21"/>
      <c r="W94" s="21"/>
      <c r="X94" s="22"/>
      <c r="Y94" s="6"/>
      <c r="Z94" s="9"/>
      <c r="AA94" s="10"/>
      <c r="AB94" s="11"/>
      <c r="AC94" s="11"/>
      <c r="AD94" s="55"/>
      <c r="AE94" s="55"/>
      <c r="AF94" s="56"/>
      <c r="AG94" s="51"/>
      <c r="AH94" s="51"/>
      <c r="AI94" s="51"/>
      <c r="AJ94" s="51"/>
      <c r="AK94" s="51"/>
      <c r="AL94" s="51"/>
      <c r="AM94" s="51"/>
      <c r="AN94" s="51"/>
      <c r="AO94" s="51"/>
      <c r="AP94" s="6"/>
      <c r="AQ94" s="6"/>
      <c r="AR94" s="6"/>
      <c r="AS94" s="6"/>
      <c r="AT94" s="6"/>
      <c r="AU94" s="6"/>
      <c r="AV94" s="6"/>
      <c r="AW94" s="6"/>
      <c r="AX94" s="7"/>
    </row>
    <row r="95" spans="2:50" x14ac:dyDescent="0.2">
      <c r="B95" s="5"/>
      <c r="C95" s="34"/>
      <c r="D95" s="6"/>
      <c r="K95" s="6"/>
      <c r="L95" s="6"/>
      <c r="M95" s="6"/>
      <c r="N95" s="6"/>
      <c r="O95" s="6"/>
      <c r="P95" s="29" t="s">
        <v>11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26"/>
      <c r="AB95" s="6"/>
      <c r="AC95" s="6"/>
      <c r="AD95" s="51"/>
      <c r="AE95" s="51"/>
      <c r="AF95" s="66"/>
      <c r="AG95" s="57"/>
      <c r="AH95" s="57"/>
      <c r="AI95" s="51"/>
      <c r="AJ95" s="51"/>
      <c r="AK95" s="51"/>
      <c r="AL95" s="51"/>
      <c r="AM95" s="51"/>
      <c r="AN95" s="67"/>
      <c r="AO95" s="51"/>
      <c r="AP95" s="6"/>
      <c r="AQ95" s="6"/>
      <c r="AR95" s="6"/>
      <c r="AS95" s="6"/>
      <c r="AT95" s="6"/>
      <c r="AU95" s="6"/>
      <c r="AV95" s="6"/>
      <c r="AW95" s="6"/>
      <c r="AX95" s="7"/>
    </row>
    <row r="96" spans="2:50" x14ac:dyDescent="0.2">
      <c r="B96" s="5"/>
      <c r="C96" s="34"/>
      <c r="D96" s="6"/>
      <c r="K96" s="6"/>
      <c r="L96" s="6"/>
      <c r="M96" s="6"/>
      <c r="N96" s="6"/>
      <c r="O96" s="9"/>
      <c r="P96" s="135">
        <f>+V96</f>
        <v>5</v>
      </c>
      <c r="Q96" s="129"/>
      <c r="R96" s="136"/>
      <c r="S96" s="127">
        <v>5</v>
      </c>
      <c r="T96" s="130"/>
      <c r="U96" s="128"/>
      <c r="V96" s="135">
        <f>(+S98-S96)/2</f>
        <v>5</v>
      </c>
      <c r="W96" s="129"/>
      <c r="X96" s="136"/>
      <c r="Y96" s="10"/>
      <c r="Z96" s="6"/>
      <c r="AA96" s="68"/>
      <c r="AB96" s="6"/>
      <c r="AC96" s="6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6"/>
      <c r="AQ96" s="6"/>
      <c r="AR96" s="6"/>
      <c r="AS96" s="6"/>
      <c r="AT96" s="6"/>
      <c r="AU96" s="6"/>
      <c r="AV96" s="6"/>
      <c r="AW96" s="6"/>
      <c r="AX96" s="7"/>
    </row>
    <row r="97" spans="2:50" x14ac:dyDescent="0.2">
      <c r="B97" s="5"/>
      <c r="C97" s="34"/>
      <c r="D97" s="6"/>
      <c r="K97" s="6"/>
      <c r="L97" s="6"/>
      <c r="M97" s="6"/>
      <c r="N97" s="6"/>
      <c r="O97" s="16"/>
      <c r="P97" s="6"/>
      <c r="Q97" s="6"/>
      <c r="R97" s="6"/>
      <c r="S97" s="17"/>
      <c r="T97" s="36"/>
      <c r="U97" s="35"/>
      <c r="V97" s="6"/>
      <c r="W97" s="6"/>
      <c r="X97" s="6"/>
      <c r="Y97" s="26"/>
      <c r="Z97" s="6"/>
      <c r="AA97" s="6"/>
      <c r="AB97" s="6"/>
      <c r="AC97" s="6"/>
      <c r="AD97" s="51"/>
      <c r="AE97" s="51"/>
      <c r="AF97" s="57"/>
      <c r="AG97" s="57"/>
      <c r="AH97" s="57"/>
      <c r="AI97" s="51"/>
      <c r="AJ97" s="51"/>
      <c r="AK97" s="51"/>
      <c r="AL97" s="51"/>
      <c r="AM97" s="51"/>
      <c r="AN97" s="51"/>
      <c r="AO97" s="51"/>
      <c r="AP97" s="6"/>
      <c r="AQ97" s="6"/>
      <c r="AR97" s="6"/>
      <c r="AS97" s="6"/>
      <c r="AT97" s="6"/>
      <c r="AU97" s="6"/>
      <c r="AV97" s="6"/>
      <c r="AW97" s="6"/>
      <c r="AX97" s="7"/>
    </row>
    <row r="98" spans="2:50" x14ac:dyDescent="0.2">
      <c r="B98" s="5"/>
      <c r="C98" s="43"/>
      <c r="D98" s="6"/>
      <c r="K98" s="6"/>
      <c r="L98" s="6"/>
      <c r="M98" s="6"/>
      <c r="N98" s="6"/>
      <c r="O98" s="9"/>
      <c r="P98" s="10"/>
      <c r="Q98" s="11"/>
      <c r="S98" s="130">
        <v>15</v>
      </c>
      <c r="T98" s="130"/>
      <c r="U98" s="130"/>
      <c r="V98" s="11"/>
      <c r="W98" s="11"/>
      <c r="X98" s="9"/>
      <c r="Y98" s="10"/>
      <c r="Z98" s="6"/>
      <c r="AA98" s="6"/>
      <c r="AB98" s="6"/>
      <c r="AC98" s="6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6"/>
      <c r="AQ98" s="6"/>
      <c r="AR98" s="6"/>
      <c r="AS98" s="6"/>
      <c r="AT98" s="6"/>
      <c r="AU98" s="6"/>
      <c r="AV98" s="6"/>
      <c r="AW98" s="6"/>
      <c r="AX98" s="7"/>
    </row>
    <row r="99" spans="2:50" x14ac:dyDescent="0.2">
      <c r="B99" s="5"/>
      <c r="C99" s="43"/>
      <c r="D99" s="6"/>
      <c r="E99" s="6"/>
      <c r="F99" s="6"/>
      <c r="G99" s="44"/>
      <c r="H99" s="6"/>
      <c r="I99" s="6"/>
      <c r="J99" s="6"/>
      <c r="K99" s="6"/>
      <c r="L99" s="6"/>
      <c r="M99" s="6"/>
      <c r="N99" s="6"/>
      <c r="O99" s="6"/>
      <c r="P99" s="17"/>
      <c r="Q99" s="36"/>
      <c r="R99" s="36"/>
      <c r="S99" s="36"/>
      <c r="T99" s="36"/>
      <c r="U99" s="36"/>
      <c r="V99" s="36"/>
      <c r="W99" s="36"/>
      <c r="X99" s="35"/>
      <c r="Y99" s="6"/>
      <c r="Z99" s="6"/>
      <c r="AA99" s="6"/>
      <c r="AB99" s="6"/>
      <c r="AC99" s="6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6"/>
      <c r="AQ99" s="6"/>
      <c r="AR99" s="6"/>
      <c r="AS99" s="6"/>
      <c r="AT99" s="6"/>
      <c r="AU99" s="6"/>
      <c r="AV99" s="6"/>
      <c r="AW99" s="6"/>
      <c r="AX99" s="7"/>
    </row>
    <row r="100" spans="2:50" x14ac:dyDescent="0.2">
      <c r="B100" s="5"/>
      <c r="C100" s="43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44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7"/>
    </row>
    <row r="101" spans="2:50" x14ac:dyDescent="0.2">
      <c r="B101" s="37" t="s">
        <v>13</v>
      </c>
      <c r="C101" s="43"/>
      <c r="D101" s="6"/>
      <c r="E101" s="6"/>
      <c r="F101" s="6"/>
      <c r="G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7"/>
    </row>
    <row r="102" spans="2:50" ht="10.8" thickBot="1" x14ac:dyDescent="0.25">
      <c r="B102" s="39"/>
      <c r="C102" s="40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9"/>
    </row>
    <row r="103" spans="2:50" ht="10.8" thickTop="1" x14ac:dyDescent="0.2">
      <c r="B103" s="2"/>
      <c r="C103" s="4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6"/>
      <c r="AS103" s="6"/>
      <c r="AT103" s="6"/>
      <c r="AU103" s="6"/>
      <c r="AV103" s="6"/>
      <c r="AW103" s="6"/>
      <c r="AX103" s="7"/>
    </row>
    <row r="104" spans="2:50" x14ac:dyDescent="0.2">
      <c r="B104" s="5"/>
      <c r="C104" s="43"/>
      <c r="D104" s="6"/>
      <c r="E104" s="6"/>
      <c r="F104" s="6"/>
      <c r="G104" s="6"/>
      <c r="H104" s="11"/>
      <c r="I104" s="11"/>
      <c r="J104" s="11"/>
      <c r="K104" s="11"/>
      <c r="L104" s="130">
        <v>80</v>
      </c>
      <c r="M104" s="130"/>
      <c r="N104" s="130"/>
      <c r="O104" s="11"/>
      <c r="P104" s="11"/>
      <c r="Q104" s="11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7"/>
    </row>
    <row r="105" spans="2:50" x14ac:dyDescent="0.2">
      <c r="B105" s="5"/>
      <c r="C105" s="43"/>
      <c r="D105" s="6"/>
      <c r="E105" s="6"/>
      <c r="F105" s="6"/>
      <c r="G105" s="6"/>
      <c r="H105" s="6"/>
      <c r="I105" s="36"/>
      <c r="J105" s="36"/>
      <c r="K105" s="36"/>
      <c r="L105" s="36"/>
      <c r="M105" s="36"/>
      <c r="N105" s="36"/>
      <c r="O105" s="36"/>
      <c r="P105" s="3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7"/>
    </row>
    <row r="106" spans="2:50" x14ac:dyDescent="0.2">
      <c r="B106" s="5"/>
      <c r="C106" s="43"/>
      <c r="D106" s="6"/>
      <c r="E106" s="6"/>
      <c r="F106" s="6"/>
      <c r="G106" s="6"/>
      <c r="H106" s="11"/>
      <c r="I106" s="11"/>
      <c r="J106" s="11"/>
      <c r="K106" s="129">
        <f>+L104-O106</f>
        <v>60</v>
      </c>
      <c r="L106" s="129"/>
      <c r="M106" s="11"/>
      <c r="N106" s="11"/>
      <c r="O106" s="129">
        <f>+O121</f>
        <v>20</v>
      </c>
      <c r="P106" s="129"/>
      <c r="Q106" s="11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7"/>
    </row>
    <row r="107" spans="2:50" ht="10.8" thickBot="1" x14ac:dyDescent="0.25">
      <c r="B107" s="5"/>
      <c r="C107" s="43"/>
      <c r="D107" s="6"/>
      <c r="E107" s="6"/>
      <c r="F107" s="6"/>
      <c r="G107" s="6"/>
      <c r="H107" s="6"/>
      <c r="I107" s="8"/>
      <c r="J107" s="8"/>
      <c r="K107" s="8"/>
      <c r="L107" s="8"/>
      <c r="M107" s="8"/>
      <c r="N107" s="8"/>
      <c r="O107" s="8"/>
      <c r="P107" s="8"/>
      <c r="Q107" s="6"/>
      <c r="R107" s="6"/>
      <c r="S107" s="6"/>
      <c r="T107" s="6" t="s">
        <v>2</v>
      </c>
      <c r="U107" s="6"/>
      <c r="V107" s="6"/>
      <c r="W107" s="6"/>
      <c r="X107" s="6"/>
      <c r="Y107" s="10"/>
      <c r="Z107" s="11"/>
      <c r="AA107" s="11"/>
      <c r="AB107" s="11"/>
      <c r="AC107" s="10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7"/>
    </row>
    <row r="108" spans="2:50" ht="10.8" thickBot="1" x14ac:dyDescent="0.25">
      <c r="B108" s="5"/>
      <c r="C108" s="34"/>
      <c r="D108" s="6"/>
      <c r="E108" s="6"/>
      <c r="F108" s="6"/>
      <c r="G108" s="6"/>
      <c r="H108" s="6"/>
      <c r="I108" s="12"/>
      <c r="J108" s="13"/>
      <c r="K108" s="13"/>
      <c r="L108" s="13"/>
      <c r="M108" s="13"/>
      <c r="N108" s="13"/>
      <c r="O108" s="13"/>
      <c r="P108" s="15"/>
      <c r="Q108" s="6"/>
      <c r="R108" s="6"/>
      <c r="S108" s="6"/>
      <c r="T108" s="6"/>
      <c r="U108" s="6"/>
      <c r="V108" s="6"/>
      <c r="W108" s="6"/>
      <c r="X108" s="35"/>
      <c r="Y108" s="123">
        <v>10</v>
      </c>
      <c r="Z108" s="124"/>
      <c r="AA108" s="124"/>
      <c r="AB108" s="6"/>
      <c r="AC108" s="2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7"/>
    </row>
    <row r="109" spans="2:50" ht="10.8" thickBot="1" x14ac:dyDescent="0.25">
      <c r="B109" s="53" t="s">
        <v>3</v>
      </c>
      <c r="C109" s="54">
        <f>(L104*Y108*(Y108/2)+Y113*O121*(Y108+Y113/2)+Y118*R123*(Y108+Y113+Y118/2))/(L104*Y108+Y113*O121+Y118*R123)</f>
        <v>26.428571428571427</v>
      </c>
      <c r="D109" s="6"/>
      <c r="E109" s="6"/>
      <c r="F109" s="6"/>
      <c r="G109" s="6"/>
      <c r="H109" s="6"/>
      <c r="I109" s="30"/>
      <c r="J109" s="21"/>
      <c r="K109" s="21"/>
      <c r="L109" s="21"/>
      <c r="M109" s="21"/>
      <c r="N109" s="21"/>
      <c r="O109" s="14"/>
      <c r="P109" s="25"/>
      <c r="Q109" s="6"/>
      <c r="R109" s="6"/>
      <c r="S109" s="6"/>
      <c r="T109" s="6"/>
      <c r="U109" s="6"/>
      <c r="V109" s="6"/>
      <c r="W109" s="6"/>
      <c r="X109" s="9"/>
      <c r="Y109" s="10"/>
      <c r="Z109" s="6"/>
      <c r="AA109" s="6"/>
      <c r="AB109" s="6"/>
      <c r="AC109" s="2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7"/>
    </row>
    <row r="110" spans="2:50" x14ac:dyDescent="0.2">
      <c r="B110" s="23" t="s">
        <v>5</v>
      </c>
      <c r="C110" s="59">
        <f>L104*Y108^3/12+L104*Y108*(C109-Y108/2)^2</f>
        <v>374013.60544217686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20"/>
      <c r="P110" s="25"/>
      <c r="Q110" s="6"/>
      <c r="R110" s="6"/>
      <c r="S110" s="6"/>
      <c r="T110" s="6"/>
      <c r="U110" s="6"/>
      <c r="V110" s="6"/>
      <c r="W110" s="6"/>
      <c r="X110" s="16"/>
      <c r="Y110" s="26"/>
      <c r="Z110" s="6"/>
      <c r="AA110" s="6"/>
      <c r="AB110" s="6"/>
      <c r="AC110" s="2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7"/>
    </row>
    <row r="111" spans="2:50" x14ac:dyDescent="0.2">
      <c r="B111" s="23" t="s">
        <v>6</v>
      </c>
      <c r="C111" s="59">
        <f>O121*Y113^3/12+Y113*O121*(C109-Y108-Y113/2)^2</f>
        <v>116870.74829931973</v>
      </c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20"/>
      <c r="P111" s="25"/>
      <c r="Q111" s="6"/>
      <c r="R111" s="6"/>
      <c r="S111" s="6" t="s">
        <v>4</v>
      </c>
      <c r="T111" s="6"/>
      <c r="U111" s="6"/>
      <c r="V111" s="6"/>
      <c r="W111" s="6"/>
      <c r="X111" s="16"/>
      <c r="Y111" s="26"/>
      <c r="Z111" s="6"/>
      <c r="AA111" s="6"/>
      <c r="AB111" s="6"/>
      <c r="AC111" s="2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7"/>
    </row>
    <row r="112" spans="2:50" x14ac:dyDescent="0.2">
      <c r="B112" s="23" t="s">
        <v>15</v>
      </c>
      <c r="C112" s="59">
        <f>R123*Y118^3/12+Y118*R123*(C109-Y108-Y113-Y118/2)^2</f>
        <v>412329.93197278917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20"/>
      <c r="P112" s="25"/>
      <c r="Q112" s="6"/>
      <c r="R112" s="6"/>
      <c r="S112" s="6"/>
      <c r="T112" s="6"/>
      <c r="U112" s="6"/>
      <c r="V112" s="6"/>
      <c r="W112" s="6"/>
      <c r="X112" s="16"/>
      <c r="Y112" s="26"/>
      <c r="Z112" s="6"/>
      <c r="AA112" s="6"/>
      <c r="AB112" s="6"/>
      <c r="AC112" s="2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7"/>
    </row>
    <row r="113" spans="2:50" x14ac:dyDescent="0.2">
      <c r="B113" s="27" t="s">
        <v>7</v>
      </c>
      <c r="C113" s="61">
        <f>+C110+C111+C112</f>
        <v>903214.28571428568</v>
      </c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20"/>
      <c r="P113" s="25"/>
      <c r="Q113" s="6"/>
      <c r="R113" s="6"/>
      <c r="S113" s="6"/>
      <c r="T113" s="6"/>
      <c r="U113" s="6"/>
      <c r="V113" s="6"/>
      <c r="W113" s="6"/>
      <c r="X113" s="16"/>
      <c r="Y113" s="123">
        <v>40</v>
      </c>
      <c r="Z113" s="124"/>
      <c r="AA113" s="124"/>
      <c r="AB113" s="6"/>
      <c r="AC113" s="133">
        <f>+Y108+Y113+Y118</f>
        <v>60</v>
      </c>
      <c r="AD113" s="111"/>
      <c r="AE113" s="111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7"/>
    </row>
    <row r="114" spans="2:50" x14ac:dyDescent="0.2">
      <c r="B114" s="62" t="s">
        <v>8</v>
      </c>
      <c r="C114" s="59">
        <f>(L104*Y108*L104/2+Y113*O121*(L104-O121/2)+Y118*R123*(L104-O121+R123-R123/2))/(L104*Y108+Y113*O121+Y118*R123)</f>
        <v>62.142857142857146</v>
      </c>
      <c r="D114" s="6"/>
      <c r="E114" s="6"/>
      <c r="F114" s="6"/>
      <c r="G114" s="44"/>
      <c r="H114" s="6"/>
      <c r="J114" s="6"/>
      <c r="K114" s="6"/>
      <c r="L114" s="6"/>
      <c r="M114" s="6"/>
      <c r="N114" s="6"/>
      <c r="O114" s="20"/>
      <c r="P114" s="25"/>
      <c r="Q114" s="6"/>
      <c r="R114" s="6"/>
      <c r="S114" s="6"/>
      <c r="T114" s="6"/>
      <c r="U114" s="6"/>
      <c r="V114" s="6"/>
      <c r="W114" s="6"/>
      <c r="X114" s="16"/>
      <c r="Y114" s="26"/>
      <c r="Z114" s="6"/>
      <c r="AA114" s="6"/>
      <c r="AB114" s="6"/>
      <c r="AC114" s="2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7"/>
    </row>
    <row r="115" spans="2:50" x14ac:dyDescent="0.2">
      <c r="B115" s="23" t="s">
        <v>9</v>
      </c>
      <c r="C115" s="59">
        <f>Y108*L104^3/12+L104*Y108*(C114-L104/2)^2</f>
        <v>818911.56462585041</v>
      </c>
      <c r="D115" s="6"/>
      <c r="E115" s="6"/>
      <c r="F115" s="6"/>
      <c r="G115" s="6"/>
      <c r="H115" s="6"/>
      <c r="I115" s="6"/>
      <c r="J115" s="6"/>
      <c r="K115" s="6" t="s">
        <v>14</v>
      </c>
      <c r="L115" s="6"/>
      <c r="M115" s="6"/>
      <c r="N115" s="6"/>
      <c r="O115" s="20"/>
      <c r="P115" s="25"/>
      <c r="Q115" s="6"/>
      <c r="R115" s="6"/>
      <c r="S115" s="6"/>
      <c r="T115" s="6"/>
      <c r="U115" s="6"/>
      <c r="V115" s="6"/>
      <c r="W115" s="6"/>
      <c r="X115" s="16"/>
      <c r="Y115" s="26"/>
      <c r="Z115" s="6"/>
      <c r="AA115" s="6"/>
      <c r="AB115" s="6"/>
      <c r="AC115" s="2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7"/>
    </row>
    <row r="116" spans="2:50" x14ac:dyDescent="0.2">
      <c r="B116" s="23" t="s">
        <v>10</v>
      </c>
      <c r="C116" s="59">
        <f>Y113*O121^3/12+Y113*O121*(C114-(L104-O121/2))^2</f>
        <v>76054.421768707442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20"/>
      <c r="P116" s="25"/>
      <c r="Q116" s="6"/>
      <c r="R116" s="6"/>
      <c r="S116" s="6"/>
      <c r="T116" s="6"/>
      <c r="U116" s="6"/>
      <c r="V116" s="6"/>
      <c r="W116" s="6"/>
      <c r="X116" s="16"/>
      <c r="Y116" s="26"/>
      <c r="Z116" s="6"/>
      <c r="AA116" s="6"/>
      <c r="AB116" s="6"/>
      <c r="AC116" s="2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7"/>
    </row>
    <row r="117" spans="2:50" ht="10.8" thickBot="1" x14ac:dyDescent="0.25">
      <c r="B117" s="23" t="s">
        <v>16</v>
      </c>
      <c r="C117" s="59">
        <f>Y118*R123^3/12+Y118*R123*(C114-(L104-O121+R123/2))^2</f>
        <v>365391.15646258497</v>
      </c>
      <c r="D117" s="6"/>
      <c r="E117" s="6"/>
      <c r="F117" s="6"/>
      <c r="G117" s="6"/>
      <c r="H117" s="6"/>
      <c r="I117" s="29" t="s">
        <v>11</v>
      </c>
      <c r="J117" s="6"/>
      <c r="K117" s="6"/>
      <c r="L117" s="6"/>
      <c r="M117" s="6"/>
      <c r="N117" s="6"/>
      <c r="O117" s="20"/>
      <c r="P117" s="25"/>
      <c r="Q117" s="6"/>
      <c r="R117" s="6"/>
      <c r="S117" s="6"/>
      <c r="T117" s="6"/>
      <c r="U117" s="6"/>
      <c r="V117" s="6"/>
      <c r="W117" s="6"/>
      <c r="X117" s="16"/>
      <c r="Y117" s="10"/>
      <c r="Z117" s="6"/>
      <c r="AA117" s="6"/>
      <c r="AB117" s="6"/>
      <c r="AC117" s="2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7"/>
    </row>
    <row r="118" spans="2:50" ht="10.8" thickBot="1" x14ac:dyDescent="0.25">
      <c r="B118" s="31" t="s">
        <v>12</v>
      </c>
      <c r="C118" s="65">
        <f>+C115+C116+C117</f>
        <v>1260357.1428571427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20"/>
      <c r="P118" s="14"/>
      <c r="Q118" s="13"/>
      <c r="R118" s="13"/>
      <c r="S118" s="13"/>
      <c r="T118" s="13"/>
      <c r="U118" s="13"/>
      <c r="V118" s="15"/>
      <c r="W118" s="6"/>
      <c r="X118" s="35"/>
      <c r="Y118" s="123">
        <v>10</v>
      </c>
      <c r="Z118" s="124"/>
      <c r="AA118" s="124"/>
      <c r="AB118" s="6"/>
      <c r="AC118" s="2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7"/>
    </row>
    <row r="119" spans="2:50" ht="10.8" thickBot="1" x14ac:dyDescent="0.25">
      <c r="B119" s="5"/>
      <c r="C119" s="34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30"/>
      <c r="P119" s="21"/>
      <c r="Q119" s="21"/>
      <c r="R119" s="21"/>
      <c r="S119" s="21"/>
      <c r="T119" s="21"/>
      <c r="U119" s="21"/>
      <c r="V119" s="22"/>
      <c r="W119" s="6"/>
      <c r="X119" s="9"/>
      <c r="Y119" s="10"/>
      <c r="Z119" s="11"/>
      <c r="AA119" s="11"/>
      <c r="AB119" s="11"/>
      <c r="AC119" s="10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7"/>
    </row>
    <row r="120" spans="2:50" x14ac:dyDescent="0.2">
      <c r="B120" s="5"/>
      <c r="C120" s="34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26"/>
      <c r="Z120" s="6"/>
      <c r="AA120" s="6"/>
      <c r="AB120" s="6"/>
      <c r="AC120" s="2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7"/>
    </row>
    <row r="121" spans="2:50" x14ac:dyDescent="0.2">
      <c r="B121" s="37" t="s">
        <v>13</v>
      </c>
      <c r="C121" s="34"/>
      <c r="D121" s="6"/>
      <c r="E121" s="6"/>
      <c r="F121" s="6"/>
      <c r="G121" s="6"/>
      <c r="H121" s="44"/>
      <c r="I121" s="6"/>
      <c r="J121" s="6"/>
      <c r="K121" s="6"/>
      <c r="L121" s="6"/>
      <c r="M121" s="6"/>
      <c r="N121" s="9"/>
      <c r="O121" s="127">
        <v>20</v>
      </c>
      <c r="P121" s="128"/>
      <c r="Q121" s="10"/>
      <c r="R121" s="11"/>
      <c r="S121" s="129">
        <f>+R123-O121</f>
        <v>30</v>
      </c>
      <c r="T121" s="129"/>
      <c r="U121" s="11"/>
      <c r="V121" s="9"/>
      <c r="W121" s="11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7"/>
    </row>
    <row r="122" spans="2:50" x14ac:dyDescent="0.2">
      <c r="B122" s="5"/>
      <c r="C122" s="34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17"/>
      <c r="P122" s="35"/>
      <c r="Q122" s="6"/>
      <c r="R122" s="6"/>
      <c r="S122" s="6"/>
      <c r="T122" s="6"/>
      <c r="U122" s="6"/>
      <c r="V122" s="1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7"/>
    </row>
    <row r="123" spans="2:50" x14ac:dyDescent="0.2">
      <c r="B123" s="5"/>
      <c r="C123" s="34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9"/>
      <c r="O123" s="10"/>
      <c r="P123" s="11"/>
      <c r="Q123" s="11"/>
      <c r="R123" s="130">
        <v>50</v>
      </c>
      <c r="S123" s="130"/>
      <c r="T123" s="130"/>
      <c r="U123" s="11"/>
      <c r="V123" s="9"/>
      <c r="W123" s="10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7"/>
    </row>
    <row r="124" spans="2:50" x14ac:dyDescent="0.2">
      <c r="B124" s="5"/>
      <c r="C124" s="43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17"/>
      <c r="P124" s="36"/>
      <c r="Q124" s="36"/>
      <c r="R124" s="36"/>
      <c r="S124" s="36"/>
      <c r="T124" s="36"/>
      <c r="U124" s="36"/>
      <c r="V124" s="35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7"/>
    </row>
    <row r="125" spans="2:50" ht="10.8" thickBot="1" x14ac:dyDescent="0.25">
      <c r="B125" s="39"/>
      <c r="C125" s="40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6"/>
      <c r="AS125" s="6"/>
      <c r="AT125" s="6"/>
      <c r="AU125" s="6"/>
      <c r="AV125" s="6"/>
      <c r="AW125" s="6"/>
      <c r="AX125" s="7"/>
    </row>
    <row r="126" spans="2:50" ht="10.8" thickTop="1" x14ac:dyDescent="0.2">
      <c r="B126" s="2"/>
      <c r="C126" s="4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4"/>
    </row>
    <row r="127" spans="2:50" x14ac:dyDescent="0.2">
      <c r="B127" s="5"/>
      <c r="C127" s="43"/>
      <c r="D127" s="6"/>
      <c r="E127" s="6"/>
      <c r="F127" s="6"/>
      <c r="M127" s="6"/>
      <c r="N127" s="6"/>
      <c r="O127" s="6"/>
      <c r="P127" s="6"/>
      <c r="Q127" s="6"/>
      <c r="R127" s="124">
        <v>80</v>
      </c>
      <c r="S127" s="124"/>
      <c r="T127" s="124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7"/>
    </row>
    <row r="128" spans="2:50" x14ac:dyDescent="0.2">
      <c r="B128" s="5"/>
      <c r="C128" s="43"/>
      <c r="D128" s="6"/>
      <c r="E128" s="6"/>
      <c r="F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7"/>
    </row>
    <row r="129" spans="2:50" x14ac:dyDescent="0.2">
      <c r="B129" s="5"/>
      <c r="C129" s="43"/>
      <c r="D129" s="6"/>
      <c r="E129" s="6"/>
      <c r="F129" s="6"/>
      <c r="M129" s="6"/>
      <c r="N129" s="6"/>
      <c r="O129" s="126">
        <f>+O144</f>
        <v>20</v>
      </c>
      <c r="P129" s="126"/>
      <c r="Q129" s="6"/>
      <c r="R129" s="6"/>
      <c r="S129" s="111">
        <f>+R127-O129</f>
        <v>60</v>
      </c>
      <c r="T129" s="111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7"/>
    </row>
    <row r="130" spans="2:50" ht="10.8" thickBot="1" x14ac:dyDescent="0.25">
      <c r="B130" s="5"/>
      <c r="C130" s="34"/>
      <c r="D130" s="6"/>
      <c r="E130" s="6"/>
      <c r="F130" s="6"/>
      <c r="G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 t="s">
        <v>2</v>
      </c>
      <c r="X130" s="6"/>
      <c r="Y130" s="26"/>
      <c r="Z130" s="6"/>
      <c r="AA130" s="6"/>
      <c r="AD130" s="2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7"/>
    </row>
    <row r="131" spans="2:50" ht="10.8" thickBot="1" x14ac:dyDescent="0.25">
      <c r="B131" s="5"/>
      <c r="C131" s="34"/>
      <c r="D131" s="6"/>
      <c r="E131" s="6"/>
      <c r="F131" s="6"/>
      <c r="G131" s="6"/>
      <c r="J131" s="6"/>
      <c r="K131" s="6"/>
      <c r="L131" s="6"/>
      <c r="M131" s="6"/>
      <c r="N131" s="6"/>
      <c r="O131" s="12"/>
      <c r="P131" s="13"/>
      <c r="Q131" s="13"/>
      <c r="R131" s="13"/>
      <c r="S131" s="13"/>
      <c r="T131" s="13"/>
      <c r="U131" s="13"/>
      <c r="V131" s="15"/>
      <c r="W131" s="6"/>
      <c r="X131" s="35"/>
      <c r="Y131" s="131">
        <v>10</v>
      </c>
      <c r="Z131" s="132"/>
      <c r="AA131" s="132"/>
      <c r="AB131" s="36"/>
      <c r="AC131" s="36"/>
      <c r="AD131" s="17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7"/>
    </row>
    <row r="132" spans="2:50" ht="10.8" thickBot="1" x14ac:dyDescent="0.25">
      <c r="B132" s="53" t="s">
        <v>3</v>
      </c>
      <c r="C132" s="54">
        <f>(R127*Y131*(Y131/2)+Y136*O144*(Y131+Y136/2)+Y141*R146*(Y131+Y136+Y141/2))/(R127*Y131+Y136*O144+Y141*R146)</f>
        <v>26.428571428571427</v>
      </c>
      <c r="D132" s="6"/>
      <c r="E132" s="6"/>
      <c r="F132" s="6"/>
      <c r="G132" s="6"/>
      <c r="J132" s="6"/>
      <c r="K132" s="6"/>
      <c r="L132" s="6"/>
      <c r="M132" s="6"/>
      <c r="N132" s="6"/>
      <c r="O132" s="20"/>
      <c r="P132" s="14"/>
      <c r="Q132" s="21"/>
      <c r="R132" s="21"/>
      <c r="S132" s="21"/>
      <c r="T132" s="21"/>
      <c r="U132" s="21"/>
      <c r="V132" s="22"/>
      <c r="W132" s="6"/>
      <c r="X132" s="9"/>
      <c r="Y132" s="10"/>
      <c r="Z132" s="6"/>
      <c r="AA132" s="6"/>
      <c r="AD132" s="2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7"/>
    </row>
    <row r="133" spans="2:50" x14ac:dyDescent="0.2">
      <c r="B133" s="23" t="s">
        <v>5</v>
      </c>
      <c r="C133" s="59">
        <f>R127*Y131^3/12+R127*Y131*(C132-Y131/2)^2</f>
        <v>374013.60544217686</v>
      </c>
      <c r="D133" s="6"/>
      <c r="E133" s="6"/>
      <c r="F133" s="6"/>
      <c r="G133" s="6"/>
      <c r="J133" s="6"/>
      <c r="K133" s="6"/>
      <c r="L133" s="6"/>
      <c r="M133" s="6"/>
      <c r="N133" s="6"/>
      <c r="O133" s="20"/>
      <c r="P133" s="25"/>
      <c r="Q133" s="6"/>
      <c r="R133" s="6"/>
      <c r="S133" s="6"/>
      <c r="T133" s="6"/>
      <c r="U133" s="6"/>
      <c r="V133" s="6"/>
      <c r="W133" s="6"/>
      <c r="X133" s="16"/>
      <c r="Y133" s="26"/>
      <c r="Z133" s="6"/>
      <c r="AA133" s="6"/>
      <c r="AD133" s="2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7"/>
    </row>
    <row r="134" spans="2:50" x14ac:dyDescent="0.2">
      <c r="B134" s="23" t="s">
        <v>6</v>
      </c>
      <c r="C134" s="59">
        <f>O144*Y136^3/12+Y136*O144*(C132-Y131-Y136/2)^2</f>
        <v>116870.74829931973</v>
      </c>
      <c r="D134" s="6"/>
      <c r="E134" s="6"/>
      <c r="F134" s="6"/>
      <c r="G134" s="6"/>
      <c r="J134" s="6"/>
      <c r="K134" s="6" t="s">
        <v>4</v>
      </c>
      <c r="L134" s="6"/>
      <c r="M134" s="6"/>
      <c r="N134" s="6"/>
      <c r="O134" s="20"/>
      <c r="P134" s="25"/>
      <c r="Q134" s="6"/>
      <c r="R134" s="6"/>
      <c r="S134" s="6"/>
      <c r="T134" s="6"/>
      <c r="U134" s="6"/>
      <c r="V134" s="6"/>
      <c r="W134" s="6"/>
      <c r="X134" s="16"/>
      <c r="Y134" s="26"/>
      <c r="Z134" s="6"/>
      <c r="AA134" s="6"/>
      <c r="AD134" s="2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7"/>
    </row>
    <row r="135" spans="2:50" x14ac:dyDescent="0.2">
      <c r="B135" s="23" t="s">
        <v>15</v>
      </c>
      <c r="C135" s="59">
        <f>R146*Y141^3/12+Y141*R146*(C132-Y131-Y136-Y141/2)^2</f>
        <v>412329.93197278917</v>
      </c>
      <c r="D135" s="6"/>
      <c r="E135" s="6"/>
      <c r="F135" s="44"/>
      <c r="G135" s="6"/>
      <c r="J135" s="6"/>
      <c r="K135" s="6"/>
      <c r="L135" s="6"/>
      <c r="M135" s="6"/>
      <c r="N135" s="6"/>
      <c r="O135" s="20"/>
      <c r="P135" s="25"/>
      <c r="Q135" s="6"/>
      <c r="R135" s="6"/>
      <c r="S135" s="6"/>
      <c r="T135" s="6"/>
      <c r="U135" s="6"/>
      <c r="V135" s="6"/>
      <c r="W135" s="6"/>
      <c r="X135" s="16"/>
      <c r="Y135" s="26"/>
      <c r="Z135" s="6"/>
      <c r="AA135" s="6"/>
      <c r="AD135" s="2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7"/>
    </row>
    <row r="136" spans="2:50" x14ac:dyDescent="0.2">
      <c r="B136" s="27" t="s">
        <v>7</v>
      </c>
      <c r="C136" s="61">
        <f>+C133+C134+C135</f>
        <v>903214.28571428568</v>
      </c>
      <c r="D136" s="6"/>
      <c r="E136" s="6"/>
      <c r="F136" s="6"/>
      <c r="G136" s="6"/>
      <c r="J136" s="6"/>
      <c r="K136" s="6"/>
      <c r="L136" s="6"/>
      <c r="M136" s="6"/>
      <c r="N136" s="6"/>
      <c r="O136" s="20"/>
      <c r="P136" s="25"/>
      <c r="Q136" s="6"/>
      <c r="R136" s="6"/>
      <c r="S136" s="6"/>
      <c r="T136" s="6"/>
      <c r="U136" s="6"/>
      <c r="V136" s="6"/>
      <c r="W136" s="6"/>
      <c r="X136" s="16"/>
      <c r="Y136" s="123">
        <v>40</v>
      </c>
      <c r="Z136" s="124"/>
      <c r="AA136" s="124"/>
      <c r="AD136" s="133">
        <f>+Y131+Y136+Y141</f>
        <v>60</v>
      </c>
      <c r="AE136" s="111"/>
      <c r="AF136" s="111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7"/>
    </row>
    <row r="137" spans="2:50" x14ac:dyDescent="0.2">
      <c r="B137" s="62" t="s">
        <v>8</v>
      </c>
      <c r="C137" s="59">
        <f>(R127*Y131*R127/2+Y136*O144*O144/2+Y141*R146*R146/2)/(R127*Y131+Y136*O144+Y141*R146)</f>
        <v>25</v>
      </c>
      <c r="D137" s="6"/>
      <c r="E137" s="6"/>
      <c r="F137" s="6"/>
      <c r="G137" s="6"/>
      <c r="J137" s="6"/>
      <c r="K137" s="6"/>
      <c r="L137" s="6"/>
      <c r="M137" s="6"/>
      <c r="N137" s="6"/>
      <c r="O137" s="20"/>
      <c r="P137" s="25"/>
      <c r="Q137" s="6"/>
      <c r="R137" s="6"/>
      <c r="S137" s="6"/>
      <c r="T137" s="6"/>
      <c r="U137" s="6"/>
      <c r="V137" s="6"/>
      <c r="W137" s="6"/>
      <c r="X137" s="16"/>
      <c r="Y137" s="26"/>
      <c r="Z137" s="6"/>
      <c r="AA137" s="6"/>
      <c r="AD137" s="2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7"/>
    </row>
    <row r="138" spans="2:50" x14ac:dyDescent="0.2">
      <c r="B138" s="23" t="s">
        <v>9</v>
      </c>
      <c r="C138" s="59">
        <f>Y131*R127^3/12+R127*Y131*(C137-R127/2)^2</f>
        <v>606666.66666666674</v>
      </c>
      <c r="D138" s="6"/>
      <c r="E138" s="6"/>
      <c r="F138" s="6"/>
      <c r="M138" s="6"/>
      <c r="N138" s="6"/>
      <c r="O138" s="20"/>
      <c r="P138" s="25"/>
      <c r="Q138" s="6"/>
      <c r="R138" s="6"/>
      <c r="S138" s="6"/>
      <c r="T138" s="6"/>
      <c r="U138" s="6"/>
      <c r="V138" s="6"/>
      <c r="W138" s="6"/>
      <c r="X138" s="16"/>
      <c r="Y138" s="26"/>
      <c r="Z138" s="6"/>
      <c r="AA138" s="6"/>
      <c r="AB138" s="6"/>
      <c r="AC138" s="6"/>
      <c r="AD138" s="2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7"/>
    </row>
    <row r="139" spans="2:50" x14ac:dyDescent="0.2">
      <c r="B139" s="23" t="s">
        <v>10</v>
      </c>
      <c r="C139" s="59">
        <f>Y136*O144^3/12+Y136*O144*(C137-O144/2)^2</f>
        <v>206666.66666666666</v>
      </c>
      <c r="D139" s="6"/>
      <c r="E139" s="6"/>
      <c r="F139" s="6"/>
      <c r="M139" s="6"/>
      <c r="N139" s="6"/>
      <c r="O139" s="20"/>
      <c r="P139" s="25"/>
      <c r="Q139" s="6"/>
      <c r="R139" s="6"/>
      <c r="S139" s="6"/>
      <c r="T139" s="6"/>
      <c r="U139" s="6"/>
      <c r="V139" s="6"/>
      <c r="W139" s="6"/>
      <c r="X139" s="16"/>
      <c r="Y139" s="26"/>
      <c r="Z139" s="6"/>
      <c r="AA139" s="6"/>
      <c r="AB139" s="6"/>
      <c r="AC139" s="6"/>
      <c r="AD139" s="2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7"/>
    </row>
    <row r="140" spans="2:50" ht="10.8" thickBot="1" x14ac:dyDescent="0.25">
      <c r="B140" s="23" t="s">
        <v>16</v>
      </c>
      <c r="C140" s="59">
        <f>Y141*R146^3/12+Y141*R146*(C137-R146/2)^2</f>
        <v>104166.66666666667</v>
      </c>
      <c r="D140" s="6"/>
      <c r="E140" s="6"/>
      <c r="F140" s="6"/>
      <c r="M140" s="6"/>
      <c r="N140" s="6"/>
      <c r="O140" s="20"/>
      <c r="P140" s="25"/>
      <c r="Q140" s="6"/>
      <c r="R140" s="6"/>
      <c r="S140" s="6"/>
      <c r="T140" s="6"/>
      <c r="U140" s="6"/>
      <c r="V140" s="6"/>
      <c r="W140" s="6"/>
      <c r="X140" s="16"/>
      <c r="Y140" s="10"/>
      <c r="Z140" s="6"/>
      <c r="AA140" s="6"/>
      <c r="AB140" s="6"/>
      <c r="AC140" s="6"/>
      <c r="AD140" s="2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7"/>
    </row>
    <row r="141" spans="2:50" ht="10.8" thickBot="1" x14ac:dyDescent="0.25">
      <c r="B141" s="31" t="s">
        <v>12</v>
      </c>
      <c r="C141" s="65">
        <f>+C138+C139+C140</f>
        <v>917500</v>
      </c>
      <c r="D141" s="6"/>
      <c r="E141" s="6"/>
      <c r="F141" s="6"/>
      <c r="M141" s="6"/>
      <c r="N141" s="6"/>
      <c r="O141" s="20"/>
      <c r="P141" s="14"/>
      <c r="Q141" s="13"/>
      <c r="R141" s="13"/>
      <c r="S141" s="13"/>
      <c r="T141" s="13"/>
      <c r="U141" s="13"/>
      <c r="V141" s="15"/>
      <c r="W141" s="6"/>
      <c r="X141" s="35"/>
      <c r="Y141" s="123">
        <v>10</v>
      </c>
      <c r="Z141" s="124"/>
      <c r="AA141" s="124"/>
      <c r="AB141" s="6"/>
      <c r="AC141" s="6"/>
      <c r="AD141" s="2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7"/>
    </row>
    <row r="142" spans="2:50" ht="10.8" thickBot="1" x14ac:dyDescent="0.25">
      <c r="B142" s="5"/>
      <c r="C142" s="34"/>
      <c r="D142" s="6"/>
      <c r="E142" s="6"/>
      <c r="F142" s="6"/>
      <c r="M142" s="6"/>
      <c r="N142" s="6"/>
      <c r="O142" s="30"/>
      <c r="P142" s="21"/>
      <c r="Q142" s="21"/>
      <c r="R142" s="21"/>
      <c r="S142" s="21"/>
      <c r="T142" s="21"/>
      <c r="U142" s="21"/>
      <c r="V142" s="22"/>
      <c r="W142" s="6"/>
      <c r="X142" s="9"/>
      <c r="Y142" s="10"/>
      <c r="Z142" s="11"/>
      <c r="AA142" s="11"/>
      <c r="AB142" s="11"/>
      <c r="AC142" s="11"/>
      <c r="AD142" s="10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7"/>
    </row>
    <row r="143" spans="2:50" x14ac:dyDescent="0.2">
      <c r="B143" s="5"/>
      <c r="C143" s="34"/>
      <c r="D143" s="6"/>
      <c r="E143" s="6"/>
      <c r="F143" s="6"/>
      <c r="M143" s="6"/>
      <c r="N143" s="6" t="s">
        <v>11</v>
      </c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26"/>
      <c r="Z143" s="6"/>
      <c r="AA143" s="6"/>
      <c r="AB143" s="6"/>
      <c r="AC143" s="6"/>
      <c r="AD143" s="2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7"/>
    </row>
    <row r="144" spans="2:50" x14ac:dyDescent="0.2">
      <c r="B144" s="5"/>
      <c r="C144" s="34"/>
      <c r="D144" s="6"/>
      <c r="E144" s="6"/>
      <c r="F144" s="6"/>
      <c r="M144" s="6"/>
      <c r="N144" s="9"/>
      <c r="O144" s="127">
        <v>20</v>
      </c>
      <c r="P144" s="128"/>
      <c r="Q144" s="10"/>
      <c r="R144" s="11"/>
      <c r="S144" s="129">
        <f>+R146-O144</f>
        <v>30</v>
      </c>
      <c r="T144" s="129"/>
      <c r="U144" s="11"/>
      <c r="V144" s="9"/>
      <c r="W144" s="11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7"/>
    </row>
    <row r="145" spans="2:50" x14ac:dyDescent="0.2">
      <c r="B145" s="5"/>
      <c r="C145" s="34"/>
      <c r="D145" s="6"/>
      <c r="E145" s="6"/>
      <c r="F145" s="6"/>
      <c r="M145" s="6"/>
      <c r="N145" s="6"/>
      <c r="O145" s="17"/>
      <c r="P145" s="35"/>
      <c r="Q145" s="6"/>
      <c r="R145" s="6"/>
      <c r="S145" s="6"/>
      <c r="T145" s="6"/>
      <c r="U145" s="6"/>
      <c r="V145" s="1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50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7"/>
    </row>
    <row r="146" spans="2:50" x14ac:dyDescent="0.2">
      <c r="B146" s="5"/>
      <c r="C146" s="43"/>
      <c r="D146" s="6"/>
      <c r="E146" s="6"/>
      <c r="F146" s="6"/>
      <c r="M146" s="6"/>
      <c r="N146" s="9"/>
      <c r="O146" s="10"/>
      <c r="P146" s="11"/>
      <c r="Q146" s="11"/>
      <c r="R146" s="130">
        <v>50</v>
      </c>
      <c r="S146" s="130"/>
      <c r="T146" s="130"/>
      <c r="U146" s="11"/>
      <c r="V146" s="9"/>
      <c r="W146" s="11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7"/>
    </row>
    <row r="147" spans="2:50" x14ac:dyDescent="0.2">
      <c r="B147" s="5"/>
      <c r="C147" s="43"/>
      <c r="D147" s="6"/>
      <c r="E147" s="6"/>
      <c r="F147" s="6"/>
      <c r="M147" s="6"/>
      <c r="N147" s="6"/>
      <c r="O147" s="17"/>
      <c r="P147" s="36"/>
      <c r="Q147" s="36"/>
      <c r="R147" s="36"/>
      <c r="S147" s="36"/>
      <c r="T147" s="36"/>
      <c r="U147" s="36"/>
      <c r="V147" s="35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7"/>
    </row>
    <row r="148" spans="2:50" x14ac:dyDescent="0.2">
      <c r="B148" s="37" t="s">
        <v>13</v>
      </c>
      <c r="C148" s="43"/>
      <c r="D148" s="6"/>
      <c r="E148" s="6"/>
      <c r="F148" s="6"/>
      <c r="M148" s="6"/>
      <c r="N148" s="6"/>
      <c r="O148" s="6"/>
      <c r="P148" s="6" t="s">
        <v>14</v>
      </c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7"/>
    </row>
    <row r="149" spans="2:50" x14ac:dyDescent="0.2">
      <c r="B149" s="5"/>
      <c r="C149" s="43"/>
      <c r="D149" s="6"/>
      <c r="E149" s="6"/>
      <c r="F149" s="6"/>
      <c r="M149" s="44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7"/>
    </row>
    <row r="150" spans="2:50" ht="10.8" thickBot="1" x14ac:dyDescent="0.25">
      <c r="B150" s="39"/>
      <c r="C150" s="40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9"/>
    </row>
    <row r="151" spans="2:50" ht="10.8" thickTop="1" x14ac:dyDescent="0.2">
      <c r="B151" s="2"/>
      <c r="C151" s="4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6"/>
      <c r="AS151" s="6"/>
      <c r="AT151" s="6"/>
      <c r="AU151" s="6"/>
      <c r="AV151" s="6"/>
      <c r="AW151" s="6"/>
      <c r="AX151" s="7"/>
    </row>
    <row r="152" spans="2:50" x14ac:dyDescent="0.2">
      <c r="B152" s="5"/>
      <c r="C152" s="43"/>
      <c r="D152" s="6"/>
      <c r="E152" s="6"/>
      <c r="F152" s="6"/>
      <c r="G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7"/>
    </row>
    <row r="153" spans="2:50" x14ac:dyDescent="0.2">
      <c r="B153" s="5"/>
      <c r="C153" s="34"/>
      <c r="D153" s="6"/>
      <c r="E153" s="6"/>
      <c r="F153" s="6"/>
      <c r="G153" s="6"/>
      <c r="K153" s="9"/>
      <c r="L153" s="10"/>
      <c r="M153" s="11"/>
      <c r="N153" s="11"/>
      <c r="O153" s="69"/>
      <c r="P153" s="130">
        <v>26</v>
      </c>
      <c r="Q153" s="130"/>
      <c r="R153" s="130"/>
      <c r="S153" s="11"/>
      <c r="T153" s="11"/>
      <c r="U153" s="9"/>
      <c r="V153" s="10"/>
      <c r="W153" s="6"/>
      <c r="X153" s="6"/>
      <c r="Y153" s="6"/>
      <c r="Z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7"/>
    </row>
    <row r="154" spans="2:50" ht="10.8" thickBot="1" x14ac:dyDescent="0.25">
      <c r="B154" s="5"/>
      <c r="C154" s="34"/>
      <c r="D154" s="6"/>
      <c r="E154" s="6"/>
      <c r="F154" s="6"/>
      <c r="G154" s="6"/>
      <c r="K154" s="6"/>
      <c r="L154" s="17"/>
      <c r="M154" s="36"/>
      <c r="N154" s="36"/>
      <c r="O154" s="36"/>
      <c r="P154" s="36"/>
      <c r="Q154" s="36"/>
      <c r="R154" s="36"/>
      <c r="U154" s="16"/>
      <c r="V154" s="6"/>
      <c r="W154" s="6"/>
      <c r="X154" s="6"/>
      <c r="Y154" s="6"/>
      <c r="Z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7"/>
    </row>
    <row r="155" spans="2:50" ht="10.8" thickBot="1" x14ac:dyDescent="0.25">
      <c r="B155" s="53" t="s">
        <v>3</v>
      </c>
      <c r="C155" s="54">
        <f>(P153*X156*X156/2+X161*L169*(X156+X161/2)+X161*T169*(X156+X161/2)+P153*X166*(X156+X161+X166/2))/(P153*X156+X161*L169+X161*T169+P153*X166)</f>
        <v>15</v>
      </c>
      <c r="D155" s="6"/>
      <c r="E155" s="6"/>
      <c r="F155" s="6"/>
      <c r="G155" s="6"/>
      <c r="H155" s="6"/>
      <c r="I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 t="s">
        <v>2</v>
      </c>
      <c r="W155" s="6"/>
      <c r="X155" s="26"/>
      <c r="Y155" s="6"/>
      <c r="Z155" s="6"/>
      <c r="AC155" s="26"/>
      <c r="AE155" s="6"/>
      <c r="AF155" s="6"/>
      <c r="AG155" s="6"/>
      <c r="AH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7"/>
    </row>
    <row r="156" spans="2:50" x14ac:dyDescent="0.2">
      <c r="B156" s="23" t="s">
        <v>5</v>
      </c>
      <c r="C156" s="59">
        <f>P153*X156^3/12+P153*X156*(C155-X156/2)^2</f>
        <v>17714.666666666668</v>
      </c>
      <c r="D156" s="6"/>
      <c r="E156" s="6"/>
      <c r="F156" s="6"/>
      <c r="G156" s="6"/>
      <c r="H156" s="6"/>
      <c r="I156" s="6"/>
      <c r="K156" s="6"/>
      <c r="L156" s="12"/>
      <c r="M156" s="13"/>
      <c r="N156" s="13"/>
      <c r="O156" s="13"/>
      <c r="P156" s="13"/>
      <c r="Q156" s="13"/>
      <c r="R156" s="13"/>
      <c r="S156" s="13"/>
      <c r="T156" s="13"/>
      <c r="U156" s="15"/>
      <c r="W156" s="35"/>
      <c r="X156" s="131">
        <v>4</v>
      </c>
      <c r="Y156" s="132"/>
      <c r="Z156" s="132"/>
      <c r="AA156" s="36"/>
      <c r="AB156" s="36"/>
      <c r="AC156" s="17"/>
      <c r="AE156" s="6"/>
      <c r="AF156" s="6"/>
      <c r="AG156" s="6"/>
      <c r="AH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7"/>
    </row>
    <row r="157" spans="2:50" ht="10.8" thickBot="1" x14ac:dyDescent="0.25">
      <c r="B157" s="23" t="s">
        <v>6</v>
      </c>
      <c r="C157" s="59">
        <f>L169*X161^3/12+X161*L169*(C155-(X156+X161/2))^2</f>
        <v>2662</v>
      </c>
      <c r="D157" s="6"/>
      <c r="E157" s="6"/>
      <c r="F157" s="6"/>
      <c r="G157" s="6"/>
      <c r="H157" s="6"/>
      <c r="I157" s="6"/>
      <c r="K157" s="6"/>
      <c r="L157" s="20"/>
      <c r="M157" s="14"/>
      <c r="N157" s="21"/>
      <c r="O157" s="21"/>
      <c r="P157" s="21"/>
      <c r="Q157" s="21"/>
      <c r="R157" s="21"/>
      <c r="S157" s="21"/>
      <c r="T157" s="14"/>
      <c r="U157" s="25"/>
      <c r="W157" s="9"/>
      <c r="X157" s="10"/>
      <c r="Y157" s="6"/>
      <c r="Z157" s="6"/>
      <c r="AC157" s="26"/>
      <c r="AE157" s="6"/>
      <c r="AF157" s="6"/>
      <c r="AG157" s="6"/>
      <c r="AH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7"/>
    </row>
    <row r="158" spans="2:50" x14ac:dyDescent="0.2">
      <c r="B158" s="23" t="s">
        <v>15</v>
      </c>
      <c r="C158" s="59">
        <f>T169*X161^3/12+X161*T169*(C155-(X156+X161/2))^2</f>
        <v>2662</v>
      </c>
      <c r="D158" s="6"/>
      <c r="E158" s="6"/>
      <c r="F158" s="6"/>
      <c r="G158" s="6"/>
      <c r="H158" s="6" t="s">
        <v>4</v>
      </c>
      <c r="I158" s="6"/>
      <c r="K158" s="6"/>
      <c r="L158" s="20"/>
      <c r="M158" s="25"/>
      <c r="N158" s="6"/>
      <c r="O158" s="6"/>
      <c r="P158" s="6"/>
      <c r="Q158" s="6"/>
      <c r="R158" s="6"/>
      <c r="S158" s="6"/>
      <c r="T158" s="20"/>
      <c r="U158" s="25"/>
      <c r="W158" s="16"/>
      <c r="X158" s="26"/>
      <c r="Y158" s="6"/>
      <c r="Z158" s="6"/>
      <c r="AC158" s="26"/>
      <c r="AE158" s="6"/>
      <c r="AF158" s="6"/>
      <c r="AG158" s="6"/>
      <c r="AH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7"/>
    </row>
    <row r="159" spans="2:50" x14ac:dyDescent="0.2">
      <c r="B159" s="23" t="s">
        <v>17</v>
      </c>
      <c r="C159" s="59">
        <f>P153*X166^3/12+P153*X166*(C155-(X156+X161+X166/2))^2</f>
        <v>17714.666666666668</v>
      </c>
      <c r="D159" s="6"/>
      <c r="E159" s="6"/>
      <c r="F159" s="6"/>
      <c r="G159" s="6"/>
      <c r="H159" s="6"/>
      <c r="I159" s="6"/>
      <c r="K159" s="6"/>
      <c r="L159" s="20"/>
      <c r="M159" s="25"/>
      <c r="N159" s="6"/>
      <c r="O159" s="6"/>
      <c r="P159" s="6"/>
      <c r="Q159" s="6"/>
      <c r="R159" s="6"/>
      <c r="S159" s="6"/>
      <c r="T159" s="20"/>
      <c r="U159" s="25"/>
      <c r="W159" s="16"/>
      <c r="X159" s="26"/>
      <c r="Y159" s="6"/>
      <c r="Z159" s="6"/>
      <c r="AC159" s="26"/>
      <c r="AE159" s="6"/>
      <c r="AF159" s="6"/>
      <c r="AG159" s="6"/>
      <c r="AH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7"/>
    </row>
    <row r="160" spans="2:50" x14ac:dyDescent="0.2">
      <c r="B160" s="27" t="s">
        <v>7</v>
      </c>
      <c r="C160" s="61">
        <f>+C159+C158+C157+C156</f>
        <v>40753.333333333336</v>
      </c>
      <c r="D160" s="6"/>
      <c r="E160" s="6"/>
      <c r="F160" s="6"/>
      <c r="G160" s="6"/>
      <c r="H160" s="6"/>
      <c r="I160" s="6"/>
      <c r="K160" s="6"/>
      <c r="L160" s="20"/>
      <c r="M160" s="25"/>
      <c r="N160" s="6"/>
      <c r="O160" s="6"/>
      <c r="P160" s="6"/>
      <c r="Q160" s="6"/>
      <c r="R160" s="6"/>
      <c r="S160" s="6"/>
      <c r="T160" s="20"/>
      <c r="U160" s="25"/>
      <c r="W160" s="16"/>
      <c r="X160" s="26"/>
      <c r="Y160" s="6"/>
      <c r="Z160" s="6"/>
      <c r="AC160" s="26"/>
      <c r="AE160" s="6"/>
      <c r="AF160" s="6"/>
      <c r="AG160" s="6"/>
      <c r="AH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7"/>
    </row>
    <row r="161" spans="2:50" x14ac:dyDescent="0.2">
      <c r="B161" s="62" t="s">
        <v>8</v>
      </c>
      <c r="C161" s="59">
        <f>(P153*X156*P153/2+X161*L169*L169/2+X161*T169*(P153-T169/2)+P153*X166*P153/2)/(P153*X156+X161*L169+X161*T169+P153*X166)</f>
        <v>13</v>
      </c>
      <c r="D161" s="6"/>
      <c r="E161" s="6"/>
      <c r="F161" s="6"/>
      <c r="G161" s="6"/>
      <c r="H161" s="6"/>
      <c r="I161" s="6"/>
      <c r="K161" s="6"/>
      <c r="L161" s="20"/>
      <c r="M161" s="25"/>
      <c r="N161" s="6"/>
      <c r="O161" s="6"/>
      <c r="P161" s="6"/>
      <c r="Q161" s="6"/>
      <c r="R161" s="6"/>
      <c r="S161" s="6"/>
      <c r="T161" s="20"/>
      <c r="U161" s="25"/>
      <c r="W161" s="16"/>
      <c r="X161" s="123">
        <v>22</v>
      </c>
      <c r="Y161" s="124"/>
      <c r="Z161" s="124"/>
      <c r="AC161" s="133">
        <f>+X156+X161+X166</f>
        <v>30</v>
      </c>
      <c r="AD161" s="111"/>
      <c r="AE161" s="111"/>
      <c r="AF161" s="6"/>
      <c r="AG161" s="6"/>
      <c r="AH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7"/>
    </row>
    <row r="162" spans="2:50" x14ac:dyDescent="0.2">
      <c r="B162" s="23" t="s">
        <v>9</v>
      </c>
      <c r="C162" s="59">
        <f>X156*P153^3/12+P153*X156*(C161-P153/2)^2</f>
        <v>5858.666666666667</v>
      </c>
      <c r="D162" s="6"/>
      <c r="E162" s="6"/>
      <c r="F162" s="6"/>
      <c r="G162" s="6"/>
      <c r="H162" s="6"/>
      <c r="I162" s="6"/>
      <c r="K162" s="6"/>
      <c r="L162" s="20"/>
      <c r="M162" s="25"/>
      <c r="N162" s="6"/>
      <c r="O162" s="6"/>
      <c r="P162" s="6"/>
      <c r="Q162" s="6"/>
      <c r="R162" s="6"/>
      <c r="S162" s="6"/>
      <c r="T162" s="20"/>
      <c r="U162" s="25"/>
      <c r="W162" s="16"/>
      <c r="X162" s="26"/>
      <c r="Y162" s="6"/>
      <c r="Z162" s="6"/>
      <c r="AC162" s="26"/>
      <c r="AE162" s="6"/>
      <c r="AF162" s="6"/>
      <c r="AG162" s="6"/>
      <c r="AH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7"/>
    </row>
    <row r="163" spans="2:50" x14ac:dyDescent="0.2">
      <c r="B163" s="23" t="s">
        <v>10</v>
      </c>
      <c r="C163" s="59">
        <f>X161*L169^3/12+X161*L169*(C161-L169/2)^2</f>
        <v>8778</v>
      </c>
      <c r="D163" s="6"/>
      <c r="E163" s="6"/>
      <c r="F163" s="6"/>
      <c r="G163" s="6"/>
      <c r="K163" s="6"/>
      <c r="L163" s="20"/>
      <c r="M163" s="25"/>
      <c r="N163" s="6"/>
      <c r="O163" s="6"/>
      <c r="P163" s="6"/>
      <c r="Q163" s="6"/>
      <c r="R163" s="6"/>
      <c r="S163" s="6"/>
      <c r="T163" s="20"/>
      <c r="U163" s="25"/>
      <c r="W163" s="16"/>
      <c r="X163" s="26"/>
      <c r="Y163" s="6"/>
      <c r="Z163" s="6"/>
      <c r="AA163" s="6"/>
      <c r="AB163" s="6"/>
      <c r="AC163" s="26"/>
      <c r="AD163" s="6"/>
      <c r="AE163" s="6"/>
      <c r="AF163" s="6"/>
      <c r="AG163" s="6"/>
      <c r="AH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7"/>
    </row>
    <row r="164" spans="2:50" x14ac:dyDescent="0.2">
      <c r="B164" s="23" t="s">
        <v>16</v>
      </c>
      <c r="C164" s="59">
        <f>X161*T169^3/12+X161*T169*(C161-(P153-T169/2))^2</f>
        <v>8778</v>
      </c>
      <c r="D164" s="6"/>
      <c r="E164" s="6"/>
      <c r="F164" s="6"/>
      <c r="G164" s="6"/>
      <c r="K164" s="6"/>
      <c r="L164" s="20"/>
      <c r="M164" s="25"/>
      <c r="N164" s="6"/>
      <c r="O164" s="6"/>
      <c r="P164" s="6"/>
      <c r="Q164" s="6"/>
      <c r="R164" s="6"/>
      <c r="S164" s="6"/>
      <c r="T164" s="20"/>
      <c r="U164" s="25"/>
      <c r="W164" s="16"/>
      <c r="X164" s="26"/>
      <c r="Y164" s="6"/>
      <c r="Z164" s="6"/>
      <c r="AA164" s="6"/>
      <c r="AB164" s="6"/>
      <c r="AC164" s="26"/>
      <c r="AD164" s="6"/>
      <c r="AE164" s="6"/>
      <c r="AF164" s="6"/>
      <c r="AG164" s="6"/>
      <c r="AH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7"/>
    </row>
    <row r="165" spans="2:50" ht="10.8" thickBot="1" x14ac:dyDescent="0.25">
      <c r="B165" s="23" t="s">
        <v>18</v>
      </c>
      <c r="C165" s="59">
        <f>X166*P153^3/12+P153*X166*(C161-P153/2)^2</f>
        <v>5858.666666666667</v>
      </c>
      <c r="D165" s="6"/>
      <c r="E165" s="6"/>
      <c r="F165" s="6"/>
      <c r="G165" s="6"/>
      <c r="K165" s="6"/>
      <c r="L165" s="20"/>
      <c r="M165" s="25"/>
      <c r="N165" s="6"/>
      <c r="O165" s="6"/>
      <c r="P165" s="6"/>
      <c r="Q165" s="6"/>
      <c r="R165" s="6"/>
      <c r="S165" s="6"/>
      <c r="T165" s="20"/>
      <c r="U165" s="25"/>
      <c r="W165" s="16"/>
      <c r="X165" s="10"/>
      <c r="Y165" s="6"/>
      <c r="Z165" s="6"/>
      <c r="AA165" s="6"/>
      <c r="AB165" s="6"/>
      <c r="AC165" s="26"/>
      <c r="AD165" s="6"/>
      <c r="AE165" s="6"/>
      <c r="AF165" s="6"/>
      <c r="AG165" s="6"/>
      <c r="AH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7"/>
    </row>
    <row r="166" spans="2:50" ht="10.8" thickBot="1" x14ac:dyDescent="0.25">
      <c r="B166" s="31" t="s">
        <v>12</v>
      </c>
      <c r="C166" s="65">
        <f>+C165+C164+C163+C162</f>
        <v>29273.333333333336</v>
      </c>
      <c r="D166" s="6"/>
      <c r="E166" s="6"/>
      <c r="F166" s="6"/>
      <c r="G166" s="6"/>
      <c r="K166" s="6"/>
      <c r="L166" s="20"/>
      <c r="M166" s="14"/>
      <c r="N166" s="13"/>
      <c r="O166" s="13"/>
      <c r="P166" s="13"/>
      <c r="Q166" s="13"/>
      <c r="R166" s="13"/>
      <c r="S166" s="13"/>
      <c r="T166" s="14"/>
      <c r="U166" s="25"/>
      <c r="W166" s="35"/>
      <c r="X166" s="123">
        <v>4</v>
      </c>
      <c r="Y166" s="124"/>
      <c r="Z166" s="124"/>
      <c r="AA166" s="6"/>
      <c r="AB166" s="6"/>
      <c r="AC166" s="26"/>
      <c r="AD166" s="6"/>
      <c r="AE166" s="6"/>
      <c r="AF166" s="6"/>
      <c r="AG166" s="6"/>
      <c r="AH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7"/>
    </row>
    <row r="167" spans="2:50" ht="10.8" thickBot="1" x14ac:dyDescent="0.25">
      <c r="B167" s="5"/>
      <c r="C167" s="34"/>
      <c r="D167" s="6"/>
      <c r="E167" s="6"/>
      <c r="F167" s="6"/>
      <c r="G167" s="6"/>
      <c r="K167" s="6"/>
      <c r="L167" s="30"/>
      <c r="M167" s="21"/>
      <c r="N167" s="21"/>
      <c r="O167" s="21"/>
      <c r="P167" s="21"/>
      <c r="Q167" s="21"/>
      <c r="R167" s="21"/>
      <c r="S167" s="21"/>
      <c r="T167" s="21"/>
      <c r="U167" s="22"/>
      <c r="W167" s="9"/>
      <c r="X167" s="10"/>
      <c r="Y167" s="11"/>
      <c r="Z167" s="11"/>
      <c r="AA167" s="11"/>
      <c r="AB167" s="11"/>
      <c r="AC167" s="10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7"/>
    </row>
    <row r="168" spans="2:50" x14ac:dyDescent="0.2">
      <c r="B168" s="5"/>
      <c r="C168" s="34"/>
      <c r="D168" s="6"/>
      <c r="E168" s="6"/>
      <c r="F168" s="6"/>
      <c r="G168" s="6"/>
      <c r="K168" s="6" t="s">
        <v>11</v>
      </c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26"/>
      <c r="Y168" s="6"/>
      <c r="Z168" s="6"/>
      <c r="AA168" s="6"/>
      <c r="AB168" s="6"/>
      <c r="AC168" s="2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7"/>
    </row>
    <row r="169" spans="2:50" x14ac:dyDescent="0.2">
      <c r="B169" s="5"/>
      <c r="C169" s="34"/>
      <c r="D169" s="6"/>
      <c r="E169" s="6"/>
      <c r="F169" s="6"/>
      <c r="G169" s="6"/>
      <c r="K169" s="9"/>
      <c r="L169" s="127">
        <v>3</v>
      </c>
      <c r="M169" s="128"/>
      <c r="N169" s="10"/>
      <c r="O169" s="11"/>
      <c r="P169" s="129">
        <f>+P153-L169-T169</f>
        <v>20</v>
      </c>
      <c r="Q169" s="129"/>
      <c r="R169" s="11"/>
      <c r="S169" s="9"/>
      <c r="T169" s="127">
        <v>3</v>
      </c>
      <c r="U169" s="128"/>
      <c r="V169" s="10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7"/>
    </row>
    <row r="170" spans="2:50" x14ac:dyDescent="0.2">
      <c r="B170" s="5"/>
      <c r="C170" s="34"/>
      <c r="D170" s="6"/>
      <c r="E170" s="6"/>
      <c r="F170" s="6"/>
      <c r="G170" s="6"/>
      <c r="K170" s="6"/>
      <c r="L170" s="17"/>
      <c r="M170" s="35"/>
      <c r="N170" s="6"/>
      <c r="O170" s="6"/>
      <c r="P170" s="6"/>
      <c r="Q170" s="6"/>
      <c r="R170" s="6"/>
      <c r="S170" s="6"/>
      <c r="T170" s="17"/>
      <c r="U170" s="35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7"/>
    </row>
    <row r="171" spans="2:50" x14ac:dyDescent="0.2">
      <c r="B171" s="5"/>
      <c r="C171" s="43"/>
      <c r="D171" s="6"/>
      <c r="E171" s="6"/>
      <c r="F171" s="6"/>
      <c r="G171" s="6"/>
      <c r="K171" s="6"/>
      <c r="L171" s="6"/>
      <c r="M171" s="6"/>
      <c r="N171" s="6" t="s">
        <v>14</v>
      </c>
      <c r="O171" s="68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7"/>
    </row>
    <row r="172" spans="2:50" x14ac:dyDescent="0.2">
      <c r="B172" s="37" t="s">
        <v>13</v>
      </c>
      <c r="C172" s="43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7"/>
    </row>
    <row r="173" spans="2:50" x14ac:dyDescent="0.2">
      <c r="B173" s="5"/>
      <c r="C173" s="43"/>
      <c r="D173" s="6"/>
      <c r="E173" s="6"/>
      <c r="F173" s="6"/>
      <c r="G173" s="44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7"/>
    </row>
    <row r="174" spans="2:50" ht="10.8" thickBot="1" x14ac:dyDescent="0.25">
      <c r="B174" s="39"/>
      <c r="C174" s="40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  <c r="AR174" s="6"/>
      <c r="AS174" s="6"/>
      <c r="AT174" s="6"/>
      <c r="AU174" s="6"/>
      <c r="AV174" s="6"/>
      <c r="AW174" s="6"/>
      <c r="AX174" s="7"/>
    </row>
    <row r="175" spans="2:50" ht="10.8" thickTop="1" x14ac:dyDescent="0.2">
      <c r="B175" s="2"/>
      <c r="C175" s="4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4"/>
    </row>
    <row r="176" spans="2:50" x14ac:dyDescent="0.2">
      <c r="B176" s="5"/>
      <c r="C176" s="43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7"/>
    </row>
    <row r="177" spans="2:50" x14ac:dyDescent="0.2">
      <c r="B177" s="70"/>
      <c r="C177" s="43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7"/>
    </row>
    <row r="178" spans="2:50" x14ac:dyDescent="0.2">
      <c r="B178" s="70"/>
      <c r="C178" s="43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7"/>
    </row>
    <row r="179" spans="2:50" x14ac:dyDescent="0.2">
      <c r="B179" s="70"/>
      <c r="C179" s="4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111">
        <f>+K181+N181+Q181+T181+W181</f>
        <v>303</v>
      </c>
      <c r="R179" s="111"/>
      <c r="S179" s="111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7"/>
    </row>
    <row r="180" spans="2:50" x14ac:dyDescent="0.2">
      <c r="B180" s="70"/>
      <c r="C180" s="43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7"/>
    </row>
    <row r="181" spans="2:50" x14ac:dyDescent="0.2">
      <c r="B181" s="70"/>
      <c r="C181" s="43"/>
      <c r="D181" s="6"/>
      <c r="E181" s="6"/>
      <c r="F181" s="6"/>
      <c r="G181" s="6"/>
      <c r="H181" s="6"/>
      <c r="I181" s="6"/>
      <c r="J181" s="6"/>
      <c r="K181" s="110">
        <v>80</v>
      </c>
      <c r="L181" s="110"/>
      <c r="M181" s="110"/>
      <c r="N181" s="110">
        <v>45</v>
      </c>
      <c r="O181" s="110"/>
      <c r="P181" s="110"/>
      <c r="Q181" s="110">
        <v>20</v>
      </c>
      <c r="R181" s="110"/>
      <c r="S181" s="110"/>
      <c r="T181" s="110">
        <v>60</v>
      </c>
      <c r="U181" s="110"/>
      <c r="V181" s="110"/>
      <c r="W181" s="110">
        <v>98</v>
      </c>
      <c r="X181" s="110"/>
      <c r="Y181" s="110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7"/>
    </row>
    <row r="182" spans="2:50" x14ac:dyDescent="0.2">
      <c r="B182" s="70"/>
      <c r="C182" s="43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7"/>
    </row>
    <row r="183" spans="2:50" ht="10.8" thickBot="1" x14ac:dyDescent="0.25">
      <c r="B183" s="70"/>
      <c r="C183" s="43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 t="s">
        <v>2</v>
      </c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7"/>
    </row>
    <row r="184" spans="2:50" x14ac:dyDescent="0.2">
      <c r="B184" s="53" t="s">
        <v>3</v>
      </c>
      <c r="C184" s="54">
        <f>(+Q179*AA184*AA184/2+AA186*N181/2*(AA184+AA186/3)+AA186*T181/2*(AA184+AA186/3)+(AA186+AA190+AA194)*Q181*(AA184+(AA186+AA190+AA194)/2)+N201*AA194/2*(2*AA194/3+AA190+AA186+AA184)+T201*AA194/2*(2*AA194/3+AA190+AA186+AA184)+Q203*AA197*(AA197/2+AA194+AA190+AA186+AA184))/(Q179*AA184+(Q181+N181+Q181+T181)/2*AA186+AA190*Q181+(Q201+N201+Q201+T201)/2*AA194+Q203*AA197)</f>
        <v>107.05256402163164</v>
      </c>
      <c r="D184" s="6"/>
      <c r="E184" s="6"/>
      <c r="F184" s="6"/>
      <c r="G184" s="6"/>
      <c r="H184" s="6"/>
      <c r="I184" s="6"/>
      <c r="J184" s="6"/>
      <c r="K184" s="12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5"/>
      <c r="Z184" s="6"/>
      <c r="AA184" s="119">
        <v>50</v>
      </c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7"/>
    </row>
    <row r="185" spans="2:50" ht="10.8" thickBot="1" x14ac:dyDescent="0.25">
      <c r="B185" s="23" t="s">
        <v>5</v>
      </c>
      <c r="C185" s="59">
        <f>Q179*AA184^3/12+Q179*AA184*(C184-AA184/2)^2</f>
        <v>105155492.42723797</v>
      </c>
      <c r="D185" s="6"/>
      <c r="E185" s="6"/>
      <c r="F185" s="6"/>
      <c r="G185" s="6"/>
      <c r="H185" s="6"/>
      <c r="I185" s="6"/>
      <c r="J185" s="6"/>
      <c r="K185" s="30"/>
      <c r="L185" s="21"/>
      <c r="M185" s="21"/>
      <c r="N185" s="14"/>
      <c r="O185" s="14"/>
      <c r="P185" s="14"/>
      <c r="Q185" s="14"/>
      <c r="R185" s="14"/>
      <c r="S185" s="14"/>
      <c r="T185" s="14"/>
      <c r="U185" s="14"/>
      <c r="V185" s="14"/>
      <c r="W185" s="21"/>
      <c r="X185" s="21"/>
      <c r="Y185" s="22"/>
      <c r="Z185" s="6"/>
      <c r="AA185" s="119"/>
      <c r="AB185" s="6"/>
      <c r="AC185" s="6"/>
      <c r="AD185" s="6"/>
      <c r="AE185" s="6"/>
      <c r="AF185" s="6"/>
      <c r="AG185" s="6"/>
      <c r="AH185" s="6"/>
      <c r="AI185" s="50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7"/>
    </row>
    <row r="186" spans="2:50" x14ac:dyDescent="0.2">
      <c r="B186" s="23" t="s">
        <v>6</v>
      </c>
      <c r="C186" s="59">
        <f>N181*AA186^3/36+(N181*AA186/2)*(C184-AA184-AA186/3)^2</f>
        <v>2123404.8757791007</v>
      </c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51"/>
      <c r="Q186" s="14"/>
      <c r="R186" s="14"/>
      <c r="S186" s="14"/>
      <c r="T186" s="51"/>
      <c r="U186" s="51"/>
      <c r="V186" s="6"/>
      <c r="W186" s="6"/>
      <c r="X186" s="6"/>
      <c r="Y186" s="6"/>
      <c r="Z186" s="6"/>
      <c r="AA186" s="119">
        <v>60</v>
      </c>
      <c r="AB186" s="6"/>
      <c r="AC186" s="6"/>
      <c r="AD186" s="6"/>
      <c r="AE186" s="6"/>
      <c r="AF186" s="6"/>
      <c r="AG186" s="6"/>
      <c r="AH186" s="6" t="s">
        <v>4</v>
      </c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7"/>
    </row>
    <row r="187" spans="2:50" x14ac:dyDescent="0.2">
      <c r="B187" s="23" t="s">
        <v>15</v>
      </c>
      <c r="C187" s="59">
        <f>T181*AA186^3/36+(T181*AA186/2)*(C184-AA184-AA186/3)^2</f>
        <v>2831206.5010388005</v>
      </c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14"/>
      <c r="R187" s="14"/>
      <c r="S187" s="14"/>
      <c r="T187" s="6"/>
      <c r="U187" s="6"/>
      <c r="V187" s="6"/>
      <c r="W187" s="6"/>
      <c r="X187" s="6"/>
      <c r="Y187" s="6"/>
      <c r="Z187" s="6"/>
      <c r="AA187" s="119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7"/>
    </row>
    <row r="188" spans="2:50" x14ac:dyDescent="0.2">
      <c r="B188" s="23" t="s">
        <v>17</v>
      </c>
      <c r="C188" s="59">
        <f>Q181*(AA186+AA190+AA194)^3/12+(Q181*(AA186+AA190+AA194))*(C184-AA184-(AA186+AA190+AA194)/2)^2</f>
        <v>12742906.952832062</v>
      </c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14"/>
      <c r="R188" s="14"/>
      <c r="S188" s="14"/>
      <c r="T188" s="6"/>
      <c r="U188" s="6"/>
      <c r="V188" s="6"/>
      <c r="W188" s="6"/>
      <c r="X188" s="6"/>
      <c r="Y188" s="6"/>
      <c r="Z188" s="6"/>
      <c r="AA188" s="119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7"/>
    </row>
    <row r="189" spans="2:50" x14ac:dyDescent="0.2">
      <c r="B189" s="23" t="s">
        <v>19</v>
      </c>
      <c r="C189" s="59">
        <f>N201*AA194^3/36+(N201*AA194/2)*(AC190-C184-AA197-AA194/3)^2</f>
        <v>11743616.964362441</v>
      </c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20"/>
      <c r="R189" s="14"/>
      <c r="S189" s="25"/>
      <c r="T189" s="6"/>
      <c r="U189" s="6"/>
      <c r="V189" s="6"/>
      <c r="W189" s="6"/>
      <c r="X189" s="6"/>
      <c r="Y189" s="6"/>
      <c r="Z189" s="6"/>
      <c r="AA189" s="71"/>
      <c r="AB189" s="6"/>
      <c r="AC189" s="6"/>
      <c r="AD189" s="6"/>
      <c r="AE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7"/>
    </row>
    <row r="190" spans="2:50" x14ac:dyDescent="0.2">
      <c r="B190" s="23" t="s">
        <v>20</v>
      </c>
      <c r="C190" s="59">
        <f>T201*AA194^3/36+T201*AA194/2*(AC190-C184-AA197-AA194/3)^2</f>
        <v>13945545.145180399</v>
      </c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20"/>
      <c r="R190" s="14"/>
      <c r="S190" s="25"/>
      <c r="T190" s="6"/>
      <c r="U190" s="6"/>
      <c r="V190" s="6"/>
      <c r="W190" s="6"/>
      <c r="X190" s="6"/>
      <c r="Y190" s="6"/>
      <c r="Z190" s="6"/>
      <c r="AA190" s="119">
        <v>35</v>
      </c>
      <c r="AB190" s="6"/>
      <c r="AC190" s="117">
        <f>+AA184+AA186+AA190+AA194+AA197</f>
        <v>269</v>
      </c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7"/>
    </row>
    <row r="191" spans="2:50" x14ac:dyDescent="0.2">
      <c r="B191" s="23" t="s">
        <v>21</v>
      </c>
      <c r="C191" s="59">
        <f>Q203*AA197^3/12+Q203*AA197*(AC190-C184-AA197/2)^2</f>
        <v>139531888.93028519</v>
      </c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20"/>
      <c r="R191" s="14"/>
      <c r="S191" s="25"/>
      <c r="T191" s="6"/>
      <c r="U191" s="6"/>
      <c r="V191" s="6"/>
      <c r="W191" s="6"/>
      <c r="X191" s="6"/>
      <c r="Y191" s="6"/>
      <c r="Z191" s="6"/>
      <c r="AA191" s="119"/>
      <c r="AB191" s="6"/>
      <c r="AC191" s="117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7"/>
    </row>
    <row r="192" spans="2:50" x14ac:dyDescent="0.2">
      <c r="B192" s="27" t="s">
        <v>7</v>
      </c>
      <c r="C192" s="61">
        <f>+C188+C187+C186+C185+C189+C190+C191</f>
        <v>288074061.79671597</v>
      </c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20"/>
      <c r="R192" s="14"/>
      <c r="S192" s="25"/>
      <c r="T192" s="6"/>
      <c r="U192" s="6"/>
      <c r="V192" s="6"/>
      <c r="W192" s="6"/>
      <c r="X192" s="6"/>
      <c r="Y192" s="6"/>
      <c r="Z192" s="6"/>
      <c r="AA192" s="119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7"/>
    </row>
    <row r="193" spans="2:50" x14ac:dyDescent="0.2">
      <c r="B193" s="62" t="s">
        <v>8</v>
      </c>
      <c r="C193" s="59">
        <f>(Q179*AA184*IF(K181+N181+Q181/2&lt;K201+N201+Q201/2,ABS((K201+N201+Q201/2-K181-N181-Q181/2))+Q179/2,Q179/2)+AA186*N181/2*IF(K181+N181+Q181/2&lt;K201+N201+Q201/2,ABS((K201+N201+Q201/2-K181-N181-Q181/2))+K181+2*N181/3,K181+2*N181/3)+AA186*T181/2*IF(K181+N181+Q181/2&lt;K201+N201+Q201/2,ABS((K201+N201+Q201/2-K181-N181-Q181/2))+K181+N181+Q181+T181/3,K181+N181+Q181+T181/3)+(AA186+AA190+AA194)*Q181*IF(K181+N181+Q181/2&lt;K201+N201+Q201/2,ABS((K201+N201+Q201/2-K181-N181-Q181/2))+K181+N181+Q181/2,K181+N181+Q181/2)+N201*AA194/2*IF(K181+N181+Q181/2&gt;K201+N201+Q201/2,ABS((K201+N201+Q201/2-K181-N181-Q181/2))+K201+2*N201/3,K201+2*N201/3)+T201*AA194/2*IF(K181+N181+Q181/2&gt;K201+N201+Q201/2,ABS((K201+N201+Q201/2-K181-N181-Q181/2))+K201+N201+Q201+T201/3,K201+N201+Q201+T201/3)+Q203*AA197*IF(K181+N181+Q181/2&lt;K201+N201+Q201/2,Q203/2,ABS((K201+N201+Q201/2-K181-N181-Q181/2))+Q203/2))/(Q179*AA184+(Q181+N181+Q181+T181)/2*AA186+AA190*Q181+(Q201+N201+Q201+T201)/2*AA194+Q203*AA197)</f>
        <v>147.7492266902342</v>
      </c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20"/>
      <c r="R193" s="14"/>
      <c r="S193" s="25"/>
      <c r="T193" s="6"/>
      <c r="U193" s="6"/>
      <c r="V193" s="6"/>
      <c r="W193" s="6"/>
      <c r="X193" s="6"/>
      <c r="Y193" s="6"/>
      <c r="Z193" s="6"/>
      <c r="AA193" s="71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7"/>
    </row>
    <row r="194" spans="2:50" x14ac:dyDescent="0.2">
      <c r="B194" s="23" t="s">
        <v>9</v>
      </c>
      <c r="C194" s="59">
        <f>AA184*Q179^3/12+Q179*AA184*(C193-IF(K181+N181+Q181/2&lt;K201+N201+Q201,(K201+N201+Q201/2-K181-N181-Q181/2)+Q179/2,Q179/2))^2</f>
        <v>116121997.25138196</v>
      </c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14"/>
      <c r="R194" s="14"/>
      <c r="S194" s="14"/>
      <c r="T194" s="6"/>
      <c r="U194" s="6"/>
      <c r="V194" s="6"/>
      <c r="W194" s="6"/>
      <c r="X194" s="6"/>
      <c r="Y194" s="6"/>
      <c r="Z194" s="6"/>
      <c r="AA194" s="119">
        <v>82</v>
      </c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7"/>
    </row>
    <row r="195" spans="2:50" x14ac:dyDescent="0.2">
      <c r="B195" s="23" t="s">
        <v>10</v>
      </c>
      <c r="C195" s="59">
        <f>AA186*N181^3/36+N181*AA186/2*(C193-IF(K181+N181+Q181/2&lt;K201+N201+Q201,(K201+N201+Q201/2-K181-N181-Q181/2)+K181+2*N181/3,K181+2*N181/3))^2</f>
        <v>2075630.5562094313</v>
      </c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14"/>
      <c r="R195" s="14"/>
      <c r="S195" s="14"/>
      <c r="T195" s="6"/>
      <c r="U195" s="6"/>
      <c r="V195" s="6"/>
      <c r="W195" s="6"/>
      <c r="X195" s="6"/>
      <c r="Y195" s="6"/>
      <c r="Z195" s="6"/>
      <c r="AA195" s="119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7"/>
    </row>
    <row r="196" spans="2:50" ht="10.8" thickBot="1" x14ac:dyDescent="0.25">
      <c r="B196" s="23" t="s">
        <v>16</v>
      </c>
      <c r="C196" s="59">
        <f>AA186*T181^3/36+AA186*T181/2*(C193-IF(K181+N181+Q181/2&lt;K201+N201+Q201,(K201+N201+Q201/2-K181-N181-Q181/2)+K181+N181+Q181+T181/3,K181+N181+Q181+T181/3))^2</f>
        <v>895660.52361287083</v>
      </c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14"/>
      <c r="R196" s="14"/>
      <c r="S196" s="14"/>
      <c r="T196" s="6"/>
      <c r="U196" s="6"/>
      <c r="V196" s="6"/>
      <c r="W196" s="6"/>
      <c r="X196" s="6"/>
      <c r="Y196" s="6"/>
      <c r="Z196" s="6"/>
      <c r="AA196" s="119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7"/>
    </row>
    <row r="197" spans="2:50" x14ac:dyDescent="0.2">
      <c r="B197" s="23" t="s">
        <v>18</v>
      </c>
      <c r="C197" s="59">
        <f>(AA186+AA190+AA194)*Q181^3/12+Q181*(AA186+AA190+AA194)*(C193-IF(K181+N181+Q181/2&lt;K201+N201+Q201,(K201+N201+Q201/2-K181-N181-Q181/2)+K181+N181+Q181/2,K181+N181+Q181/2))^2</f>
        <v>693401.44544438913</v>
      </c>
      <c r="D197" s="6"/>
      <c r="E197" s="6"/>
      <c r="F197" s="6"/>
      <c r="G197" s="6"/>
      <c r="H197" s="6"/>
      <c r="I197" s="6"/>
      <c r="J197" s="6"/>
      <c r="K197" s="12"/>
      <c r="L197" s="13"/>
      <c r="M197" s="13"/>
      <c r="N197" s="14"/>
      <c r="O197" s="14"/>
      <c r="P197" s="14"/>
      <c r="Q197" s="14"/>
      <c r="R197" s="14"/>
      <c r="S197" s="14"/>
      <c r="T197" s="14"/>
      <c r="U197" s="14"/>
      <c r="V197" s="14"/>
      <c r="W197" s="13"/>
      <c r="X197" s="13"/>
      <c r="Y197" s="15"/>
      <c r="Z197" s="6"/>
      <c r="AA197" s="119">
        <v>42</v>
      </c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7"/>
    </row>
    <row r="198" spans="2:50" ht="10.8" thickBot="1" x14ac:dyDescent="0.25">
      <c r="B198" s="23" t="s">
        <v>22</v>
      </c>
      <c r="C198" s="59">
        <f>AA194*N201^3/36+N201*AA194/2*(C193-IF(K181+N181+Q181/2&gt;K201+N201+Q201/2,ABS((K201+N201+Q201/2-K181-N181-Q181/2))+K201+2*N201/3,K201+2*N201/3))^2</f>
        <v>1539646.1928600024</v>
      </c>
      <c r="D198" s="6"/>
      <c r="E198" s="6"/>
      <c r="F198" s="6"/>
      <c r="G198" s="6"/>
      <c r="H198" s="6"/>
      <c r="I198" s="6"/>
      <c r="J198" s="6"/>
      <c r="K198" s="30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2"/>
      <c r="Z198" s="6"/>
      <c r="AA198" s="119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7"/>
    </row>
    <row r="199" spans="2:50" x14ac:dyDescent="0.2">
      <c r="B199" s="23" t="s">
        <v>23</v>
      </c>
      <c r="C199" s="59">
        <f>AA194*T201^3/36+T201*AA194/2*(C193-IF(K181+N181+Q181/2&gt;K201+N201+Q201/2,ABS((K201+N201+Q201/2-K181-N181-Q181/2))+K201+N201+Q201+T201/3,K201+N201+Q201+T201/3))^2</f>
        <v>278224.27146122942</v>
      </c>
      <c r="D199" s="6"/>
      <c r="E199" s="6"/>
      <c r="F199" s="6"/>
      <c r="G199" s="6"/>
      <c r="H199" s="6"/>
      <c r="I199" s="6"/>
      <c r="J199" s="6" t="s">
        <v>11</v>
      </c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7"/>
    </row>
    <row r="200" spans="2:50" x14ac:dyDescent="0.2">
      <c r="B200" s="23" t="s">
        <v>24</v>
      </c>
      <c r="C200" s="59">
        <f>AA197*Q203^3/12+Q203*AA197*(C193-IF(K181+N181+Q181/2&lt;K201+N201+Q201/2,Q203/2,ABS((K201+N201+Q201/2-K181-N181-Q181/2))+Q203/2))^2</f>
        <v>16202258.365084028</v>
      </c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7"/>
    </row>
    <row r="201" spans="2:50" ht="10.8" thickBot="1" x14ac:dyDescent="0.25">
      <c r="B201" s="31" t="s">
        <v>12</v>
      </c>
      <c r="C201" s="65">
        <f>+C197+C196+C195+C194+C198+C199+C200</f>
        <v>137806818.60605392</v>
      </c>
      <c r="D201" s="6"/>
      <c r="E201" s="6"/>
      <c r="F201" s="6"/>
      <c r="G201" s="6"/>
      <c r="H201" s="6"/>
      <c r="I201" s="6"/>
      <c r="J201" s="6"/>
      <c r="K201" s="110">
        <v>23</v>
      </c>
      <c r="L201" s="110"/>
      <c r="M201" s="110"/>
      <c r="N201" s="110">
        <v>32</v>
      </c>
      <c r="O201" s="110"/>
      <c r="P201" s="110"/>
      <c r="Q201" s="111">
        <f>+Q181</f>
        <v>20</v>
      </c>
      <c r="R201" s="111"/>
      <c r="S201" s="111"/>
      <c r="T201" s="110">
        <v>38</v>
      </c>
      <c r="U201" s="110"/>
      <c r="V201" s="110"/>
      <c r="W201" s="110">
        <v>53</v>
      </c>
      <c r="X201" s="110"/>
      <c r="Y201" s="110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50"/>
      <c r="AO201" s="6"/>
      <c r="AP201" s="6"/>
      <c r="AQ201" s="6"/>
      <c r="AR201" s="6"/>
      <c r="AS201" s="6"/>
      <c r="AT201" s="6"/>
      <c r="AU201" s="6"/>
      <c r="AV201" s="6"/>
      <c r="AW201" s="6"/>
      <c r="AX201" s="7"/>
    </row>
    <row r="202" spans="2:50" x14ac:dyDescent="0.2">
      <c r="B202" s="5"/>
      <c r="C202" s="43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44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7"/>
    </row>
    <row r="203" spans="2:50" x14ac:dyDescent="0.2">
      <c r="B203" s="5"/>
      <c r="C203" s="43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111">
        <f>+K201+N201+Q201+T201+W201</f>
        <v>166</v>
      </c>
      <c r="R203" s="111"/>
      <c r="S203" s="111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7"/>
    </row>
    <row r="204" spans="2:50" x14ac:dyDescent="0.2">
      <c r="B204" s="37" t="s">
        <v>13</v>
      </c>
      <c r="C204" s="43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7"/>
    </row>
    <row r="205" spans="2:50" x14ac:dyDescent="0.2">
      <c r="B205" s="5"/>
      <c r="C205" s="43"/>
      <c r="D205" s="6"/>
      <c r="E205" s="6"/>
      <c r="F205" s="6"/>
      <c r="G205" s="6"/>
      <c r="H205" s="6"/>
      <c r="I205" s="6"/>
      <c r="J205" s="6"/>
      <c r="K205" s="6"/>
      <c r="L205" s="6"/>
      <c r="N205" s="6" t="s">
        <v>14</v>
      </c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7"/>
    </row>
    <row r="206" spans="2:50" x14ac:dyDescent="0.2">
      <c r="B206" s="5"/>
      <c r="C206" s="43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7"/>
    </row>
    <row r="207" spans="2:50" x14ac:dyDescent="0.2">
      <c r="B207" s="5"/>
      <c r="C207" s="43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7"/>
    </row>
    <row r="208" spans="2:50" ht="10.8" thickBot="1" x14ac:dyDescent="0.25">
      <c r="B208" s="39"/>
      <c r="C208" s="40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  <c r="AP208" s="41"/>
      <c r="AQ208" s="41"/>
      <c r="AR208" s="41"/>
      <c r="AS208" s="41"/>
      <c r="AT208" s="41"/>
      <c r="AU208" s="41"/>
      <c r="AV208" s="41"/>
      <c r="AW208" s="41"/>
      <c r="AX208" s="49"/>
    </row>
    <row r="209" spans="2:50" ht="10.8" thickTop="1" x14ac:dyDescent="0.2">
      <c r="B209" s="2"/>
      <c r="C209" s="4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6"/>
      <c r="AS209" s="6"/>
      <c r="AT209" s="6"/>
      <c r="AU209" s="6"/>
      <c r="AV209" s="6"/>
      <c r="AW209" s="6"/>
      <c r="AX209" s="7"/>
    </row>
    <row r="210" spans="2:50" x14ac:dyDescent="0.2">
      <c r="B210" s="5"/>
      <c r="C210" s="43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7"/>
    </row>
    <row r="211" spans="2:50" x14ac:dyDescent="0.2">
      <c r="B211" s="5"/>
      <c r="C211" s="43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111">
        <f>+J213+M213+Q213+V213+Y213</f>
        <v>140</v>
      </c>
      <c r="R211" s="111"/>
      <c r="S211" s="111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7"/>
    </row>
    <row r="212" spans="2:50" x14ac:dyDescent="0.2">
      <c r="B212" s="5"/>
      <c r="C212" s="43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7"/>
    </row>
    <row r="213" spans="2:50" x14ac:dyDescent="0.2">
      <c r="B213" s="5"/>
      <c r="C213" s="43"/>
      <c r="D213" s="6"/>
      <c r="E213" s="6"/>
      <c r="F213" s="6"/>
      <c r="G213" s="6"/>
      <c r="H213" s="6"/>
      <c r="I213" s="6"/>
      <c r="J213" s="110">
        <v>15</v>
      </c>
      <c r="K213" s="110"/>
      <c r="L213" s="110"/>
      <c r="M213" s="110">
        <v>25</v>
      </c>
      <c r="N213" s="110"/>
      <c r="O213" s="110"/>
      <c r="P213" s="6"/>
      <c r="Q213" s="110">
        <v>45</v>
      </c>
      <c r="R213" s="110"/>
      <c r="S213" s="110"/>
      <c r="T213" s="110"/>
      <c r="U213" s="6"/>
      <c r="V213" s="110">
        <v>35</v>
      </c>
      <c r="W213" s="110"/>
      <c r="X213" s="110"/>
      <c r="Y213" s="110">
        <v>20</v>
      </c>
      <c r="Z213" s="110"/>
      <c r="AA213" s="110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7"/>
    </row>
    <row r="214" spans="2:50" ht="10.8" thickBot="1" x14ac:dyDescent="0.25">
      <c r="B214" s="5"/>
      <c r="C214" s="43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7"/>
    </row>
    <row r="215" spans="2:50" ht="10.8" thickBot="1" x14ac:dyDescent="0.25">
      <c r="B215" s="53" t="s">
        <v>3</v>
      </c>
      <c r="C215" s="54">
        <f>(Q211*AD216*AD216/2+M213*AD220*(AD216+AD220/2)+V213*AD220*(AD216+AD220/2))/(Q211*AD216+M213*AD220+V213*AD220)</f>
        <v>32.5</v>
      </c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 t="s">
        <v>2</v>
      </c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7"/>
    </row>
    <row r="216" spans="2:50" x14ac:dyDescent="0.2">
      <c r="B216" s="23" t="s">
        <v>5</v>
      </c>
      <c r="C216" s="59">
        <f>Q211*AD216^3/12+Q211*AD216*(C215-AD216/2)^2</f>
        <v>1510833.3333333333</v>
      </c>
      <c r="D216" s="6"/>
      <c r="E216" s="6"/>
      <c r="F216" s="6"/>
      <c r="G216" s="6"/>
      <c r="H216" s="6"/>
      <c r="I216" s="6"/>
      <c r="J216" s="12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5"/>
      <c r="AB216" s="6"/>
      <c r="AC216" s="6"/>
      <c r="AD216" s="123">
        <v>20</v>
      </c>
      <c r="AE216" s="124"/>
      <c r="AF216" s="124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7"/>
    </row>
    <row r="217" spans="2:50" ht="10.8" thickBot="1" x14ac:dyDescent="0.25">
      <c r="B217" s="23" t="s">
        <v>6</v>
      </c>
      <c r="C217" s="59">
        <f>M213*AD220^3/12+M213*AD220*(C215-AD216-AD220/2)^2</f>
        <v>909375</v>
      </c>
      <c r="D217" s="6"/>
      <c r="E217" s="6"/>
      <c r="F217" s="6" t="s">
        <v>4</v>
      </c>
      <c r="G217" s="6"/>
      <c r="H217" s="6"/>
      <c r="I217" s="6"/>
      <c r="J217" s="30"/>
      <c r="K217" s="21"/>
      <c r="L217" s="21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21"/>
      <c r="Z217" s="21"/>
      <c r="AA217" s="22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7"/>
    </row>
    <row r="218" spans="2:50" x14ac:dyDescent="0.2">
      <c r="B218" s="23" t="s">
        <v>15</v>
      </c>
      <c r="C218" s="59">
        <f>V213*AD220^3/12+V213*AD220*(C215-AD216-AD220/2)^2</f>
        <v>1273125</v>
      </c>
      <c r="D218" s="6"/>
      <c r="E218" s="6"/>
      <c r="F218" s="6"/>
      <c r="G218" s="6"/>
      <c r="H218" s="6"/>
      <c r="I218" s="6"/>
      <c r="J218" s="6"/>
      <c r="K218" s="6"/>
      <c r="L218" s="6"/>
      <c r="M218" s="20"/>
      <c r="N218" s="14"/>
      <c r="O218" s="25"/>
      <c r="P218" s="72"/>
      <c r="Q218" s="73"/>
      <c r="R218" s="73"/>
      <c r="S218" s="73"/>
      <c r="T218" s="73"/>
      <c r="U218" s="74"/>
      <c r="V218" s="20"/>
      <c r="W218" s="14"/>
      <c r="X218" s="25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7"/>
    </row>
    <row r="219" spans="2:50" x14ac:dyDescent="0.2">
      <c r="B219" s="27" t="s">
        <v>7</v>
      </c>
      <c r="C219" s="61">
        <f>+C216+C217+C218</f>
        <v>3693333.333333333</v>
      </c>
      <c r="D219" s="6"/>
      <c r="E219" s="6"/>
      <c r="F219" s="6"/>
      <c r="G219" s="6"/>
      <c r="H219" s="6"/>
      <c r="I219" s="6"/>
      <c r="J219" s="6"/>
      <c r="K219" s="6"/>
      <c r="L219" s="6"/>
      <c r="M219" s="20"/>
      <c r="N219" s="14"/>
      <c r="O219" s="25"/>
      <c r="P219" s="6"/>
      <c r="Q219" s="6"/>
      <c r="R219" s="6"/>
      <c r="S219" s="6"/>
      <c r="T219" s="6"/>
      <c r="U219" s="6"/>
      <c r="V219" s="20"/>
      <c r="W219" s="14"/>
      <c r="X219" s="25"/>
      <c r="Y219" s="6"/>
      <c r="Z219" s="6"/>
      <c r="AA219" s="6"/>
      <c r="AB219" s="6"/>
      <c r="AC219" s="6"/>
      <c r="AD219" s="6"/>
      <c r="AE219" s="6"/>
      <c r="AF219" s="6"/>
      <c r="AG219" s="6"/>
      <c r="AH219" s="125">
        <f>+AD216+AD220</f>
        <v>80</v>
      </c>
      <c r="AI219" s="126"/>
      <c r="AJ219" s="12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7"/>
    </row>
    <row r="220" spans="2:50" x14ac:dyDescent="0.2">
      <c r="B220" s="62" t="s">
        <v>8</v>
      </c>
      <c r="C220" s="59">
        <f>(Q211*AD216*Q211/2+M213*AD220*(J213+M213/2)+V213*AD220*(J213+M213+Q213+V213/2))/(Q211*AD216+M213*AD220+V213*AD220)</f>
        <v>70.703125</v>
      </c>
      <c r="D220" s="6"/>
      <c r="E220" s="6"/>
      <c r="F220" s="6"/>
      <c r="G220" s="6"/>
      <c r="H220" s="6"/>
      <c r="I220" s="6"/>
      <c r="J220" s="6"/>
      <c r="K220" s="6"/>
      <c r="L220" s="6"/>
      <c r="M220" s="20"/>
      <c r="N220" s="14"/>
      <c r="O220" s="25"/>
      <c r="P220" s="6"/>
      <c r="Q220" s="6"/>
      <c r="R220" s="6"/>
      <c r="S220" s="6"/>
      <c r="T220" s="6"/>
      <c r="U220" s="6"/>
      <c r="V220" s="20"/>
      <c r="W220" s="14"/>
      <c r="X220" s="25"/>
      <c r="Y220" s="6"/>
      <c r="Z220" s="6"/>
      <c r="AA220" s="6"/>
      <c r="AB220" s="6"/>
      <c r="AC220" s="6"/>
      <c r="AD220" s="123">
        <v>60</v>
      </c>
      <c r="AE220" s="124"/>
      <c r="AF220" s="124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7"/>
    </row>
    <row r="221" spans="2:50" x14ac:dyDescent="0.2">
      <c r="B221" s="23" t="s">
        <v>9</v>
      </c>
      <c r="C221" s="59">
        <f>AD216*Q211^3/12+Q211*AD216*(C220-Q211/2)^2</f>
        <v>4574717.610677083</v>
      </c>
      <c r="D221" s="6"/>
      <c r="E221" s="6"/>
      <c r="F221" s="6"/>
      <c r="G221" s="6"/>
      <c r="H221" s="6"/>
      <c r="I221" s="6"/>
      <c r="J221" s="6"/>
      <c r="K221" s="6"/>
      <c r="L221" s="6"/>
      <c r="M221" s="20"/>
      <c r="N221" s="14"/>
      <c r="O221" s="25"/>
      <c r="P221" s="6"/>
      <c r="Q221" s="6"/>
      <c r="R221" s="6"/>
      <c r="S221" s="6"/>
      <c r="T221" s="6"/>
      <c r="U221" s="6"/>
      <c r="V221" s="20"/>
      <c r="W221" s="14"/>
      <c r="X221" s="25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7"/>
    </row>
    <row r="222" spans="2:50" ht="10.8" thickBot="1" x14ac:dyDescent="0.25">
      <c r="B222" s="23" t="s">
        <v>10</v>
      </c>
      <c r="C222" s="59">
        <f>AD220*M213^3/12+M213*AD220*(C220-J213-M213/2)^2</f>
        <v>2877890.0146484375</v>
      </c>
      <c r="D222" s="6"/>
      <c r="E222" s="6"/>
      <c r="F222" s="6"/>
      <c r="G222" s="6"/>
      <c r="H222" s="6"/>
      <c r="I222" s="6"/>
      <c r="J222" s="6"/>
      <c r="K222" s="6"/>
      <c r="L222" s="6"/>
      <c r="M222" s="30"/>
      <c r="N222" s="21"/>
      <c r="O222" s="22"/>
      <c r="P222" s="6"/>
      <c r="Q222" s="6"/>
      <c r="R222" s="6"/>
      <c r="S222" s="6"/>
      <c r="T222" s="6"/>
      <c r="U222" s="6"/>
      <c r="V222" s="30"/>
      <c r="W222" s="21"/>
      <c r="X222" s="22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7"/>
    </row>
    <row r="223" spans="2:50" x14ac:dyDescent="0.2">
      <c r="B223" s="23" t="s">
        <v>16</v>
      </c>
      <c r="C223" s="59">
        <f>AD220*V213^3/12+V213*AD220*(Q211-Y213-V213/2-C220)^2</f>
        <v>2337561.6455078125</v>
      </c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7"/>
    </row>
    <row r="224" spans="2:50" ht="10.8" thickBot="1" x14ac:dyDescent="0.25">
      <c r="B224" s="31" t="s">
        <v>12</v>
      </c>
      <c r="C224" s="65">
        <f>+C221+C222+C223</f>
        <v>9790169.2708333321</v>
      </c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 t="s">
        <v>14</v>
      </c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7"/>
    </row>
    <row r="225" spans="2:50" x14ac:dyDescent="0.2">
      <c r="B225" s="5"/>
      <c r="C225" s="43"/>
      <c r="D225" s="6"/>
      <c r="E225" s="6"/>
      <c r="F225" s="6"/>
      <c r="G225" s="6"/>
      <c r="H225" s="6" t="s">
        <v>11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7"/>
    </row>
    <row r="226" spans="2:50" x14ac:dyDescent="0.2">
      <c r="B226" s="5"/>
      <c r="C226" s="43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7"/>
    </row>
    <row r="227" spans="2:50" x14ac:dyDescent="0.2">
      <c r="B227" s="37" t="s">
        <v>13</v>
      </c>
      <c r="C227" s="43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7"/>
    </row>
    <row r="228" spans="2:50" x14ac:dyDescent="0.2">
      <c r="B228" s="5"/>
      <c r="C228" s="43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7"/>
    </row>
    <row r="229" spans="2:50" ht="10.8" thickBot="1" x14ac:dyDescent="0.25">
      <c r="B229" s="39"/>
      <c r="C229" s="40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6"/>
      <c r="AS229" s="6"/>
      <c r="AT229" s="6"/>
      <c r="AU229" s="6"/>
      <c r="AV229" s="6"/>
      <c r="AW229" s="6"/>
      <c r="AX229" s="7"/>
    </row>
    <row r="230" spans="2:50" ht="10.8" thickTop="1" x14ac:dyDescent="0.2">
      <c r="B230" s="2"/>
      <c r="C230" s="4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4"/>
    </row>
    <row r="231" spans="2:50" x14ac:dyDescent="0.2">
      <c r="B231" s="5"/>
      <c r="C231" s="43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7"/>
    </row>
    <row r="232" spans="2:50" x14ac:dyDescent="0.2">
      <c r="B232" s="5"/>
      <c r="C232" s="43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110">
        <v>240</v>
      </c>
      <c r="T232" s="110"/>
      <c r="U232" s="110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7"/>
    </row>
    <row r="233" spans="2:50" x14ac:dyDescent="0.2">
      <c r="B233" s="5"/>
      <c r="C233" s="43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7"/>
    </row>
    <row r="234" spans="2:50" x14ac:dyDescent="0.2">
      <c r="B234" s="5"/>
      <c r="C234" s="43"/>
      <c r="D234" s="6"/>
      <c r="E234" s="6"/>
      <c r="F234" s="6"/>
      <c r="G234" s="6"/>
      <c r="H234" s="6"/>
      <c r="I234" s="6"/>
      <c r="J234" s="6"/>
      <c r="K234" s="111">
        <f>+AA234</f>
        <v>20</v>
      </c>
      <c r="L234" s="111"/>
      <c r="M234" s="111"/>
      <c r="N234" s="6"/>
      <c r="O234" s="6"/>
      <c r="P234" s="6"/>
      <c r="Q234" s="6"/>
      <c r="R234" s="6"/>
      <c r="S234" s="110">
        <v>200</v>
      </c>
      <c r="T234" s="110"/>
      <c r="U234" s="110"/>
      <c r="V234" s="6"/>
      <c r="W234" s="6"/>
      <c r="X234" s="6"/>
      <c r="Y234" s="6"/>
      <c r="Z234" s="6"/>
      <c r="AA234" s="111">
        <f>(S232-S234)/2</f>
        <v>20</v>
      </c>
      <c r="AB234" s="111"/>
      <c r="AC234" s="111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7"/>
    </row>
    <row r="235" spans="2:50" x14ac:dyDescent="0.2">
      <c r="B235" s="5"/>
      <c r="C235" s="43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7"/>
    </row>
    <row r="236" spans="2:50" ht="10.8" thickBot="1" x14ac:dyDescent="0.25">
      <c r="B236" s="5"/>
      <c r="C236" s="43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111">
        <f>+X236</f>
        <v>25</v>
      </c>
      <c r="O236" s="111"/>
      <c r="P236" s="111"/>
      <c r="Q236" s="6"/>
      <c r="R236" s="6"/>
      <c r="S236" s="110">
        <v>150</v>
      </c>
      <c r="T236" s="110"/>
      <c r="U236" s="110"/>
      <c r="V236" s="6"/>
      <c r="W236" s="6"/>
      <c r="X236" s="111">
        <f>(S234-S236)/2</f>
        <v>25</v>
      </c>
      <c r="Y236" s="111"/>
      <c r="Z236" s="111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7"/>
    </row>
    <row r="237" spans="2:50" x14ac:dyDescent="0.2">
      <c r="B237" s="53" t="s">
        <v>3</v>
      </c>
      <c r="C237" s="54">
        <f>(S236*AG239*AG239/2+S234*AG240*(AG239+AG240/2)+S232*AG241*(AG239+AG240+AG241/2)+AF246*P245*(AG239+AG240+AG241+AF242+AF246/2)+P248*AJ246*(AG239+AG240+AG241+AJ246/2)+V250*AF246*(AG239+AG240+AG241+AF242+AF246/2)+S262*AG254*(AM246-AG256-AG255-AG254/2)+S260*AG255*(AM246-AG256-AG255/2)+S258*AG256*(AM246-AG256/2))/(S232*AG241+S234*AG240+S236*AG239+P245*AF246+P248*AJ246+V250*AF246+S262*AG254+S260*AG255+S258*AG256)</f>
        <v>284.83505154639175</v>
      </c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7"/>
    </row>
    <row r="238" spans="2:50" ht="10.8" thickBot="1" x14ac:dyDescent="0.25">
      <c r="B238" s="23" t="s">
        <v>5</v>
      </c>
      <c r="C238" s="59">
        <f>S236*AG239^3/12+S236*AG239*(C237-AG239/2)^2</f>
        <v>247585697.00286961</v>
      </c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 t="s">
        <v>25</v>
      </c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7"/>
    </row>
    <row r="239" spans="2:50" ht="10.8" thickBot="1" x14ac:dyDescent="0.25">
      <c r="B239" s="23" t="s">
        <v>6</v>
      </c>
      <c r="C239" s="59">
        <f>S234*AG240^3/12+S234*AG240*(C237-AG239-AG240/2)^2</f>
        <v>502211537.76880294</v>
      </c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12"/>
      <c r="R239" s="13"/>
      <c r="S239" s="13"/>
      <c r="T239" s="13"/>
      <c r="U239" s="13"/>
      <c r="V239" s="13"/>
      <c r="W239" s="15"/>
      <c r="X239" s="6"/>
      <c r="Y239" s="6"/>
      <c r="Z239" s="6"/>
      <c r="AA239" s="6"/>
      <c r="AB239" s="6"/>
      <c r="AC239" s="6"/>
      <c r="AD239" s="6"/>
      <c r="AE239" s="6"/>
      <c r="AF239" s="6"/>
      <c r="AG239" s="110">
        <v>22</v>
      </c>
      <c r="AH239" s="110"/>
      <c r="AI239" s="110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7"/>
    </row>
    <row r="240" spans="2:50" ht="10.8" thickBot="1" x14ac:dyDescent="0.25">
      <c r="B240" s="23" t="s">
        <v>15</v>
      </c>
      <c r="C240" s="59">
        <f>S232*AG241^3/12+S232*AG241*(C237-AG239-AG240-AG241/2)^2</f>
        <v>458028367.73302156</v>
      </c>
      <c r="D240" s="6"/>
      <c r="E240" s="6"/>
      <c r="G240" s="6"/>
      <c r="H240" s="6"/>
      <c r="I240" s="6"/>
      <c r="J240" s="6"/>
      <c r="K240" s="6"/>
      <c r="L240" s="6"/>
      <c r="M240" s="6"/>
      <c r="N240" s="12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5"/>
      <c r="AA240" s="6"/>
      <c r="AB240" s="6"/>
      <c r="AC240" s="6"/>
      <c r="AD240" s="6"/>
      <c r="AE240" s="6"/>
      <c r="AF240" s="6"/>
      <c r="AG240" s="110">
        <v>43</v>
      </c>
      <c r="AH240" s="110"/>
      <c r="AI240" s="110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7"/>
    </row>
    <row r="241" spans="2:50" ht="10.8" thickBot="1" x14ac:dyDescent="0.25">
      <c r="B241" s="23" t="s">
        <v>17</v>
      </c>
      <c r="C241" s="59">
        <f>P245*AF246^3/12+P245*AF246*(C237-AG239-AG240-AG241-AF242-AF246/2)^2</f>
        <v>6912389.1805717926</v>
      </c>
      <c r="D241" s="6"/>
      <c r="E241" s="6"/>
      <c r="F241" s="6"/>
      <c r="G241" s="6"/>
      <c r="H241" s="6"/>
      <c r="I241" s="6"/>
      <c r="J241" s="6"/>
      <c r="K241" s="75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  <c r="AA241" s="76"/>
      <c r="AB241" s="76"/>
      <c r="AC241" s="77"/>
      <c r="AD241" s="6"/>
      <c r="AE241" s="6"/>
      <c r="AF241" s="6"/>
      <c r="AG241" s="110">
        <v>50</v>
      </c>
      <c r="AH241" s="110"/>
      <c r="AI241" s="110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7"/>
    </row>
    <row r="242" spans="2:50" x14ac:dyDescent="0.2">
      <c r="B242" s="23" t="s">
        <v>19</v>
      </c>
      <c r="C242" s="59">
        <f>P248*AJ246^3/12+P248*AJ246*(C237-AG239-AG240-AG241-AJ246/2)^2</f>
        <v>63162007.829383209</v>
      </c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78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119">
        <v>65</v>
      </c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7"/>
    </row>
    <row r="243" spans="2:50" ht="10.8" thickBot="1" x14ac:dyDescent="0.25">
      <c r="B243" s="23" t="s">
        <v>20</v>
      </c>
      <c r="C243" s="59">
        <f>V250*AF246^3/12+V250*AF246*(C237-AG239-AG240-AG241-AF242-AF246/2)^2</f>
        <v>5760324.3171431608</v>
      </c>
      <c r="D243" s="6"/>
      <c r="E243" s="6"/>
      <c r="F243" s="6" t="s">
        <v>4</v>
      </c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79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119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7"/>
    </row>
    <row r="244" spans="2:50" x14ac:dyDescent="0.2">
      <c r="B244" s="23" t="s">
        <v>21</v>
      </c>
      <c r="C244" s="59">
        <f>S262*AG254^3/12+S262*AG254*(AM246-C237-AG256-AG255-AG254/2)^2</f>
        <v>250586894.39897969</v>
      </c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78"/>
      <c r="T244" s="79"/>
      <c r="U244" s="78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7"/>
    </row>
    <row r="245" spans="2:50" x14ac:dyDescent="0.2">
      <c r="B245" s="23" t="s">
        <v>26</v>
      </c>
      <c r="C245" s="59">
        <f>S260*AG255^3/12+S260*AG255*(AM246-C237-AG256-AG255/2)^2</f>
        <v>329331470.69472492</v>
      </c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110">
        <v>18</v>
      </c>
      <c r="Q245" s="110"/>
      <c r="R245" s="120"/>
      <c r="S245" s="79"/>
      <c r="T245" s="79"/>
      <c r="U245" s="79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7"/>
    </row>
    <row r="246" spans="2:50" x14ac:dyDescent="0.2">
      <c r="B246" s="23" t="s">
        <v>27</v>
      </c>
      <c r="C246" s="59">
        <f>S258*AG256^3/12+S258*AG256*(AM246-C237-AG256/2)^2</f>
        <v>202926101.10886741</v>
      </c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79"/>
      <c r="T246" s="79"/>
      <c r="U246" s="79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119">
        <v>100</v>
      </c>
      <c r="AG246" s="6"/>
      <c r="AH246" s="6"/>
      <c r="AI246" s="6"/>
      <c r="AJ246" s="118">
        <f>+AF242+AF246+AF252</f>
        <v>250</v>
      </c>
      <c r="AK246" s="6"/>
      <c r="AL246" s="6"/>
      <c r="AM246" s="118">
        <f>+AG256+AG255+AG254+AJ246+AG241+AG240+AG239</f>
        <v>465</v>
      </c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7"/>
    </row>
    <row r="247" spans="2:50" x14ac:dyDescent="0.2">
      <c r="B247" s="27" t="s">
        <v>7</v>
      </c>
      <c r="C247" s="61">
        <f>SUM(C238:C246)</f>
        <v>2066504790.034364</v>
      </c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S247" s="79"/>
      <c r="T247" s="79"/>
      <c r="U247" s="79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119"/>
      <c r="AG247" s="6"/>
      <c r="AH247" s="6"/>
      <c r="AI247" s="6"/>
      <c r="AJ247" s="118"/>
      <c r="AK247" s="6"/>
      <c r="AL247" s="6"/>
      <c r="AM247" s="118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7"/>
    </row>
    <row r="248" spans="2:50" x14ac:dyDescent="0.2">
      <c r="B248" s="62" t="s">
        <v>8</v>
      </c>
      <c r="C248" s="59">
        <f>(S236*AG239*(IF(S232&lt;S262,S262/2-S232/2,0)+S232/2)+S234*AG240*(IF(S232&lt;S262,S262/2-S232/2,0)+S232/2)+S232*AG241*(IF(S232&lt;S262,S262/2-S232/2,0)+S232/2)+P245*AF246*(IF(S232&lt;S262,S262/2-S232/2,0)+S232/2-P248/2-P245/2)+P248*AJ246*(IF(S232&lt;S262,S262/2-S232/2,0)+S232/2)+V250*AF246*(IF(S232&lt;S262,S262/2-S232/2,0)+S232/2+P248/2+V250/2)+S262*AG254*(IF(S232&gt;S262,S232/2-S262/2,0)+S262/2)+S260*AG255*(IF(S232&gt;S262,S232/2-S262/2,0)+S262/2)+S258*AG256*(IF(S232&gt;S262,S232/2-S262/2,0)+S262/2))/(S232*AG241+S234*AG240+S236*AG239+P245*AF246+P248*AJ246+V250*AF246+S262*AG254+S260*AG255+S258*AG256)</f>
        <v>259.87628865979383</v>
      </c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110">
        <v>35</v>
      </c>
      <c r="Q248" s="110"/>
      <c r="R248" s="120"/>
      <c r="S248" s="79"/>
      <c r="T248" s="79"/>
      <c r="U248" s="79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119"/>
      <c r="AG248" s="6"/>
      <c r="AH248" s="6"/>
      <c r="AI248" s="6"/>
      <c r="AJ248" s="118"/>
      <c r="AK248" s="6"/>
      <c r="AL248" s="6"/>
      <c r="AM248" s="118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7"/>
    </row>
    <row r="249" spans="2:50" x14ac:dyDescent="0.2">
      <c r="B249" s="23" t="s">
        <v>9</v>
      </c>
      <c r="C249" s="59">
        <f>AG239*S236^3/12+S236*AG239*(C248-IF(S232&lt;S262,S262/2-S232/2,0)-K234-N236-S236/2)^2</f>
        <v>6187550.5048357956</v>
      </c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79"/>
      <c r="T249" s="79"/>
      <c r="U249" s="79"/>
      <c r="Y249" s="6"/>
      <c r="Z249" s="6"/>
      <c r="AA249" s="6"/>
      <c r="AB249" s="6"/>
      <c r="AC249" s="6"/>
      <c r="AD249" s="6"/>
      <c r="AE249" s="6"/>
      <c r="AF249" s="119"/>
      <c r="AG249" s="6"/>
      <c r="AH249" s="6"/>
      <c r="AI249" s="6"/>
      <c r="AJ249" s="118"/>
      <c r="AK249" s="6"/>
      <c r="AL249" s="6"/>
      <c r="AM249" s="118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7"/>
    </row>
    <row r="250" spans="2:50" x14ac:dyDescent="0.2">
      <c r="B250" s="23" t="s">
        <v>10</v>
      </c>
      <c r="C250" s="59">
        <f>AG240*S234^3/12+S234*AG240*(C248-IF(S232&lt;S262,S262/2-S232/2,0)-K234-S234/2)^2</f>
        <v>28666798.285329651</v>
      </c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79"/>
      <c r="T250" s="79"/>
      <c r="U250" s="79"/>
      <c r="V250" s="122">
        <v>15</v>
      </c>
      <c r="W250" s="110"/>
      <c r="X250" s="110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7"/>
    </row>
    <row r="251" spans="2:50" ht="10.8" thickBot="1" x14ac:dyDescent="0.25">
      <c r="B251" s="23" t="s">
        <v>16</v>
      </c>
      <c r="C251" s="59">
        <f>AG241*S232^3/12+S232*AG241*(C248-IF(S232&lt;S262,S262/2-S232/2,0)-S232/2)^2</f>
        <v>57600183.653948344</v>
      </c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80"/>
      <c r="T251" s="79"/>
      <c r="U251" s="80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7"/>
    </row>
    <row r="252" spans="2:50" x14ac:dyDescent="0.2">
      <c r="B252" s="23" t="s">
        <v>18</v>
      </c>
      <c r="C252" s="59">
        <f>AF246*P245^3/12+P245*AF246*(C248-IF(S232&lt;S262,S262/2-S232/2,0)-S232/2+P248/2+P245/2)^2</f>
        <v>1300875.4862365834</v>
      </c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79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119">
        <v>85</v>
      </c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7"/>
    </row>
    <row r="253" spans="2:50" ht="10.8" thickBot="1" x14ac:dyDescent="0.25">
      <c r="B253" s="23" t="s">
        <v>22</v>
      </c>
      <c r="C253" s="59">
        <f>AJ246*P248^3/12+P248*AJ246*(C248-IF(S232&lt;S262,S262/2-S232/2,0)-S232/2)^2</f>
        <v>893363.08100400318</v>
      </c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80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119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7"/>
    </row>
    <row r="254" spans="2:50" ht="10.8" thickBot="1" x14ac:dyDescent="0.25">
      <c r="B254" s="23" t="s">
        <v>23</v>
      </c>
      <c r="C254" s="59">
        <f>AF246*V250^3/12+V250*AF246*(C248-IF(S232&lt;S262,S262/2-S232/2,0)-S232/2-P248/2-V250/2)^2</f>
        <v>974926.30725900631</v>
      </c>
      <c r="D254" s="6"/>
      <c r="E254" s="6"/>
      <c r="F254" s="6"/>
      <c r="G254" s="6"/>
      <c r="H254" s="6"/>
      <c r="I254" s="6"/>
      <c r="J254" s="6"/>
      <c r="K254" s="75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  <c r="AA254" s="76"/>
      <c r="AB254" s="76"/>
      <c r="AC254" s="77"/>
      <c r="AD254" s="6"/>
      <c r="AE254" s="6"/>
      <c r="AF254" s="6"/>
      <c r="AG254" s="110">
        <v>45</v>
      </c>
      <c r="AH254" s="110"/>
      <c r="AI254" s="110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7"/>
    </row>
    <row r="255" spans="2:50" ht="10.8" thickBot="1" x14ac:dyDescent="0.25">
      <c r="B255" s="23" t="s">
        <v>24</v>
      </c>
      <c r="C255" s="59">
        <f>AG254*S262^3/12+S262*AG254*(C248-IF(S232&gt;S262,S232/2-S262/2,0)-S262/2)^2</f>
        <v>527280358.12519926</v>
      </c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75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7"/>
      <c r="AA255" s="6"/>
      <c r="AB255" s="6"/>
      <c r="AC255" s="6"/>
      <c r="AD255" s="6"/>
      <c r="AE255" s="6"/>
      <c r="AF255" s="6"/>
      <c r="AG255" s="110">
        <v>35</v>
      </c>
      <c r="AH255" s="110"/>
      <c r="AI255" s="110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7"/>
    </row>
    <row r="256" spans="2:50" ht="10.8" thickBot="1" x14ac:dyDescent="0.25">
      <c r="B256" s="23" t="s">
        <v>28</v>
      </c>
      <c r="C256" s="59">
        <f>AG255*S260^3/12+S260*AG255*(C248-IF(S232&gt;S262,S232/2-S262/2,0)-K260-S260/2)^2</f>
        <v>283896913.06904739</v>
      </c>
      <c r="D256" s="6"/>
      <c r="E256" s="6"/>
      <c r="F256" s="6"/>
      <c r="G256" s="6"/>
      <c r="H256" s="6"/>
      <c r="I256" s="6"/>
      <c r="J256" s="6" t="s">
        <v>29</v>
      </c>
      <c r="K256" s="6"/>
      <c r="L256" s="6"/>
      <c r="M256" s="6"/>
      <c r="N256" s="6"/>
      <c r="O256" s="6"/>
      <c r="P256" s="6"/>
      <c r="Q256" s="75"/>
      <c r="R256" s="76"/>
      <c r="S256" s="76"/>
      <c r="T256" s="76"/>
      <c r="U256" s="76"/>
      <c r="V256" s="76"/>
      <c r="W256" s="77"/>
      <c r="X256" s="6"/>
      <c r="Y256" s="6"/>
      <c r="Z256" s="6"/>
      <c r="AA256" s="6"/>
      <c r="AB256" s="6"/>
      <c r="AC256" s="6"/>
      <c r="AD256" s="6"/>
      <c r="AE256" s="6"/>
      <c r="AF256" s="6"/>
      <c r="AG256" s="110">
        <v>20</v>
      </c>
      <c r="AH256" s="110"/>
      <c r="AI256" s="110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7"/>
    </row>
    <row r="257" spans="2:50" x14ac:dyDescent="0.2">
      <c r="B257" s="23" t="s">
        <v>30</v>
      </c>
      <c r="C257" s="59">
        <f>AG256*S258^3/12+S258*AG256*(C248-IF(S232&gt;S262,S232/2-S262/2,0)-K260-N258-S258/2)^2</f>
        <v>71458440.464803204</v>
      </c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7"/>
    </row>
    <row r="258" spans="2:50" ht="10.8" thickBot="1" x14ac:dyDescent="0.25">
      <c r="B258" s="31" t="s">
        <v>12</v>
      </c>
      <c r="C258" s="65">
        <f>SUM(C249:C257)</f>
        <v>978259408.97766328</v>
      </c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111">
        <f>(S260-S258)/2</f>
        <v>55</v>
      </c>
      <c r="O258" s="111"/>
      <c r="P258" s="111"/>
      <c r="Q258" s="6"/>
      <c r="R258" s="6"/>
      <c r="S258" s="110">
        <v>350</v>
      </c>
      <c r="T258" s="110"/>
      <c r="U258" s="110"/>
      <c r="V258" s="6"/>
      <c r="W258" s="6"/>
      <c r="X258" s="111">
        <f>+N258</f>
        <v>55</v>
      </c>
      <c r="Y258" s="111"/>
      <c r="Z258" s="111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7"/>
    </row>
    <row r="259" spans="2:50" x14ac:dyDescent="0.2">
      <c r="B259" s="5"/>
      <c r="C259" s="43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7"/>
    </row>
    <row r="260" spans="2:50" x14ac:dyDescent="0.2">
      <c r="B260" s="5"/>
      <c r="C260" s="43"/>
      <c r="D260" s="6"/>
      <c r="E260" s="6"/>
      <c r="F260" s="6"/>
      <c r="G260" s="6"/>
      <c r="H260" s="6"/>
      <c r="I260" s="6"/>
      <c r="J260" s="6"/>
      <c r="K260" s="111">
        <f>(S262-S260)/2</f>
        <v>30</v>
      </c>
      <c r="L260" s="111"/>
      <c r="M260" s="111"/>
      <c r="N260" s="58"/>
      <c r="O260" s="58"/>
      <c r="P260" s="58"/>
      <c r="Q260" s="6"/>
      <c r="R260" s="6"/>
      <c r="S260" s="110">
        <v>460</v>
      </c>
      <c r="T260" s="110"/>
      <c r="U260" s="110"/>
      <c r="V260" s="6"/>
      <c r="W260" s="6"/>
      <c r="X260" s="58"/>
      <c r="Y260" s="58"/>
      <c r="Z260" s="58"/>
      <c r="AA260" s="111">
        <f>+K260</f>
        <v>30</v>
      </c>
      <c r="AB260" s="111"/>
      <c r="AC260" s="111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7"/>
    </row>
    <row r="261" spans="2:50" x14ac:dyDescent="0.2">
      <c r="B261" s="5"/>
      <c r="C261" s="43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50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7"/>
    </row>
    <row r="262" spans="2:50" x14ac:dyDescent="0.2">
      <c r="B262" s="5"/>
      <c r="C262" s="43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110">
        <v>520</v>
      </c>
      <c r="T262" s="110"/>
      <c r="U262" s="110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7"/>
    </row>
    <row r="263" spans="2:50" x14ac:dyDescent="0.2">
      <c r="B263" s="37" t="s">
        <v>13</v>
      </c>
      <c r="C263" s="43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7"/>
    </row>
    <row r="264" spans="2:50" x14ac:dyDescent="0.2">
      <c r="B264" s="5"/>
      <c r="C264" s="43"/>
      <c r="D264" s="6"/>
      <c r="E264" s="6"/>
      <c r="F264" s="6"/>
      <c r="G264" s="6"/>
      <c r="H264" s="6"/>
      <c r="I264" s="6"/>
      <c r="J264" s="6"/>
      <c r="K264" s="6"/>
      <c r="L264" s="6"/>
      <c r="O264" s="6" t="s">
        <v>14</v>
      </c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7"/>
    </row>
    <row r="265" spans="2:50" x14ac:dyDescent="0.2">
      <c r="B265" s="5"/>
      <c r="C265" s="43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7"/>
    </row>
    <row r="266" spans="2:50" ht="10.8" thickBot="1" x14ac:dyDescent="0.25">
      <c r="B266" s="39"/>
      <c r="C266" s="40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  <c r="AP266" s="41"/>
      <c r="AQ266" s="41"/>
      <c r="AR266" s="41"/>
      <c r="AS266" s="41"/>
      <c r="AT266" s="41"/>
      <c r="AU266" s="41"/>
      <c r="AV266" s="41"/>
      <c r="AW266" s="41"/>
      <c r="AX266" s="49"/>
    </row>
    <row r="267" spans="2:50" ht="10.8" thickTop="1" x14ac:dyDescent="0.2">
      <c r="B267" s="2"/>
      <c r="C267" s="42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4"/>
    </row>
    <row r="268" spans="2:50" x14ac:dyDescent="0.2">
      <c r="B268" s="5"/>
      <c r="C268" s="43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 t="s">
        <v>14</v>
      </c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7"/>
    </row>
    <row r="269" spans="2:50" x14ac:dyDescent="0.2">
      <c r="B269" s="5"/>
      <c r="C269" s="43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7"/>
    </row>
    <row r="270" spans="2:50" x14ac:dyDescent="0.2">
      <c r="B270" s="5"/>
      <c r="C270" s="43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7"/>
    </row>
    <row r="271" spans="2:50" x14ac:dyDescent="0.2">
      <c r="B271" s="5"/>
      <c r="C271" s="43"/>
      <c r="D271" s="6"/>
      <c r="E271" s="6"/>
      <c r="F271" s="6"/>
      <c r="G271" s="6"/>
      <c r="H271" s="6"/>
      <c r="I271" s="6"/>
      <c r="J271" s="6"/>
      <c r="K271" s="110">
        <v>13</v>
      </c>
      <c r="L271" s="110"/>
      <c r="M271" s="111">
        <f>(Q277+U279/2-W271/2)</f>
        <v>30.5</v>
      </c>
      <c r="N271" s="111"/>
      <c r="O271" s="111"/>
      <c r="P271" s="111"/>
      <c r="Q271" s="111"/>
      <c r="R271" s="6"/>
      <c r="S271" s="6"/>
      <c r="T271" s="6"/>
      <c r="U271" s="6"/>
      <c r="V271" s="6"/>
      <c r="W271" s="110">
        <v>63</v>
      </c>
      <c r="X271" s="110"/>
      <c r="Y271" s="110"/>
      <c r="Z271" s="6"/>
      <c r="AA271" s="6"/>
      <c r="AB271" s="6"/>
      <c r="AC271" s="6"/>
      <c r="AD271" s="6"/>
      <c r="AE271" s="6"/>
      <c r="AF271" s="111">
        <f>(AD277+U279/2-W271/2)</f>
        <v>40.5</v>
      </c>
      <c r="AG271" s="111"/>
      <c r="AH271" s="111"/>
      <c r="AI271" s="111"/>
      <c r="AJ271" s="111"/>
      <c r="AK271" s="110">
        <v>9</v>
      </c>
      <c r="AL271" s="110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7"/>
    </row>
    <row r="272" spans="2:50" x14ac:dyDescent="0.2">
      <c r="B272" s="5"/>
      <c r="C272" s="43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7"/>
    </row>
    <row r="273" spans="2:50" ht="10.8" thickBot="1" x14ac:dyDescent="0.25">
      <c r="B273" s="5"/>
      <c r="C273" s="43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 t="s">
        <v>25</v>
      </c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7"/>
    </row>
    <row r="274" spans="2:50" x14ac:dyDescent="0.2">
      <c r="B274" s="53" t="s">
        <v>3</v>
      </c>
      <c r="C274" s="54">
        <f>(W271*AO274*AO274/2+AR281*U279*(AO274+AR281/2)+W295*AO291*(AU281-AO291/2)+K271*G282*(G274+G276+G282/2)+Q277*R284*(G274+G276+G282/2)+AD277*AD284*(AO274+AO276+AO282/2)+AO282*AK271*(AO274+AO276+AO282/2))/(W271*AO274+AR281*U279+W295*AO291+G282*K271+Q277*R284+AD284*AD277+AO282*AK271)</f>
        <v>59.115513126491649</v>
      </c>
      <c r="D274" s="6"/>
      <c r="E274" s="6"/>
      <c r="F274" s="6"/>
      <c r="G274" s="119">
        <v>12</v>
      </c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12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5"/>
      <c r="AF274" s="6"/>
      <c r="AG274" s="6"/>
      <c r="AH274" s="6"/>
      <c r="AI274" s="6"/>
      <c r="AJ274" s="6"/>
      <c r="AK274" s="6"/>
      <c r="AL274" s="6"/>
      <c r="AM274" s="6"/>
      <c r="AN274" s="6"/>
      <c r="AO274" s="118">
        <f>+G274</f>
        <v>12</v>
      </c>
      <c r="AP274" s="6"/>
      <c r="AQ274" s="6"/>
      <c r="AR274" s="6"/>
      <c r="AS274" s="6"/>
      <c r="AT274" s="6"/>
      <c r="AU274" s="6"/>
      <c r="AV274" s="6"/>
      <c r="AW274" s="6"/>
      <c r="AX274" s="7"/>
    </row>
    <row r="275" spans="2:50" ht="10.8" thickBot="1" x14ac:dyDescent="0.25">
      <c r="B275" s="23" t="s">
        <v>5</v>
      </c>
      <c r="C275" s="59">
        <f>W271*AO274^3/12+W271*AO274*(C274-AO274/2)^2</f>
        <v>2141942.8474260233</v>
      </c>
      <c r="D275" s="6"/>
      <c r="E275" s="6"/>
      <c r="F275" s="6"/>
      <c r="G275" s="119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30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2"/>
      <c r="AF275" s="6"/>
      <c r="AG275" s="6"/>
      <c r="AH275" s="6"/>
      <c r="AI275" s="6"/>
      <c r="AJ275" s="6"/>
      <c r="AK275" s="6"/>
      <c r="AL275" s="6"/>
      <c r="AM275" s="6"/>
      <c r="AN275" s="6"/>
      <c r="AO275" s="118"/>
      <c r="AP275" s="6"/>
      <c r="AQ275" s="6"/>
      <c r="AR275" s="6"/>
      <c r="AS275" s="6"/>
      <c r="AT275" s="6"/>
      <c r="AU275" s="6"/>
      <c r="AV275" s="6"/>
      <c r="AW275" s="6"/>
      <c r="AX275" s="7"/>
    </row>
    <row r="276" spans="2:50" x14ac:dyDescent="0.2">
      <c r="B276" s="23" t="s">
        <v>6</v>
      </c>
      <c r="C276" s="59">
        <f>U279*AR281^3/12+U279*AR281*(C274-AO274-AR281/2)^2</f>
        <v>336661.43914271012</v>
      </c>
      <c r="D276" s="6"/>
      <c r="E276" s="6"/>
      <c r="F276" s="6"/>
      <c r="G276" s="118">
        <f>+AR281/2-G282/2</f>
        <v>16</v>
      </c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12"/>
      <c r="Y276" s="15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118">
        <f>(AR281-AO282)/2</f>
        <v>20</v>
      </c>
      <c r="AP276" s="6"/>
      <c r="AQ276" s="6"/>
      <c r="AR276" s="6"/>
      <c r="AS276" s="6"/>
      <c r="AT276" s="6"/>
      <c r="AU276" s="6"/>
      <c r="AV276" s="6"/>
      <c r="AW276" s="6"/>
      <c r="AX276" s="7"/>
    </row>
    <row r="277" spans="2:50" x14ac:dyDescent="0.2">
      <c r="B277" s="23" t="s">
        <v>15</v>
      </c>
      <c r="C277" s="59">
        <f>W295*AO291^3/12+W295*AO291*(AU281-C274-AO291/2)^2</f>
        <v>1847420.9346684816</v>
      </c>
      <c r="D277" s="6"/>
      <c r="E277" s="6"/>
      <c r="F277" s="6"/>
      <c r="G277" s="118"/>
      <c r="H277" s="6"/>
      <c r="I277" s="6"/>
      <c r="J277" s="6"/>
      <c r="K277" s="6"/>
      <c r="L277" s="6"/>
      <c r="M277" s="6"/>
      <c r="N277" s="6"/>
      <c r="O277" s="6"/>
      <c r="P277" s="6"/>
      <c r="Q277" s="110">
        <v>60</v>
      </c>
      <c r="R277" s="110"/>
      <c r="S277" s="110"/>
      <c r="T277" s="6"/>
      <c r="U277" s="6"/>
      <c r="V277" s="6"/>
      <c r="W277" s="6"/>
      <c r="X277" s="20"/>
      <c r="Y277" s="25"/>
      <c r="Z277" s="6"/>
      <c r="AA277" s="6"/>
      <c r="AB277" s="6"/>
      <c r="AC277" s="6"/>
      <c r="AD277" s="110">
        <v>70</v>
      </c>
      <c r="AE277" s="110"/>
      <c r="AF277" s="110"/>
      <c r="AG277" s="6"/>
      <c r="AH277" s="6"/>
      <c r="AI277" s="6"/>
      <c r="AJ277" s="6"/>
      <c r="AK277" s="6"/>
      <c r="AL277" s="6"/>
      <c r="AM277" s="6"/>
      <c r="AN277" s="6"/>
      <c r="AO277" s="118"/>
      <c r="AP277" s="6"/>
      <c r="AQ277" s="6"/>
      <c r="AR277" s="6"/>
      <c r="AS277" s="6"/>
      <c r="AT277" s="6"/>
      <c r="AU277" s="6"/>
      <c r="AV277" s="6"/>
      <c r="AW277" s="6"/>
      <c r="AX277" s="7"/>
    </row>
    <row r="278" spans="2:50" ht="10.8" thickBot="1" x14ac:dyDescent="0.25">
      <c r="B278" s="23" t="s">
        <v>17</v>
      </c>
      <c r="C278" s="59">
        <f>K271*G282^3/12+G282*K271*(C274-G274-G276-G282/2)^2</f>
        <v>347989.78050538938</v>
      </c>
      <c r="D278" s="6"/>
      <c r="E278" s="6"/>
      <c r="F278" s="6"/>
      <c r="G278" s="118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20"/>
      <c r="Y278" s="25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118"/>
      <c r="AP278" s="6"/>
      <c r="AQ278" s="6"/>
      <c r="AR278" s="6"/>
      <c r="AS278" s="6"/>
      <c r="AT278" s="6"/>
      <c r="AU278" s="6"/>
      <c r="AV278" s="6"/>
      <c r="AW278" s="6"/>
      <c r="AX278" s="7"/>
    </row>
    <row r="279" spans="2:50" x14ac:dyDescent="0.2">
      <c r="B279" s="23" t="s">
        <v>19</v>
      </c>
      <c r="C279" s="59">
        <f>Q277*R284^3/12+Q277*R284*(C274-G274-G276-G282/2)^2</f>
        <v>4075.2952284391131</v>
      </c>
      <c r="D279" s="6"/>
      <c r="E279" s="6" t="s">
        <v>4</v>
      </c>
      <c r="F279" s="6"/>
      <c r="G279" s="6"/>
      <c r="H279" s="6"/>
      <c r="I279" s="6"/>
      <c r="J279" s="6"/>
      <c r="K279" s="12"/>
      <c r="L279" s="15"/>
      <c r="M279" s="6"/>
      <c r="N279" s="6"/>
      <c r="O279" s="6"/>
      <c r="P279" s="6"/>
      <c r="Q279" s="6"/>
      <c r="R279" s="6"/>
      <c r="S279" s="6"/>
      <c r="T279" s="6"/>
      <c r="U279" s="110">
        <v>4</v>
      </c>
      <c r="V279" s="110"/>
      <c r="W279" s="120"/>
      <c r="X279" s="20"/>
      <c r="Y279" s="25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12"/>
      <c r="AL279" s="15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7"/>
    </row>
    <row r="280" spans="2:50" x14ac:dyDescent="0.2">
      <c r="B280" s="23" t="s">
        <v>20</v>
      </c>
      <c r="C280" s="59">
        <f>AD277*AD284^3/12+AD277*AD284*(C274-AO274-AO276-AO282/2)^2</f>
        <v>11657.51849974272</v>
      </c>
      <c r="D280" s="6"/>
      <c r="E280" s="6"/>
      <c r="F280" s="6"/>
      <c r="G280" s="6"/>
      <c r="H280" s="6"/>
      <c r="I280" s="6"/>
      <c r="J280" s="6"/>
      <c r="K280" s="20"/>
      <c r="L280" s="25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20"/>
      <c r="Y280" s="25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20"/>
      <c r="AL280" s="25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7"/>
    </row>
    <row r="281" spans="2:50" x14ac:dyDescent="0.2">
      <c r="B281" s="23" t="s">
        <v>21</v>
      </c>
      <c r="C281" s="59">
        <f>AK271*AO282^3/12+AK271*AO282*(C274-AO274-AO276-AO282/2)^2</f>
        <v>166492.94284265867</v>
      </c>
      <c r="D281" s="6"/>
      <c r="E281" s="6"/>
      <c r="F281" s="6"/>
      <c r="G281" s="6"/>
      <c r="H281" s="6"/>
      <c r="I281" s="6"/>
      <c r="J281" s="6"/>
      <c r="K281" s="20"/>
      <c r="L281" s="25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20"/>
      <c r="Y281" s="25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20"/>
      <c r="AL281" s="25"/>
      <c r="AM281" s="6"/>
      <c r="AN281" s="6"/>
      <c r="AO281" s="6"/>
      <c r="AP281" s="6"/>
      <c r="AQ281" s="6"/>
      <c r="AR281" s="119">
        <v>100</v>
      </c>
      <c r="AS281" s="6"/>
      <c r="AT281" s="6"/>
      <c r="AU281" s="118">
        <f>+AO274+AO276+AO282+AO288+AO291</f>
        <v>122</v>
      </c>
      <c r="AV281" s="6"/>
      <c r="AW281" s="6"/>
      <c r="AX281" s="7"/>
    </row>
    <row r="282" spans="2:50" ht="10.8" thickBot="1" x14ac:dyDescent="0.25">
      <c r="B282" s="27" t="s">
        <v>7</v>
      </c>
      <c r="C282" s="61">
        <f>SUM(C275:C281)</f>
        <v>4856240.7583134444</v>
      </c>
      <c r="D282" s="6"/>
      <c r="E282" s="6"/>
      <c r="F282" s="6"/>
      <c r="G282" s="119">
        <v>68</v>
      </c>
      <c r="H282" s="6"/>
      <c r="I282" s="6"/>
      <c r="J282" s="6"/>
      <c r="K282" s="20"/>
      <c r="L282" s="25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20"/>
      <c r="Y282" s="25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20"/>
      <c r="AL282" s="25"/>
      <c r="AM282" s="6"/>
      <c r="AN282" s="6"/>
      <c r="AO282" s="119">
        <v>60</v>
      </c>
      <c r="AP282" s="6"/>
      <c r="AQ282" s="6"/>
      <c r="AR282" s="119"/>
      <c r="AS282" s="6"/>
      <c r="AT282" s="6"/>
      <c r="AU282" s="118"/>
      <c r="AV282" s="6"/>
      <c r="AW282" s="6"/>
      <c r="AX282" s="7"/>
    </row>
    <row r="283" spans="2:50" ht="10.8" thickBot="1" x14ac:dyDescent="0.25">
      <c r="B283" s="62" t="s">
        <v>8</v>
      </c>
      <c r="C283" s="59">
        <f>(W271*AO274*(K271+M271+W271/2)+AR281*U279*(K271+M271+W271/2)+W295*AO291*(K295+N295+W295/2)+G282*K271*(K271/2)+Q277*R284*(K271+Q277/2)+AD277*AD284*(K271+Q277+U279+AD277/2)+AO282*AK271*(K271+Q277+U279+AD277+AK271/2))/(W271*AO274+AR281*U279+W295*AO291+G282*K271+Q277*R284+AD284*AD277+AO282*AK271)</f>
        <v>73.839140811455849</v>
      </c>
      <c r="D283" s="6"/>
      <c r="E283" s="6"/>
      <c r="F283" s="6"/>
      <c r="G283" s="119"/>
      <c r="H283" s="6"/>
      <c r="I283" s="6"/>
      <c r="J283" s="6"/>
      <c r="K283" s="20"/>
      <c r="L283" s="25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7"/>
      <c r="X283" s="20"/>
      <c r="Y283" s="25"/>
      <c r="Z283" s="76"/>
      <c r="AA283" s="76"/>
      <c r="AB283" s="76"/>
      <c r="AC283" s="76"/>
      <c r="AD283" s="76"/>
      <c r="AE283" s="76"/>
      <c r="AF283" s="76"/>
      <c r="AG283" s="76"/>
      <c r="AH283" s="76"/>
      <c r="AI283" s="76"/>
      <c r="AJ283" s="77"/>
      <c r="AK283" s="20"/>
      <c r="AL283" s="25"/>
      <c r="AM283" s="6"/>
      <c r="AN283" s="6"/>
      <c r="AO283" s="119"/>
      <c r="AP283" s="6"/>
      <c r="AQ283" s="6"/>
      <c r="AR283" s="119"/>
      <c r="AS283" s="6"/>
      <c r="AT283" s="6"/>
      <c r="AU283" s="118"/>
      <c r="AV283" s="6"/>
      <c r="AW283" s="6"/>
      <c r="AX283" s="7"/>
    </row>
    <row r="284" spans="2:50" x14ac:dyDescent="0.2">
      <c r="B284" s="23" t="s">
        <v>9</v>
      </c>
      <c r="C284" s="59">
        <f>AO274*W271^3/12+W271*AO274*(C283-K271-M271-W271/2)^2</f>
        <v>251065.78110605432</v>
      </c>
      <c r="D284" s="6"/>
      <c r="E284" s="6"/>
      <c r="F284" s="6"/>
      <c r="G284" s="119"/>
      <c r="H284" s="6"/>
      <c r="I284" s="6"/>
      <c r="J284" s="6"/>
      <c r="K284" s="20"/>
      <c r="L284" s="25"/>
      <c r="M284" s="6"/>
      <c r="N284" s="6"/>
      <c r="O284" s="6"/>
      <c r="P284" s="6"/>
      <c r="Q284" s="6"/>
      <c r="R284" s="121">
        <v>6</v>
      </c>
      <c r="S284" s="121"/>
      <c r="T284" s="121"/>
      <c r="U284" s="6"/>
      <c r="V284" s="6"/>
      <c r="W284" s="6"/>
      <c r="X284" s="20"/>
      <c r="Y284" s="25"/>
      <c r="Z284" s="6"/>
      <c r="AA284" s="6"/>
      <c r="AB284" s="6"/>
      <c r="AC284" s="6"/>
      <c r="AD284" s="121">
        <v>10</v>
      </c>
      <c r="AE284" s="121"/>
      <c r="AF284" s="121"/>
      <c r="AG284" s="6"/>
      <c r="AH284" s="6"/>
      <c r="AI284" s="6"/>
      <c r="AJ284" s="6"/>
      <c r="AK284" s="20"/>
      <c r="AL284" s="25"/>
      <c r="AM284" s="6"/>
      <c r="AN284" s="6"/>
      <c r="AO284" s="119"/>
      <c r="AP284" s="6"/>
      <c r="AQ284" s="6"/>
      <c r="AR284" s="119"/>
      <c r="AS284" s="6"/>
      <c r="AT284" s="6"/>
      <c r="AU284" s="118"/>
      <c r="AV284" s="6"/>
      <c r="AW284" s="6"/>
      <c r="AX284" s="7"/>
    </row>
    <row r="285" spans="2:50" x14ac:dyDescent="0.2">
      <c r="B285" s="23" t="s">
        <v>10</v>
      </c>
      <c r="C285" s="59">
        <f>AR281*U279^3/12+AR281*U279*(C283-K271-M271-W271/2)^2</f>
        <v>1072.3709555842875</v>
      </c>
      <c r="D285" s="6"/>
      <c r="E285" s="6"/>
      <c r="F285" s="6"/>
      <c r="G285" s="6"/>
      <c r="H285" s="6"/>
      <c r="I285" s="6"/>
      <c r="J285" s="6"/>
      <c r="K285" s="20"/>
      <c r="L285" s="25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20"/>
      <c r="Y285" s="25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20"/>
      <c r="AL285" s="25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7"/>
    </row>
    <row r="286" spans="2:50" x14ac:dyDescent="0.2">
      <c r="B286" s="23" t="s">
        <v>16</v>
      </c>
      <c r="C286" s="59">
        <f>AO291*W295^3/12+W295*AO291*(C283-K295-N295-W295/2)^2</f>
        <v>139387.01006392841</v>
      </c>
      <c r="D286" s="6"/>
      <c r="E286" s="6"/>
      <c r="F286" s="6"/>
      <c r="G286" s="6"/>
      <c r="H286" s="6"/>
      <c r="I286" s="6"/>
      <c r="J286" s="6"/>
      <c r="K286" s="20"/>
      <c r="L286" s="25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20"/>
      <c r="Y286" s="25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20"/>
      <c r="AL286" s="25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7"/>
    </row>
    <row r="287" spans="2:50" ht="10.8" thickBot="1" x14ac:dyDescent="0.25">
      <c r="B287" s="23" t="s">
        <v>18</v>
      </c>
      <c r="C287" s="59">
        <f>G282*K271^3/12+K271*G282*(C283-K271/2)^2</f>
        <v>4021000.605205636</v>
      </c>
      <c r="D287" s="6"/>
      <c r="E287" s="6"/>
      <c r="F287" s="6"/>
      <c r="G287" s="6"/>
      <c r="H287" s="6"/>
      <c r="I287" s="6"/>
      <c r="J287" s="6"/>
      <c r="K287" s="30"/>
      <c r="L287" s="22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20"/>
      <c r="Y287" s="25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30"/>
      <c r="AL287" s="22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7"/>
    </row>
    <row r="288" spans="2:50" x14ac:dyDescent="0.2">
      <c r="B288" s="23" t="s">
        <v>22</v>
      </c>
      <c r="C288" s="59">
        <f>R284*Q277^3/12+Q277*R284*(C283-K271-Q277/2)^2</f>
        <v>450378.93815596862</v>
      </c>
      <c r="D288" s="6"/>
      <c r="E288" s="6"/>
      <c r="F288" s="6"/>
      <c r="G288" s="118">
        <f>+AR281/2-G282/2</f>
        <v>16</v>
      </c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20"/>
      <c r="Y288" s="25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118">
        <f>+AO276</f>
        <v>20</v>
      </c>
      <c r="AP288" s="6"/>
      <c r="AQ288" s="6"/>
      <c r="AR288" s="6"/>
      <c r="AS288" s="6"/>
      <c r="AT288" s="6"/>
      <c r="AU288" s="6"/>
      <c r="AV288" s="6"/>
      <c r="AW288" s="6"/>
      <c r="AX288" s="7"/>
    </row>
    <row r="289" spans="2:50" x14ac:dyDescent="0.2">
      <c r="B289" s="23" t="s">
        <v>23</v>
      </c>
      <c r="C289" s="59">
        <f>AD284*AD277^3/12+AD277*AD284*(W297-C283-AK271-AD277/2)^2</f>
        <v>1305209.1551388595</v>
      </c>
      <c r="D289" s="6"/>
      <c r="E289" s="6"/>
      <c r="F289" s="6"/>
      <c r="G289" s="118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20"/>
      <c r="Y289" s="25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118"/>
      <c r="AP289" s="6"/>
      <c r="AQ289" s="6"/>
      <c r="AR289" s="6"/>
      <c r="AS289" s="6"/>
      <c r="AT289" s="6"/>
      <c r="AU289" s="6"/>
      <c r="AV289" s="6"/>
      <c r="AW289" s="6"/>
      <c r="AX289" s="7"/>
    </row>
    <row r="290" spans="2:50" ht="10.8" thickBot="1" x14ac:dyDescent="0.25">
      <c r="B290" s="23" t="s">
        <v>24</v>
      </c>
      <c r="C290" s="59">
        <f>AO282*AK271^3/12+AO282*AK271*(W297-C283-AK271/2)^2</f>
        <v>3260497.8869475569</v>
      </c>
      <c r="D290" s="6"/>
      <c r="E290" s="6"/>
      <c r="F290" s="6"/>
      <c r="G290" s="118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30"/>
      <c r="Y290" s="22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118"/>
      <c r="AP290" s="6"/>
      <c r="AQ290" s="6"/>
      <c r="AR290" s="6"/>
      <c r="AS290" s="6"/>
      <c r="AT290" s="6"/>
      <c r="AU290" s="6"/>
      <c r="AV290" s="6"/>
      <c r="AW290" s="6"/>
      <c r="AX290" s="7"/>
    </row>
    <row r="291" spans="2:50" ht="10.8" thickBot="1" x14ac:dyDescent="0.25">
      <c r="B291" s="31" t="s">
        <v>12</v>
      </c>
      <c r="C291" s="65">
        <f>SUM(C284:C290)</f>
        <v>9428611.747573588</v>
      </c>
      <c r="D291" s="6"/>
      <c r="E291" s="6"/>
      <c r="F291" s="6"/>
      <c r="G291" s="119">
        <v>10</v>
      </c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12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5"/>
      <c r="AF291" s="6"/>
      <c r="AG291" s="6"/>
      <c r="AH291" s="6"/>
      <c r="AI291" s="6"/>
      <c r="AJ291" s="6"/>
      <c r="AK291" s="6"/>
      <c r="AL291" s="6"/>
      <c r="AM291" s="6"/>
      <c r="AN291" s="6"/>
      <c r="AO291" s="118">
        <f>+G291</f>
        <v>10</v>
      </c>
      <c r="AP291" s="6"/>
      <c r="AQ291" s="6"/>
      <c r="AR291" s="6"/>
      <c r="AS291" s="6"/>
      <c r="AT291" s="6"/>
      <c r="AU291" s="6"/>
      <c r="AV291" s="6"/>
      <c r="AW291" s="6"/>
      <c r="AX291" s="7"/>
    </row>
    <row r="292" spans="2:50" ht="10.8" thickBot="1" x14ac:dyDescent="0.25">
      <c r="B292" s="5"/>
      <c r="C292" s="43"/>
      <c r="D292" s="6"/>
      <c r="E292" s="6"/>
      <c r="F292" s="6"/>
      <c r="G292" s="119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30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2"/>
      <c r="AF292" s="6"/>
      <c r="AG292" s="6"/>
      <c r="AH292" s="6"/>
      <c r="AI292" s="6"/>
      <c r="AJ292" s="6"/>
      <c r="AK292" s="6"/>
      <c r="AL292" s="6"/>
      <c r="AM292" s="6"/>
      <c r="AN292" s="6"/>
      <c r="AO292" s="118"/>
      <c r="AP292" s="6"/>
      <c r="AQ292" s="6"/>
      <c r="AR292" s="6"/>
      <c r="AS292" s="6"/>
      <c r="AT292" s="6"/>
      <c r="AU292" s="6"/>
      <c r="AV292" s="6"/>
      <c r="AW292" s="6"/>
      <c r="AX292" s="7"/>
    </row>
    <row r="293" spans="2:50" x14ac:dyDescent="0.2">
      <c r="B293" s="5"/>
      <c r="C293" s="43"/>
      <c r="D293" s="6"/>
      <c r="E293" s="6"/>
      <c r="F293" s="6"/>
      <c r="G293" s="6"/>
      <c r="H293" s="6"/>
      <c r="I293" s="6"/>
      <c r="J293" s="6" t="s">
        <v>29</v>
      </c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7"/>
    </row>
    <row r="294" spans="2:50" x14ac:dyDescent="0.2">
      <c r="B294" s="5"/>
      <c r="C294" s="43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7"/>
    </row>
    <row r="295" spans="2:50" x14ac:dyDescent="0.2">
      <c r="B295" s="37" t="s">
        <v>13</v>
      </c>
      <c r="C295" s="43"/>
      <c r="D295" s="6"/>
      <c r="E295" s="6"/>
      <c r="F295" s="6"/>
      <c r="G295" s="6"/>
      <c r="H295" s="6"/>
      <c r="I295" s="6"/>
      <c r="J295" s="6"/>
      <c r="K295" s="111">
        <f>+K271</f>
        <v>13</v>
      </c>
      <c r="L295" s="111"/>
      <c r="M295" s="6"/>
      <c r="N295" s="111">
        <f>+Q277+U279/2-W295/2</f>
        <v>34.5</v>
      </c>
      <c r="O295" s="111"/>
      <c r="P295" s="111"/>
      <c r="Q295" s="6"/>
      <c r="R295" s="6"/>
      <c r="S295" s="6"/>
      <c r="T295" s="6"/>
      <c r="U295" s="6"/>
      <c r="V295" s="6"/>
      <c r="W295" s="110">
        <v>55</v>
      </c>
      <c r="X295" s="110"/>
      <c r="Y295" s="110"/>
      <c r="Z295" s="6"/>
      <c r="AA295" s="6"/>
      <c r="AB295" s="6"/>
      <c r="AC295" s="6"/>
      <c r="AD295" s="6"/>
      <c r="AE295" s="6"/>
      <c r="AF295" s="6"/>
      <c r="AG295" s="111">
        <f>+AD277+U279/2-W295/2</f>
        <v>44.5</v>
      </c>
      <c r="AH295" s="111"/>
      <c r="AI295" s="111"/>
      <c r="AJ295" s="6"/>
      <c r="AK295" s="111">
        <f>+AK271</f>
        <v>9</v>
      </c>
      <c r="AL295" s="111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7"/>
    </row>
    <row r="296" spans="2:50" x14ac:dyDescent="0.2">
      <c r="B296" s="5"/>
      <c r="C296" s="43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7"/>
    </row>
    <row r="297" spans="2:50" x14ac:dyDescent="0.2">
      <c r="B297" s="5"/>
      <c r="C297" s="43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111">
        <f>+K295+N295+W295+AG295+AK295</f>
        <v>156</v>
      </c>
      <c r="X297" s="111"/>
      <c r="Y297" s="111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7"/>
    </row>
    <row r="298" spans="2:50" x14ac:dyDescent="0.2">
      <c r="B298" s="5"/>
      <c r="C298" s="43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7"/>
    </row>
    <row r="299" spans="2:50" ht="10.8" thickBot="1" x14ac:dyDescent="0.25">
      <c r="B299" s="39"/>
      <c r="C299" s="40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  <c r="AP299" s="41"/>
      <c r="AQ299" s="41"/>
      <c r="AR299" s="41"/>
      <c r="AS299" s="41"/>
      <c r="AT299" s="41"/>
      <c r="AU299" s="41"/>
      <c r="AV299" s="41"/>
      <c r="AW299" s="41"/>
      <c r="AX299" s="7"/>
    </row>
    <row r="300" spans="2:50" ht="10.8" thickTop="1" x14ac:dyDescent="0.2">
      <c r="B300" s="2"/>
      <c r="C300" s="42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4"/>
    </row>
    <row r="301" spans="2:50" x14ac:dyDescent="0.2">
      <c r="B301" s="5"/>
      <c r="C301" s="43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7"/>
    </row>
    <row r="302" spans="2:50" x14ac:dyDescent="0.2">
      <c r="B302" s="5"/>
      <c r="C302" s="43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71"/>
      <c r="V302" s="71"/>
      <c r="W302" s="71"/>
      <c r="X302" s="112">
        <f>+U303+X303+AA303</f>
        <v>120</v>
      </c>
      <c r="Y302" s="112"/>
      <c r="Z302" s="112"/>
      <c r="AA302" s="71"/>
      <c r="AB302" s="71"/>
      <c r="AC302" s="71"/>
      <c r="AD302" s="71"/>
      <c r="AE302" s="71"/>
      <c r="AF302" s="71"/>
      <c r="AG302" s="71"/>
      <c r="AH302" s="71"/>
      <c r="AI302" s="71"/>
      <c r="AJ302" s="71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7"/>
    </row>
    <row r="303" spans="2:50" x14ac:dyDescent="0.2">
      <c r="B303" s="5"/>
      <c r="C303" s="43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110">
        <v>50</v>
      </c>
      <c r="V303" s="110"/>
      <c r="W303" s="110"/>
      <c r="X303" s="110">
        <v>20</v>
      </c>
      <c r="Y303" s="110"/>
      <c r="Z303" s="110"/>
      <c r="AA303" s="111">
        <f>+U303</f>
        <v>50</v>
      </c>
      <c r="AB303" s="111"/>
      <c r="AC303" s="111"/>
      <c r="AD303" s="71"/>
      <c r="AE303" s="71"/>
      <c r="AF303" s="71"/>
      <c r="AG303" s="71"/>
      <c r="AH303" s="71"/>
      <c r="AI303" s="71"/>
      <c r="AJ303" s="71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7"/>
    </row>
    <row r="304" spans="2:50" ht="10.8" thickBot="1" x14ac:dyDescent="0.25">
      <c r="B304" s="5"/>
      <c r="C304" s="43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71"/>
      <c r="V304" s="71"/>
      <c r="W304" s="71"/>
      <c r="X304" s="71"/>
      <c r="Y304" s="71"/>
      <c r="Z304" s="71"/>
      <c r="AA304" s="71"/>
      <c r="AB304" s="71"/>
      <c r="AC304" s="71"/>
      <c r="AD304" s="71"/>
      <c r="AE304" s="71"/>
      <c r="AF304" s="71"/>
      <c r="AG304" s="71"/>
      <c r="AH304" s="71"/>
      <c r="AI304" s="71"/>
      <c r="AJ304" s="71"/>
      <c r="AK304" s="6"/>
      <c r="AL304" s="6"/>
      <c r="AM304" s="6" t="s">
        <v>2</v>
      </c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7"/>
    </row>
    <row r="305" spans="2:50" ht="10.8" thickBot="1" x14ac:dyDescent="0.25">
      <c r="B305" s="5"/>
      <c r="C305" s="43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81"/>
      <c r="V305" s="82"/>
      <c r="W305" s="82"/>
      <c r="X305" s="82"/>
      <c r="Y305" s="82"/>
      <c r="Z305" s="82"/>
      <c r="AA305" s="82"/>
      <c r="AB305" s="82"/>
      <c r="AC305" s="83"/>
      <c r="AD305" s="71"/>
      <c r="AE305" s="71"/>
      <c r="AF305" s="71"/>
      <c r="AG305" s="119">
        <v>40</v>
      </c>
      <c r="AH305" s="71"/>
      <c r="AI305" s="71"/>
      <c r="AJ305" s="71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7"/>
    </row>
    <row r="306" spans="2:50" x14ac:dyDescent="0.2">
      <c r="B306" s="53" t="s">
        <v>3</v>
      </c>
      <c r="C306" s="84">
        <f>(X302*AG305*AG305/2+2*AA303*AG308/2*(AG308/3+AG305)+(AG308+AG314+AG321)*X327*((AG308+AG314+AG321)/2+AG305)+2*AA327*AG321/2*(2*AG321/3+AG314+AG308+AG305)+X329*AG323*(AI314-AG323/2))/(X302*AG305+(X302+X303)/2*AG308+X327*AG314+(X327+X329)/2*AG321+X329*AG323)</f>
        <v>121.47385620915033</v>
      </c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85"/>
      <c r="V306" s="86"/>
      <c r="W306" s="86"/>
      <c r="X306" s="86"/>
      <c r="Y306" s="86"/>
      <c r="Z306" s="86"/>
      <c r="AA306" s="86"/>
      <c r="AB306" s="86"/>
      <c r="AC306" s="87"/>
      <c r="AD306" s="71"/>
      <c r="AE306" s="71"/>
      <c r="AF306" s="71"/>
      <c r="AG306" s="119"/>
      <c r="AH306" s="71"/>
      <c r="AI306" s="71"/>
      <c r="AJ306" s="71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7"/>
    </row>
    <row r="307" spans="2:50" x14ac:dyDescent="0.2">
      <c r="B307" s="23" t="s">
        <v>5</v>
      </c>
      <c r="C307" s="59">
        <f>X302*AG305^3/12+X302*AG305*(C306-AG305/2)^2</f>
        <v>50065328.770985514</v>
      </c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85"/>
      <c r="V307" s="86"/>
      <c r="W307" s="86"/>
      <c r="X307" s="86"/>
      <c r="Y307" s="86"/>
      <c r="Z307" s="86"/>
      <c r="AA307" s="86"/>
      <c r="AB307" s="86"/>
      <c r="AC307" s="87"/>
      <c r="AD307" s="71"/>
      <c r="AE307" s="71"/>
      <c r="AF307" s="71"/>
      <c r="AG307" s="119"/>
      <c r="AH307" s="71"/>
      <c r="AI307" s="71"/>
      <c r="AJ307" s="71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7"/>
    </row>
    <row r="308" spans="2:50" x14ac:dyDescent="0.2">
      <c r="B308" s="23" t="s">
        <v>6</v>
      </c>
      <c r="C308" s="59">
        <f>2*U303*AG308^3/36+2*U303*AG308/2*(C306-AG305-AG308/3)^2</f>
        <v>6730322.8859626651</v>
      </c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71"/>
      <c r="V308" s="71"/>
      <c r="W308" s="71"/>
      <c r="X308" s="86"/>
      <c r="Y308" s="86"/>
      <c r="Z308" s="86"/>
      <c r="AA308" s="71"/>
      <c r="AB308" s="71"/>
      <c r="AC308" s="71"/>
      <c r="AD308" s="71"/>
      <c r="AE308" s="71"/>
      <c r="AF308" s="71"/>
      <c r="AG308" s="119">
        <v>25</v>
      </c>
      <c r="AH308" s="71"/>
      <c r="AI308" s="71"/>
      <c r="AJ308" s="71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7"/>
    </row>
    <row r="309" spans="2:50" x14ac:dyDescent="0.2">
      <c r="B309" s="23" t="s">
        <v>15</v>
      </c>
      <c r="C309" s="59">
        <f>X327*(AG308+AG314+AG321)^3/12+X327*(AG308+AG314+AG321)*(C306-AG305-(AG308+AG314+AG321)/2)^2</f>
        <v>12606753.997180572</v>
      </c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71"/>
      <c r="V309" s="71"/>
      <c r="W309" s="71"/>
      <c r="X309" s="86"/>
      <c r="Y309" s="86"/>
      <c r="Z309" s="86"/>
      <c r="AA309" s="71"/>
      <c r="AB309" s="71"/>
      <c r="AC309" s="71"/>
      <c r="AD309" s="71"/>
      <c r="AE309" s="71"/>
      <c r="AF309" s="88"/>
      <c r="AG309" s="119"/>
      <c r="AH309" s="71"/>
      <c r="AI309" s="71"/>
      <c r="AJ309" s="71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7"/>
    </row>
    <row r="310" spans="2:50" x14ac:dyDescent="0.2">
      <c r="B310" s="23" t="s">
        <v>17</v>
      </c>
      <c r="C310" s="59">
        <f>2*U327*AG321^3/36+2*U327*AG321/2*(AI314-C306-AG323-AG321/3)^2</f>
        <v>12470954.599192623</v>
      </c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 t="s">
        <v>4</v>
      </c>
      <c r="Q310" s="6"/>
      <c r="R310" s="6"/>
      <c r="S310" s="6"/>
      <c r="T310" s="6"/>
      <c r="U310" s="71"/>
      <c r="V310" s="71"/>
      <c r="W310" s="71"/>
      <c r="X310" s="86"/>
      <c r="Y310" s="86"/>
      <c r="Z310" s="86"/>
      <c r="AA310" s="71"/>
      <c r="AB310" s="71"/>
      <c r="AC310" s="71"/>
      <c r="AD310" s="71"/>
      <c r="AE310" s="71"/>
      <c r="AF310" s="71"/>
      <c r="AG310" s="71"/>
      <c r="AH310" s="71"/>
      <c r="AI310" s="71"/>
      <c r="AJ310" s="71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7"/>
    </row>
    <row r="311" spans="2:50" x14ac:dyDescent="0.2">
      <c r="B311" s="23" t="s">
        <v>19</v>
      </c>
      <c r="C311" s="59">
        <f>X329*AG323^3/12+X329*AG323*(AI314-C306-AG323/2)^2</f>
        <v>51367959.986330062</v>
      </c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71"/>
      <c r="V311" s="71"/>
      <c r="W311" s="71"/>
      <c r="X311" s="86"/>
      <c r="Y311" s="86"/>
      <c r="Z311" s="86"/>
      <c r="AA311" s="71"/>
      <c r="AB311" s="71"/>
      <c r="AC311" s="71"/>
      <c r="AD311" s="71"/>
      <c r="AE311" s="71"/>
      <c r="AF311" s="71"/>
      <c r="AG311" s="71"/>
      <c r="AH311" s="71"/>
      <c r="AI311" s="71"/>
      <c r="AJ311" s="71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7"/>
    </row>
    <row r="312" spans="2:50" x14ac:dyDescent="0.2">
      <c r="B312" s="27" t="s">
        <v>7</v>
      </c>
      <c r="C312" s="61">
        <f>+C310+C309+C308+C307+C311</f>
        <v>133241320.23965144</v>
      </c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71"/>
      <c r="V312" s="71"/>
      <c r="W312" s="71"/>
      <c r="X312" s="86"/>
      <c r="Y312" s="86"/>
      <c r="Z312" s="86"/>
      <c r="AA312" s="71"/>
      <c r="AB312" s="71"/>
      <c r="AC312" s="71"/>
      <c r="AD312" s="71"/>
      <c r="AE312" s="71"/>
      <c r="AF312" s="71"/>
      <c r="AG312" s="71"/>
      <c r="AH312" s="71"/>
      <c r="AI312" s="71"/>
      <c r="AJ312" s="71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7"/>
    </row>
    <row r="313" spans="2:50" x14ac:dyDescent="0.2">
      <c r="B313" s="62" t="s">
        <v>8</v>
      </c>
      <c r="C313" s="89">
        <f>IF(X329&gt;X302,X329/2,X302/2)</f>
        <v>60</v>
      </c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71"/>
      <c r="V313" s="71"/>
      <c r="W313" s="71"/>
      <c r="X313" s="86"/>
      <c r="Y313" s="86"/>
      <c r="Z313" s="86"/>
      <c r="AA313" s="71"/>
      <c r="AB313" s="71"/>
      <c r="AC313" s="71"/>
      <c r="AD313" s="71"/>
      <c r="AE313" s="71"/>
      <c r="AF313" s="71"/>
      <c r="AG313" s="71"/>
      <c r="AH313" s="71"/>
      <c r="AI313" s="71"/>
      <c r="AJ313" s="71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7"/>
    </row>
    <row r="314" spans="2:50" x14ac:dyDescent="0.2">
      <c r="B314" s="23" t="s">
        <v>9</v>
      </c>
      <c r="C314" s="59">
        <f>AG305*X302^3/12</f>
        <v>5760000</v>
      </c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71"/>
      <c r="V314" s="71"/>
      <c r="W314" s="71"/>
      <c r="X314" s="86"/>
      <c r="Y314" s="86"/>
      <c r="Z314" s="86"/>
      <c r="AA314" s="71"/>
      <c r="AB314" s="71"/>
      <c r="AC314" s="71"/>
      <c r="AD314" s="71"/>
      <c r="AE314" s="71"/>
      <c r="AF314" s="71"/>
      <c r="AG314" s="117">
        <f>+AI314-AG305-AG308-AG321-AG323</f>
        <v>122</v>
      </c>
      <c r="AH314" s="71"/>
      <c r="AI314" s="119">
        <v>270</v>
      </c>
      <c r="AJ314" s="71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7"/>
    </row>
    <row r="315" spans="2:50" x14ac:dyDescent="0.2">
      <c r="B315" s="23" t="s">
        <v>10</v>
      </c>
      <c r="C315" s="59">
        <f>2*AG308*U303^3/36+U303*AG308/2*(U303/3+X303/2)^2+U303*AG308/2*(X303/2+U303/3)^2</f>
        <v>1062500</v>
      </c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71"/>
      <c r="V315" s="71"/>
      <c r="W315" s="71"/>
      <c r="X315" s="86"/>
      <c r="Y315" s="86"/>
      <c r="Z315" s="86"/>
      <c r="AA315" s="71"/>
      <c r="AB315" s="71"/>
      <c r="AC315" s="71"/>
      <c r="AD315" s="71"/>
      <c r="AE315" s="71"/>
      <c r="AF315" s="71"/>
      <c r="AG315" s="117"/>
      <c r="AH315" s="71"/>
      <c r="AI315" s="119"/>
      <c r="AJ315" s="71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7"/>
    </row>
    <row r="316" spans="2:50" x14ac:dyDescent="0.2">
      <c r="B316" s="23" t="s">
        <v>16</v>
      </c>
      <c r="C316" s="59">
        <f>(AG308+AG314+AG321)*X327^3/12</f>
        <v>128000</v>
      </c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71"/>
      <c r="V316" s="71"/>
      <c r="W316" s="71"/>
      <c r="X316" s="86"/>
      <c r="Y316" s="86"/>
      <c r="Z316" s="86"/>
      <c r="AA316" s="71"/>
      <c r="AB316" s="71"/>
      <c r="AC316" s="71"/>
      <c r="AD316" s="71"/>
      <c r="AE316" s="71"/>
      <c r="AF316" s="71"/>
      <c r="AG316" s="71"/>
      <c r="AH316" s="71"/>
      <c r="AI316" s="71"/>
      <c r="AJ316" s="71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7"/>
    </row>
    <row r="317" spans="2:50" x14ac:dyDescent="0.2">
      <c r="B317" s="23" t="s">
        <v>18</v>
      </c>
      <c r="C317" s="59">
        <f>2*AG321*U327^3/36+U327*AG321/2*(U327/3+X327/2)^2+U327*AG321/2*(X327/2+AA327/3)^2</f>
        <v>607500</v>
      </c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71"/>
      <c r="V317" s="71"/>
      <c r="W317" s="71"/>
      <c r="X317" s="86"/>
      <c r="Y317" s="86"/>
      <c r="Z317" s="86"/>
      <c r="AA317" s="71"/>
      <c r="AB317" s="71"/>
      <c r="AC317" s="71"/>
      <c r="AD317" s="71"/>
      <c r="AE317" s="71"/>
      <c r="AF317" s="71"/>
      <c r="AG317" s="71"/>
      <c r="AH317" s="71"/>
      <c r="AI317" s="71"/>
      <c r="AJ317" s="71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7"/>
    </row>
    <row r="318" spans="2:50" x14ac:dyDescent="0.2">
      <c r="B318" s="23" t="s">
        <v>22</v>
      </c>
      <c r="C318" s="59">
        <f>AG323*X329^3/12</f>
        <v>1621333.3333333333</v>
      </c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71"/>
      <c r="V318" s="71"/>
      <c r="W318" s="71"/>
      <c r="X318" s="86"/>
      <c r="Y318" s="86"/>
      <c r="Z318" s="86"/>
      <c r="AA318" s="71"/>
      <c r="AB318" s="71"/>
      <c r="AC318" s="71"/>
      <c r="AD318" s="71"/>
      <c r="AE318" s="71"/>
      <c r="AF318" s="71"/>
      <c r="AG318" s="71"/>
      <c r="AH318" s="71"/>
      <c r="AI318" s="71"/>
      <c r="AJ318" s="71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7"/>
    </row>
    <row r="319" spans="2:50" ht="10.8" thickBot="1" x14ac:dyDescent="0.25">
      <c r="B319" s="31" t="s">
        <v>12</v>
      </c>
      <c r="C319" s="65">
        <f>+C317+C316+C315+C314+C318</f>
        <v>9179333.333333334</v>
      </c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71"/>
      <c r="V319" s="71"/>
      <c r="W319" s="71"/>
      <c r="X319" s="86"/>
      <c r="Y319" s="86"/>
      <c r="Z319" s="86"/>
      <c r="AA319" s="71"/>
      <c r="AB319" s="71"/>
      <c r="AC319" s="71"/>
      <c r="AD319" s="71"/>
      <c r="AE319" s="71"/>
      <c r="AF319" s="71"/>
      <c r="AG319" s="71"/>
      <c r="AH319" s="71"/>
      <c r="AI319" s="71"/>
      <c r="AJ319" s="71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7"/>
    </row>
    <row r="320" spans="2:50" x14ac:dyDescent="0.2">
      <c r="B320" s="5"/>
      <c r="C320" s="43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71"/>
      <c r="V320" s="71"/>
      <c r="W320" s="71"/>
      <c r="X320" s="86"/>
      <c r="Y320" s="86"/>
      <c r="Z320" s="86"/>
      <c r="AA320" s="71"/>
      <c r="AB320" s="71"/>
      <c r="AC320" s="71"/>
      <c r="AD320" s="71"/>
      <c r="AE320" s="71"/>
      <c r="AF320" s="71"/>
      <c r="AG320" s="71"/>
      <c r="AH320" s="71"/>
      <c r="AI320" s="71"/>
      <c r="AJ320" s="71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7"/>
    </row>
    <row r="321" spans="2:50" x14ac:dyDescent="0.2">
      <c r="B321" s="5"/>
      <c r="C321" s="43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71"/>
      <c r="V321" s="71"/>
      <c r="W321" s="71"/>
      <c r="X321" s="86"/>
      <c r="Y321" s="86"/>
      <c r="Z321" s="86"/>
      <c r="AA321" s="71"/>
      <c r="AB321" s="71"/>
      <c r="AC321" s="71"/>
      <c r="AD321" s="71"/>
      <c r="AE321" s="71"/>
      <c r="AF321" s="71"/>
      <c r="AG321" s="119">
        <v>45</v>
      </c>
      <c r="AH321" s="71"/>
      <c r="AI321" s="71"/>
      <c r="AJ321" s="71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7"/>
    </row>
    <row r="322" spans="2:50" x14ac:dyDescent="0.2">
      <c r="B322" s="37" t="s">
        <v>13</v>
      </c>
      <c r="C322" s="43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71"/>
      <c r="V322" s="71"/>
      <c r="W322" s="71"/>
      <c r="X322" s="86"/>
      <c r="Y322" s="86"/>
      <c r="Z322" s="86"/>
      <c r="AA322" s="71"/>
      <c r="AB322" s="71"/>
      <c r="AC322" s="71"/>
      <c r="AD322" s="71"/>
      <c r="AE322" s="71"/>
      <c r="AF322" s="71"/>
      <c r="AG322" s="119"/>
      <c r="AH322" s="71"/>
      <c r="AI322" s="71"/>
      <c r="AJ322" s="71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7"/>
    </row>
    <row r="323" spans="2:50" x14ac:dyDescent="0.2">
      <c r="B323" s="5"/>
      <c r="C323" s="43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85"/>
      <c r="V323" s="86"/>
      <c r="W323" s="86"/>
      <c r="X323" s="86"/>
      <c r="Y323" s="86"/>
      <c r="Z323" s="86"/>
      <c r="AA323" s="86"/>
      <c r="AB323" s="86"/>
      <c r="AC323" s="87"/>
      <c r="AD323" s="71"/>
      <c r="AE323" s="71"/>
      <c r="AF323" s="71"/>
      <c r="AG323" s="119">
        <v>38</v>
      </c>
      <c r="AH323" s="71"/>
      <c r="AI323" s="71"/>
      <c r="AJ323" s="71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7"/>
    </row>
    <row r="324" spans="2:50" x14ac:dyDescent="0.2">
      <c r="B324" s="5"/>
      <c r="C324" s="43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85"/>
      <c r="V324" s="86"/>
      <c r="W324" s="86"/>
      <c r="X324" s="86"/>
      <c r="Y324" s="86"/>
      <c r="Z324" s="86"/>
      <c r="AA324" s="86"/>
      <c r="AB324" s="86"/>
      <c r="AC324" s="87"/>
      <c r="AD324" s="71"/>
      <c r="AE324" s="71"/>
      <c r="AF324" s="71"/>
      <c r="AG324" s="119"/>
      <c r="AH324" s="71"/>
      <c r="AI324" s="71"/>
      <c r="AJ324" s="71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7"/>
    </row>
    <row r="325" spans="2:50" ht="10.8" thickBot="1" x14ac:dyDescent="0.25">
      <c r="B325" s="5"/>
      <c r="C325" s="43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90"/>
      <c r="V325" s="91"/>
      <c r="W325" s="91"/>
      <c r="X325" s="91"/>
      <c r="Y325" s="91"/>
      <c r="Z325" s="91"/>
      <c r="AA325" s="91"/>
      <c r="AB325" s="91"/>
      <c r="AC325" s="92"/>
      <c r="AD325" s="71"/>
      <c r="AE325" s="71"/>
      <c r="AF325" s="71"/>
      <c r="AG325" s="119"/>
      <c r="AH325" s="71"/>
      <c r="AI325" s="71"/>
      <c r="AJ325" s="71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7"/>
    </row>
    <row r="326" spans="2:50" x14ac:dyDescent="0.2">
      <c r="B326" s="5"/>
      <c r="C326" s="43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71"/>
      <c r="V326" s="71"/>
      <c r="W326" s="71"/>
      <c r="X326" s="71"/>
      <c r="Y326" s="71"/>
      <c r="Z326" s="71"/>
      <c r="AA326" s="71"/>
      <c r="AB326" s="71"/>
      <c r="AC326" s="71"/>
      <c r="AD326" s="71"/>
      <c r="AE326" s="71"/>
      <c r="AF326" s="71"/>
      <c r="AG326" s="71"/>
      <c r="AH326" s="71"/>
      <c r="AI326" s="71"/>
      <c r="AJ326" s="71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7"/>
    </row>
    <row r="327" spans="2:50" x14ac:dyDescent="0.2">
      <c r="B327" s="5"/>
      <c r="C327" s="43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110">
        <v>30</v>
      </c>
      <c r="V327" s="110"/>
      <c r="W327" s="110"/>
      <c r="X327" s="112">
        <f>+X303</f>
        <v>20</v>
      </c>
      <c r="Y327" s="112"/>
      <c r="Z327" s="112"/>
      <c r="AA327" s="111">
        <f>+U327</f>
        <v>30</v>
      </c>
      <c r="AB327" s="111"/>
      <c r="AC327" s="111"/>
      <c r="AD327" s="71"/>
      <c r="AE327" s="71"/>
      <c r="AF327" s="71"/>
      <c r="AG327" s="71"/>
      <c r="AH327" s="71"/>
      <c r="AI327" s="71"/>
      <c r="AJ327" s="71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7"/>
    </row>
    <row r="328" spans="2:50" x14ac:dyDescent="0.2">
      <c r="B328" s="5"/>
      <c r="C328" s="43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71"/>
      <c r="V328" s="71"/>
      <c r="W328" s="71"/>
      <c r="X328" s="71"/>
      <c r="Y328" s="71"/>
      <c r="Z328" s="71"/>
      <c r="AA328" s="71"/>
      <c r="AB328" s="71"/>
      <c r="AC328" s="71"/>
      <c r="AD328" s="71"/>
      <c r="AE328" s="71"/>
      <c r="AF328" s="71"/>
      <c r="AG328" s="71"/>
      <c r="AH328" s="71"/>
      <c r="AI328" s="71"/>
      <c r="AJ328" s="71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7"/>
    </row>
    <row r="329" spans="2:50" x14ac:dyDescent="0.2">
      <c r="B329" s="5"/>
      <c r="C329" s="43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71"/>
      <c r="V329" s="71"/>
      <c r="W329" s="71"/>
      <c r="X329" s="112">
        <f>+U327+X327+AA327</f>
        <v>80</v>
      </c>
      <c r="Y329" s="112"/>
      <c r="Z329" s="112"/>
      <c r="AA329" s="71"/>
      <c r="AB329" s="71"/>
      <c r="AC329" s="71"/>
      <c r="AD329" s="71"/>
      <c r="AE329" s="71"/>
      <c r="AF329" s="71"/>
      <c r="AG329" s="71"/>
      <c r="AH329" s="71"/>
      <c r="AI329" s="71"/>
      <c r="AJ329" s="71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7"/>
    </row>
    <row r="330" spans="2:50" x14ac:dyDescent="0.2">
      <c r="B330" s="5"/>
      <c r="C330" s="43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7"/>
    </row>
    <row r="331" spans="2:50" x14ac:dyDescent="0.2">
      <c r="B331" s="5"/>
      <c r="C331" s="43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 t="s">
        <v>11</v>
      </c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7"/>
    </row>
    <row r="332" spans="2:50" x14ac:dyDescent="0.2">
      <c r="B332" s="5"/>
      <c r="C332" s="43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 t="s">
        <v>14</v>
      </c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7"/>
    </row>
    <row r="333" spans="2:50" x14ac:dyDescent="0.2">
      <c r="B333" s="5"/>
      <c r="C333" s="43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7"/>
    </row>
    <row r="334" spans="2:50" ht="10.8" thickBot="1" x14ac:dyDescent="0.25">
      <c r="B334" s="39"/>
      <c r="C334" s="40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  <c r="AN334" s="41"/>
      <c r="AO334" s="41"/>
      <c r="AP334" s="41"/>
      <c r="AQ334" s="41"/>
      <c r="AR334" s="41"/>
      <c r="AS334" s="41"/>
      <c r="AT334" s="41"/>
      <c r="AU334" s="41"/>
      <c r="AV334" s="41"/>
      <c r="AW334" s="41"/>
      <c r="AX334" s="49"/>
    </row>
    <row r="335" spans="2:50" ht="10.8" thickTop="1" x14ac:dyDescent="0.2">
      <c r="B335" s="2"/>
      <c r="C335" s="42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4"/>
    </row>
    <row r="336" spans="2:50" x14ac:dyDescent="0.2">
      <c r="B336" s="5"/>
      <c r="C336" s="43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7"/>
    </row>
    <row r="337" spans="2:50" x14ac:dyDescent="0.2">
      <c r="B337" s="5"/>
      <c r="C337" s="43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71"/>
      <c r="O337" s="71"/>
      <c r="P337" s="71"/>
      <c r="Q337" s="71"/>
      <c r="R337" s="71"/>
      <c r="S337" s="71"/>
      <c r="T337" s="71"/>
      <c r="U337" s="71"/>
      <c r="V337" s="71"/>
      <c r="W337" s="111">
        <f>+Q339+W339+AC339</f>
        <v>245</v>
      </c>
      <c r="X337" s="111"/>
      <c r="Y337" s="111"/>
      <c r="Z337" s="71"/>
      <c r="AA337" s="71"/>
      <c r="AB337" s="71"/>
      <c r="AC337" s="71"/>
      <c r="AD337" s="71"/>
      <c r="AE337" s="71"/>
      <c r="AF337" s="71"/>
      <c r="AG337" s="71"/>
      <c r="AH337" s="71"/>
      <c r="AI337" s="71"/>
      <c r="AJ337" s="71"/>
      <c r="AK337" s="71"/>
      <c r="AL337" s="71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7"/>
    </row>
    <row r="338" spans="2:50" x14ac:dyDescent="0.2">
      <c r="B338" s="5"/>
      <c r="C338" s="43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  <c r="AA338" s="71"/>
      <c r="AB338" s="71"/>
      <c r="AC338" s="71"/>
      <c r="AD338" s="71"/>
      <c r="AE338" s="71"/>
      <c r="AF338" s="71"/>
      <c r="AG338" s="71"/>
      <c r="AH338" s="71"/>
      <c r="AI338" s="71"/>
      <c r="AJ338" s="71"/>
      <c r="AK338" s="71"/>
      <c r="AL338" s="71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7"/>
    </row>
    <row r="339" spans="2:50" x14ac:dyDescent="0.2">
      <c r="B339" s="5"/>
      <c r="C339" s="43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71"/>
      <c r="O339" s="71"/>
      <c r="P339" s="71"/>
      <c r="Q339" s="110">
        <v>85</v>
      </c>
      <c r="R339" s="110"/>
      <c r="S339" s="110"/>
      <c r="T339" s="71"/>
      <c r="U339" s="71"/>
      <c r="V339" s="71"/>
      <c r="W339" s="112">
        <f>+V352+W353+Z352</f>
        <v>75</v>
      </c>
      <c r="X339" s="112"/>
      <c r="Y339" s="112"/>
      <c r="Z339" s="71"/>
      <c r="AA339" s="71"/>
      <c r="AB339" s="71"/>
      <c r="AC339" s="112">
        <f>+Q339</f>
        <v>85</v>
      </c>
      <c r="AD339" s="112"/>
      <c r="AE339" s="112"/>
      <c r="AF339" s="71"/>
      <c r="AG339" s="71"/>
      <c r="AH339" s="71"/>
      <c r="AI339" s="71"/>
      <c r="AJ339" s="71"/>
      <c r="AK339" s="71"/>
      <c r="AL339" s="71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7"/>
    </row>
    <row r="340" spans="2:50" ht="10.8" thickBot="1" x14ac:dyDescent="0.25">
      <c r="B340" s="5"/>
      <c r="C340" s="43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  <c r="AA340" s="71"/>
      <c r="AB340" s="71"/>
      <c r="AC340" s="71"/>
      <c r="AD340" s="71"/>
      <c r="AE340" s="71"/>
      <c r="AF340" s="71"/>
      <c r="AG340" s="71"/>
      <c r="AH340" s="71"/>
      <c r="AI340" s="71"/>
      <c r="AJ340" s="71"/>
      <c r="AK340" s="71"/>
      <c r="AL340" s="71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7"/>
    </row>
    <row r="341" spans="2:50" ht="10.8" thickBot="1" x14ac:dyDescent="0.25">
      <c r="B341" s="53" t="s">
        <v>3</v>
      </c>
      <c r="C341" s="84">
        <f>(W337*AI342*AI342/2+W339*AH344*(AH344/2+AI342)+2*Q339*AH344/2*(AH344/3+AI342)+W353*AI347*(AK346-AI347/2)+2*V352*AI347/2*(AK346-2*AI347/3))/(W337*AI342+2*Q339*AH344/2+W339*AH344+2*V352*AI347/2+W353*AI347)</f>
        <v>49.585769980506818</v>
      </c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  <c r="AA341" s="71"/>
      <c r="AB341" s="71"/>
      <c r="AC341" s="71"/>
      <c r="AD341" s="71"/>
      <c r="AE341" s="71"/>
      <c r="AF341" s="71"/>
      <c r="AG341" s="71"/>
      <c r="AH341" s="71"/>
      <c r="AI341" s="71"/>
      <c r="AJ341" s="71"/>
      <c r="AK341" s="71"/>
      <c r="AL341" s="71"/>
      <c r="AM341" s="6"/>
      <c r="AN341" s="6" t="s">
        <v>2</v>
      </c>
      <c r="AO341" s="6"/>
      <c r="AP341" s="6"/>
      <c r="AQ341" s="6"/>
      <c r="AR341" s="6"/>
      <c r="AS341" s="6"/>
      <c r="AT341" s="6"/>
      <c r="AU341" s="6"/>
      <c r="AV341" s="6"/>
      <c r="AW341" s="6"/>
      <c r="AX341" s="7"/>
    </row>
    <row r="342" spans="2:50" x14ac:dyDescent="0.2">
      <c r="B342" s="23" t="s">
        <v>5</v>
      </c>
      <c r="C342" s="59">
        <f>W337*AI342^3/12+W337*AI342*(C341-AI342/2)^2</f>
        <v>9969675.0668059271</v>
      </c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71"/>
      <c r="O342" s="81"/>
      <c r="P342" s="82"/>
      <c r="Q342" s="82"/>
      <c r="R342" s="82"/>
      <c r="S342" s="82"/>
      <c r="T342" s="82"/>
      <c r="U342" s="82"/>
      <c r="V342" s="82"/>
      <c r="W342" s="82"/>
      <c r="X342" s="82"/>
      <c r="Y342" s="82"/>
      <c r="Z342" s="82"/>
      <c r="AA342" s="82"/>
      <c r="AB342" s="82"/>
      <c r="AC342" s="82"/>
      <c r="AD342" s="82"/>
      <c r="AE342" s="82"/>
      <c r="AF342" s="82"/>
      <c r="AG342" s="83"/>
      <c r="AH342" s="71"/>
      <c r="AI342" s="119">
        <v>55</v>
      </c>
      <c r="AJ342" s="71"/>
      <c r="AK342" s="71"/>
      <c r="AL342" s="71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7"/>
    </row>
    <row r="343" spans="2:50" x14ac:dyDescent="0.2">
      <c r="B343" s="23" t="s">
        <v>6</v>
      </c>
      <c r="C343" s="59">
        <f>2*Q339*AH344^3/36+2*Q339*AH344/2*(C341-AI342-AH344/3)^2</f>
        <v>475400.1557696769</v>
      </c>
      <c r="D343" s="6"/>
      <c r="E343" s="6"/>
      <c r="F343" s="6"/>
      <c r="G343" s="6"/>
      <c r="H343" s="6"/>
      <c r="I343" s="6"/>
      <c r="J343" s="6" t="s">
        <v>4</v>
      </c>
      <c r="K343" s="6"/>
      <c r="L343" s="6"/>
      <c r="M343" s="6"/>
      <c r="N343" s="71"/>
      <c r="O343" s="85"/>
      <c r="P343" s="86"/>
      <c r="Q343" s="86"/>
      <c r="R343" s="86"/>
      <c r="S343" s="86"/>
      <c r="T343" s="86"/>
      <c r="U343" s="86"/>
      <c r="V343" s="86"/>
      <c r="W343" s="86"/>
      <c r="X343" s="86"/>
      <c r="Y343" s="86"/>
      <c r="Z343" s="86"/>
      <c r="AA343" s="86"/>
      <c r="AB343" s="86"/>
      <c r="AC343" s="86"/>
      <c r="AD343" s="86"/>
      <c r="AE343" s="86"/>
      <c r="AF343" s="86"/>
      <c r="AG343" s="87"/>
      <c r="AH343" s="71"/>
      <c r="AI343" s="119"/>
      <c r="AJ343" s="71"/>
      <c r="AK343" s="71"/>
      <c r="AL343" s="71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7"/>
    </row>
    <row r="344" spans="2:50" x14ac:dyDescent="0.2">
      <c r="B344" s="23" t="s">
        <v>15</v>
      </c>
      <c r="C344" s="59">
        <f>W339*AH344^3/12+W339*AH344*(C341-AI342-AH344/2)^2</f>
        <v>699380.56973370758</v>
      </c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71"/>
      <c r="O344" s="71"/>
      <c r="P344" s="71"/>
      <c r="Q344" s="71"/>
      <c r="R344" s="71"/>
      <c r="S344" s="71"/>
      <c r="T344" s="71"/>
      <c r="U344" s="71"/>
      <c r="V344" s="86"/>
      <c r="W344" s="86"/>
      <c r="X344" s="86"/>
      <c r="Y344" s="86"/>
      <c r="Z344" s="86"/>
      <c r="AA344" s="71"/>
      <c r="AB344" s="71"/>
      <c r="AC344" s="71"/>
      <c r="AD344" s="71"/>
      <c r="AE344" s="71"/>
      <c r="AF344" s="71"/>
      <c r="AG344" s="71"/>
      <c r="AH344" s="110">
        <v>25</v>
      </c>
      <c r="AI344" s="110"/>
      <c r="AJ344" s="71"/>
      <c r="AK344" s="71"/>
      <c r="AL344" s="71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7"/>
    </row>
    <row r="345" spans="2:50" x14ac:dyDescent="0.2">
      <c r="B345" s="23" t="s">
        <v>17</v>
      </c>
      <c r="C345" s="59">
        <f>2*V352*AI347^3/36+2*V352*AI347/2*(C341-AI342-AH344-AI347/3)^2</f>
        <v>2873463.4713102607</v>
      </c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71"/>
      <c r="O345" s="71"/>
      <c r="P345" s="71"/>
      <c r="Q345" s="71"/>
      <c r="R345" s="71"/>
      <c r="S345" s="71"/>
      <c r="T345" s="71"/>
      <c r="U345" s="71"/>
      <c r="V345" s="71"/>
      <c r="W345" s="86"/>
      <c r="X345" s="86"/>
      <c r="Y345" s="86"/>
      <c r="Z345" s="71"/>
      <c r="AA345" s="71"/>
      <c r="AB345" s="71"/>
      <c r="AC345" s="71"/>
      <c r="AD345" s="71"/>
      <c r="AE345" s="71"/>
      <c r="AF345" s="71"/>
      <c r="AG345" s="71"/>
      <c r="AH345" s="71"/>
      <c r="AI345" s="71"/>
      <c r="AJ345" s="71"/>
      <c r="AK345" s="71"/>
      <c r="AL345" s="71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7"/>
    </row>
    <row r="346" spans="2:50" x14ac:dyDescent="0.2">
      <c r="B346" s="23" t="s">
        <v>19</v>
      </c>
      <c r="C346" s="59">
        <f>W353*AI347^3/12+W353*AI347*(C341-AI342-AH344-AI347/2)^2</f>
        <v>12607579.741416164</v>
      </c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71"/>
      <c r="O346" s="71"/>
      <c r="P346" s="71"/>
      <c r="Q346" s="71"/>
      <c r="R346" s="71"/>
      <c r="S346" s="71"/>
      <c r="T346" s="71"/>
      <c r="U346" s="71"/>
      <c r="V346" s="71"/>
      <c r="W346" s="86"/>
      <c r="X346" s="86"/>
      <c r="Y346" s="86"/>
      <c r="Z346" s="71"/>
      <c r="AA346" s="71"/>
      <c r="AB346" s="71"/>
      <c r="AC346" s="71"/>
      <c r="AD346" s="71"/>
      <c r="AE346" s="71"/>
      <c r="AF346" s="71"/>
      <c r="AG346" s="71"/>
      <c r="AH346" s="71"/>
      <c r="AI346" s="71"/>
      <c r="AJ346" s="71"/>
      <c r="AK346" s="117">
        <f>+AI347+AH344+AI342</f>
        <v>145</v>
      </c>
      <c r="AL346" s="71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7"/>
    </row>
    <row r="347" spans="2:50" x14ac:dyDescent="0.2">
      <c r="B347" s="27" t="s">
        <v>7</v>
      </c>
      <c r="C347" s="61">
        <f>+C345+C344+C343+C342+C346</f>
        <v>26625499.005035736</v>
      </c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71"/>
      <c r="O347" s="71"/>
      <c r="P347" s="71"/>
      <c r="Q347" s="71"/>
      <c r="R347" s="71"/>
      <c r="S347" s="71"/>
      <c r="T347" s="71"/>
      <c r="U347" s="71"/>
      <c r="V347" s="71"/>
      <c r="W347" s="86"/>
      <c r="X347" s="86"/>
      <c r="Y347" s="86"/>
      <c r="Z347" s="71"/>
      <c r="AA347" s="71"/>
      <c r="AB347" s="71"/>
      <c r="AC347" s="71"/>
      <c r="AD347" s="71"/>
      <c r="AE347" s="71"/>
      <c r="AF347" s="71"/>
      <c r="AG347" s="71"/>
      <c r="AH347" s="71"/>
      <c r="AI347" s="119">
        <v>65</v>
      </c>
      <c r="AJ347" s="71"/>
      <c r="AK347" s="117"/>
      <c r="AL347" s="71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7"/>
    </row>
    <row r="348" spans="2:50" x14ac:dyDescent="0.2">
      <c r="B348" s="62" t="s">
        <v>8</v>
      </c>
      <c r="C348" s="89">
        <f>(W337*AI342*W337/2+W339*AH344*(Q339+W339/2)+Q339*AH344/2*2*Q339/3+AC339*AH344/2*(W337-2*AC339/3)+V352*AI347/2*(Q339+2*V352/3)+Z352*AI347/2*(Q339+W339-2*Z352/3)+W353*AI347*W337/2)/(W337*AI342+2*Q339*AH344/2+W339*AH344+2*V352*AI347/2+W353*AI347)</f>
        <v>122.5</v>
      </c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71"/>
      <c r="O348" s="71"/>
      <c r="P348" s="71"/>
      <c r="Q348" s="71"/>
      <c r="R348" s="71"/>
      <c r="S348" s="71"/>
      <c r="T348" s="71"/>
      <c r="U348" s="71"/>
      <c r="V348" s="71"/>
      <c r="W348" s="86"/>
      <c r="X348" s="86"/>
      <c r="Y348" s="86"/>
      <c r="Z348" s="71"/>
      <c r="AA348" s="71"/>
      <c r="AB348" s="71"/>
      <c r="AC348" s="71"/>
      <c r="AD348" s="71"/>
      <c r="AE348" s="71"/>
      <c r="AF348" s="71"/>
      <c r="AG348" s="71"/>
      <c r="AH348" s="71"/>
      <c r="AI348" s="119"/>
      <c r="AJ348" s="71"/>
      <c r="AK348" s="117"/>
      <c r="AL348" s="71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7"/>
    </row>
    <row r="349" spans="2:50" x14ac:dyDescent="0.2">
      <c r="B349" s="23" t="s">
        <v>9</v>
      </c>
      <c r="C349" s="59">
        <f>AI342*W337^3/12</f>
        <v>67403072.916666672</v>
      </c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71"/>
      <c r="O349" s="71"/>
      <c r="P349" s="71"/>
      <c r="Q349" s="71"/>
      <c r="R349" s="71"/>
      <c r="S349" s="71"/>
      <c r="T349" s="71"/>
      <c r="U349" s="71"/>
      <c r="V349" s="71"/>
      <c r="W349" s="86"/>
      <c r="X349" s="86"/>
      <c r="Y349" s="86"/>
      <c r="Z349" s="71"/>
      <c r="AA349" s="71"/>
      <c r="AB349" s="71"/>
      <c r="AC349" s="71"/>
      <c r="AD349" s="71"/>
      <c r="AE349" s="71"/>
      <c r="AF349" s="71"/>
      <c r="AG349" s="71"/>
      <c r="AH349" s="71"/>
      <c r="AI349" s="119"/>
      <c r="AJ349" s="71"/>
      <c r="AK349" s="71"/>
      <c r="AL349" s="71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7"/>
    </row>
    <row r="350" spans="2:50" x14ac:dyDescent="0.2">
      <c r="B350" s="23" t="s">
        <v>10</v>
      </c>
      <c r="C350" s="59">
        <f>2*AH344*Q339^3/36+2*Q339*AH344/2*(C348-2*Q339/3)^2</f>
        <v>10062760.41666667</v>
      </c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71"/>
      <c r="O350" s="71"/>
      <c r="P350" s="71"/>
      <c r="Q350" s="71"/>
      <c r="R350" s="71"/>
      <c r="S350" s="71"/>
      <c r="T350" s="71"/>
      <c r="U350" s="71"/>
      <c r="V350" s="71"/>
      <c r="W350" s="86"/>
      <c r="X350" s="86"/>
      <c r="Y350" s="86"/>
      <c r="Z350" s="71"/>
      <c r="AA350" s="71"/>
      <c r="AB350" s="71"/>
      <c r="AC350" s="71"/>
      <c r="AD350" s="71"/>
      <c r="AE350" s="71"/>
      <c r="AF350" s="71"/>
      <c r="AG350" s="71"/>
      <c r="AH350" s="71"/>
      <c r="AI350" s="71"/>
      <c r="AJ350" s="71"/>
      <c r="AK350" s="71"/>
      <c r="AL350" s="71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7"/>
    </row>
    <row r="351" spans="2:50" x14ac:dyDescent="0.2">
      <c r="B351" s="23" t="s">
        <v>16</v>
      </c>
      <c r="C351" s="59">
        <f>AH344*W339^3/12</f>
        <v>878906.25</v>
      </c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71"/>
      <c r="O351" s="71"/>
      <c r="P351" s="71"/>
      <c r="Q351" s="71"/>
      <c r="R351" s="71"/>
      <c r="S351" s="71"/>
      <c r="T351" s="71"/>
      <c r="U351" s="71"/>
      <c r="V351" s="71"/>
      <c r="W351" s="86"/>
      <c r="X351" s="86"/>
      <c r="Y351" s="86"/>
      <c r="Z351" s="71"/>
      <c r="AA351" s="71"/>
      <c r="AB351" s="71"/>
      <c r="AC351" s="71"/>
      <c r="AD351" s="71"/>
      <c r="AE351" s="71"/>
      <c r="AF351" s="71"/>
      <c r="AG351" s="71"/>
      <c r="AH351" s="71"/>
      <c r="AI351" s="71"/>
      <c r="AJ351" s="71"/>
      <c r="AK351" s="71"/>
      <c r="AL351" s="71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7"/>
    </row>
    <row r="352" spans="2:50" x14ac:dyDescent="0.2">
      <c r="B352" s="23" t="s">
        <v>18</v>
      </c>
      <c r="C352" s="59">
        <f>2*AI347*V352^3/36+2*V352*AI347/2*(C348-Q339-2*V352/3)^2</f>
        <v>749531.25</v>
      </c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71"/>
      <c r="O352" s="71"/>
      <c r="P352" s="71"/>
      <c r="Q352" s="71"/>
      <c r="R352" s="71"/>
      <c r="S352" s="71"/>
      <c r="T352" s="71"/>
      <c r="U352" s="71"/>
      <c r="V352" s="119">
        <v>15</v>
      </c>
      <c r="W352" s="71"/>
      <c r="X352" s="71"/>
      <c r="Y352" s="71"/>
      <c r="Z352" s="118">
        <f>+V352</f>
        <v>15</v>
      </c>
      <c r="AA352" s="71"/>
      <c r="AB352" s="71"/>
      <c r="AC352" s="71"/>
      <c r="AD352" s="71"/>
      <c r="AE352" s="71"/>
      <c r="AF352" s="71"/>
      <c r="AG352" s="71"/>
      <c r="AH352" s="71"/>
      <c r="AI352" s="71"/>
      <c r="AJ352" s="71"/>
      <c r="AK352" s="71"/>
      <c r="AL352" s="71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7"/>
    </row>
    <row r="353" spans="2:50" x14ac:dyDescent="0.2">
      <c r="B353" s="23" t="s">
        <v>22</v>
      </c>
      <c r="C353" s="59">
        <f>AI347*W353^3/12</f>
        <v>493593.75</v>
      </c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8" t="s">
        <v>11</v>
      </c>
      <c r="O353" s="71"/>
      <c r="P353" s="71"/>
      <c r="Q353" s="71"/>
      <c r="R353" s="71"/>
      <c r="S353" s="71"/>
      <c r="T353" s="71"/>
      <c r="U353" s="71"/>
      <c r="V353" s="119"/>
      <c r="W353" s="110">
        <v>45</v>
      </c>
      <c r="X353" s="110"/>
      <c r="Y353" s="110"/>
      <c r="Z353" s="118"/>
      <c r="AA353" s="71"/>
      <c r="AB353" s="71"/>
      <c r="AC353" s="71"/>
      <c r="AD353" s="71"/>
      <c r="AE353" s="71"/>
      <c r="AF353" s="71"/>
      <c r="AG353" s="71"/>
      <c r="AH353" s="88"/>
      <c r="AI353" s="71"/>
      <c r="AJ353" s="71"/>
      <c r="AK353" s="71"/>
      <c r="AL353" s="71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7"/>
    </row>
    <row r="354" spans="2:50" ht="10.8" thickBot="1" x14ac:dyDescent="0.25">
      <c r="B354" s="31" t="s">
        <v>12</v>
      </c>
      <c r="C354" s="65">
        <f>+C352+C351+C350+C349+C353</f>
        <v>79587864.583333343</v>
      </c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  <c r="AA354" s="71"/>
      <c r="AB354" s="71"/>
      <c r="AC354" s="71"/>
      <c r="AD354" s="71"/>
      <c r="AE354" s="71"/>
      <c r="AF354" s="71"/>
      <c r="AG354" s="71"/>
      <c r="AH354" s="71"/>
      <c r="AI354" s="71"/>
      <c r="AJ354" s="71"/>
      <c r="AK354" s="71"/>
      <c r="AL354" s="71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7"/>
    </row>
    <row r="355" spans="2:50" x14ac:dyDescent="0.2">
      <c r="B355" s="5"/>
      <c r="C355" s="43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 t="s">
        <v>14</v>
      </c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7"/>
    </row>
    <row r="356" spans="2:50" x14ac:dyDescent="0.2">
      <c r="B356" s="5"/>
      <c r="C356" s="43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7"/>
    </row>
    <row r="357" spans="2:50" x14ac:dyDescent="0.2">
      <c r="B357" s="37" t="s">
        <v>13</v>
      </c>
      <c r="C357" s="43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7"/>
    </row>
    <row r="358" spans="2:50" x14ac:dyDescent="0.2">
      <c r="B358" s="70"/>
      <c r="C358" s="43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7"/>
    </row>
    <row r="359" spans="2:50" ht="10.8" thickBot="1" x14ac:dyDescent="0.25">
      <c r="B359" s="39"/>
      <c r="C359" s="40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  <c r="AN359" s="41"/>
      <c r="AO359" s="41"/>
      <c r="AP359" s="41"/>
      <c r="AQ359" s="41"/>
      <c r="AR359" s="41"/>
      <c r="AS359" s="41"/>
      <c r="AT359" s="41"/>
      <c r="AU359" s="41"/>
      <c r="AV359" s="41"/>
      <c r="AW359" s="41"/>
      <c r="AX359" s="49"/>
    </row>
    <row r="360" spans="2:50" ht="10.8" thickTop="1" x14ac:dyDescent="0.2">
      <c r="B360" s="2"/>
      <c r="C360" s="42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4"/>
    </row>
    <row r="361" spans="2:50" x14ac:dyDescent="0.2">
      <c r="B361" s="5"/>
      <c r="C361" s="43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7"/>
    </row>
    <row r="362" spans="2:50" x14ac:dyDescent="0.2">
      <c r="B362" s="5"/>
      <c r="C362" s="34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7"/>
    </row>
    <row r="363" spans="2:50" x14ac:dyDescent="0.2">
      <c r="B363" s="5"/>
      <c r="C363" s="43"/>
      <c r="D363" s="6"/>
      <c r="E363" s="6"/>
      <c r="F363" s="6"/>
      <c r="G363" s="6"/>
      <c r="H363" s="6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111">
        <f>+N365+S365+Z365+AG365+AL365</f>
        <v>340</v>
      </c>
      <c r="AA363" s="111"/>
      <c r="AB363" s="111"/>
      <c r="AC363" s="71"/>
      <c r="AD363" s="71"/>
      <c r="AE363" s="71"/>
      <c r="AF363" s="71"/>
      <c r="AG363" s="71"/>
      <c r="AH363" s="71"/>
      <c r="AI363" s="71"/>
      <c r="AJ363" s="71"/>
      <c r="AK363" s="71"/>
      <c r="AL363" s="71"/>
      <c r="AM363" s="71"/>
      <c r="AN363" s="71"/>
      <c r="AO363" s="71"/>
      <c r="AP363" s="71"/>
      <c r="AQ363" s="71"/>
      <c r="AR363" s="71"/>
      <c r="AS363" s="71"/>
      <c r="AT363" s="6"/>
      <c r="AU363" s="6"/>
      <c r="AV363" s="6"/>
      <c r="AW363" s="6"/>
      <c r="AX363" s="7"/>
    </row>
    <row r="364" spans="2:50" ht="10.8" thickBot="1" x14ac:dyDescent="0.25">
      <c r="B364" s="5"/>
      <c r="C364" s="43"/>
      <c r="D364" s="6"/>
      <c r="E364" s="6"/>
      <c r="F364" s="6"/>
      <c r="G364" s="6"/>
      <c r="H364" s="6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111">
        <f>+S365+Z365+AG365</f>
        <v>270</v>
      </c>
      <c r="AA364" s="111"/>
      <c r="AB364" s="111"/>
      <c r="AC364" s="71"/>
      <c r="AD364" s="71"/>
      <c r="AE364" s="71"/>
      <c r="AF364" s="71"/>
      <c r="AG364" s="71"/>
      <c r="AH364" s="71"/>
      <c r="AI364" s="71"/>
      <c r="AJ364" s="71"/>
      <c r="AK364" s="71"/>
      <c r="AL364" s="71"/>
      <c r="AM364" s="71"/>
      <c r="AN364" s="71"/>
      <c r="AO364" s="71"/>
      <c r="AP364" s="71"/>
      <c r="AQ364" s="71"/>
      <c r="AR364" s="71"/>
      <c r="AS364" s="71"/>
      <c r="AT364" s="6"/>
      <c r="AU364" s="6"/>
      <c r="AV364" s="6"/>
      <c r="AW364" s="6"/>
      <c r="AX364" s="7"/>
    </row>
    <row r="365" spans="2:50" x14ac:dyDescent="0.2">
      <c r="B365" s="53" t="s">
        <v>3</v>
      </c>
      <c r="C365" s="84">
        <f>(Z363*J368*J368/2+(Z364+Z363)/2*I370*(J368+(2*Z364+Z363)/(Z363+Z364)*I370/3)+(S378+S365)/2*AQ373*(AQ368+AP370+(2*S378+S365)/(S365+S378)*AQ373/3)+(AG378+AG365)/2*AQ373*(AQ368+AP370+(2*AG378+AG365)/(AG365+AG378)*AQ373/3))/(Z363*J368+(Z363+S365+Z365+AG365)/2*I370+(S378+S365)/2*AQ373+(AG378+AG365)/2*AQ373)</f>
        <v>79.646247537166388</v>
      </c>
      <c r="D365" s="6"/>
      <c r="E365" s="6"/>
      <c r="F365" s="6"/>
      <c r="G365" s="6"/>
      <c r="H365" s="6"/>
      <c r="I365" s="71"/>
      <c r="J365" s="71"/>
      <c r="K365" s="71"/>
      <c r="L365" s="71"/>
      <c r="M365" s="71"/>
      <c r="N365" s="112">
        <f>+AL365</f>
        <v>35</v>
      </c>
      <c r="O365" s="112"/>
      <c r="P365" s="112"/>
      <c r="Q365" s="71"/>
      <c r="R365" s="71"/>
      <c r="S365" s="112">
        <f>+R377+S378+V377</f>
        <v>95</v>
      </c>
      <c r="T365" s="112"/>
      <c r="U365" s="112"/>
      <c r="V365" s="71"/>
      <c r="W365" s="71"/>
      <c r="X365" s="71"/>
      <c r="Y365" s="71"/>
      <c r="Z365" s="110">
        <v>80</v>
      </c>
      <c r="AA365" s="110"/>
      <c r="AB365" s="110"/>
      <c r="AC365" s="71"/>
      <c r="AD365" s="71"/>
      <c r="AE365" s="71"/>
      <c r="AF365" s="71"/>
      <c r="AG365" s="112">
        <f>+AF377+AG378+AJ377</f>
        <v>95</v>
      </c>
      <c r="AH365" s="112"/>
      <c r="AI365" s="112"/>
      <c r="AJ365" s="71"/>
      <c r="AK365" s="71"/>
      <c r="AL365" s="110">
        <v>35</v>
      </c>
      <c r="AM365" s="110"/>
      <c r="AN365" s="110"/>
      <c r="AO365" s="71"/>
      <c r="AP365" s="71"/>
      <c r="AQ365" s="71"/>
      <c r="AR365" s="71"/>
      <c r="AS365" s="71"/>
      <c r="AT365" s="6"/>
      <c r="AU365" s="6"/>
      <c r="AV365" s="6"/>
      <c r="AW365" s="6"/>
      <c r="AX365" s="7"/>
    </row>
    <row r="366" spans="2:50" x14ac:dyDescent="0.2">
      <c r="B366" s="23" t="s">
        <v>5</v>
      </c>
      <c r="C366" s="93">
        <f>Z363*J368^3/12+Z363*J368*(C365-J368/2)^2</f>
        <v>56904228.982737131</v>
      </c>
      <c r="D366" s="6"/>
      <c r="E366" s="6"/>
      <c r="F366" s="6"/>
      <c r="G366" s="6"/>
      <c r="H366" s="6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  <c r="AA366" s="71"/>
      <c r="AB366" s="71"/>
      <c r="AC366" s="71"/>
      <c r="AD366" s="71"/>
      <c r="AE366" s="71"/>
      <c r="AF366" s="71"/>
      <c r="AG366" s="71"/>
      <c r="AH366" s="71"/>
      <c r="AI366" s="71"/>
      <c r="AJ366" s="71"/>
      <c r="AK366" s="71"/>
      <c r="AL366" s="71"/>
      <c r="AM366" s="71"/>
      <c r="AN366" s="71"/>
      <c r="AO366" s="71"/>
      <c r="AP366" s="71"/>
      <c r="AQ366" s="71"/>
      <c r="AR366" s="71"/>
      <c r="AS366" s="71"/>
      <c r="AT366" s="6"/>
      <c r="AU366" s="6"/>
      <c r="AX366" s="7"/>
    </row>
    <row r="367" spans="2:50" ht="10.8" thickBot="1" x14ac:dyDescent="0.25">
      <c r="B367" s="23" t="s">
        <v>6</v>
      </c>
      <c r="C367" s="93">
        <f>I370^3*(Z364^2+4*Z364*Z363+Z363^2)/(36*(Z363+Z364))+(Z364+Z363)/2*I370*(C365-J368-(2*Z364+Z363)/(Z363+Z364)*I370/3)^2</f>
        <v>447908.77428413328</v>
      </c>
      <c r="D367" s="6"/>
      <c r="E367" s="6"/>
      <c r="F367" s="6"/>
      <c r="G367" s="6"/>
      <c r="H367" s="6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  <c r="AA367" s="71"/>
      <c r="AB367" s="71"/>
      <c r="AC367" s="71"/>
      <c r="AD367" s="71"/>
      <c r="AE367" s="71"/>
      <c r="AF367" s="71"/>
      <c r="AG367" s="71"/>
      <c r="AH367" s="71"/>
      <c r="AI367" s="71"/>
      <c r="AJ367" s="71"/>
      <c r="AK367" s="71"/>
      <c r="AL367" s="71"/>
      <c r="AM367" s="71"/>
      <c r="AN367" s="71"/>
      <c r="AO367" s="71"/>
      <c r="AP367" s="71"/>
      <c r="AQ367" s="71"/>
      <c r="AR367" s="71"/>
      <c r="AS367" s="71"/>
      <c r="AT367" s="6"/>
      <c r="AU367" s="6"/>
      <c r="AV367" s="1" t="s">
        <v>2</v>
      </c>
      <c r="AX367" s="7"/>
    </row>
    <row r="368" spans="2:50" x14ac:dyDescent="0.2">
      <c r="B368" s="23" t="s">
        <v>15</v>
      </c>
      <c r="C368" s="93">
        <f>AQ373^3*(S378^2+4*S378*S365+S365^2)/(36*(S378+S365))+(S378+S365)/2*AQ373*(AQ373+AP370+AQ368-C365-(2*S365+S378)/(S365+S378)*AQ373/3)^2</f>
        <v>43214613.783513933</v>
      </c>
      <c r="D368" s="6"/>
      <c r="E368" s="6"/>
      <c r="F368" s="6"/>
      <c r="G368" s="6"/>
      <c r="H368" s="117">
        <f>+J368+I370</f>
        <v>90</v>
      </c>
      <c r="I368" s="71"/>
      <c r="J368" s="118">
        <f>+AQ368</f>
        <v>65</v>
      </c>
      <c r="K368" s="71"/>
      <c r="L368" s="71"/>
      <c r="M368" s="81"/>
      <c r="N368" s="82"/>
      <c r="O368" s="82"/>
      <c r="P368" s="82"/>
      <c r="Q368" s="82"/>
      <c r="R368" s="82"/>
      <c r="S368" s="82"/>
      <c r="T368" s="82"/>
      <c r="U368" s="82"/>
      <c r="V368" s="82"/>
      <c r="W368" s="82"/>
      <c r="X368" s="82"/>
      <c r="Y368" s="82"/>
      <c r="Z368" s="82"/>
      <c r="AA368" s="82"/>
      <c r="AB368" s="82"/>
      <c r="AC368" s="82"/>
      <c r="AD368" s="82"/>
      <c r="AE368" s="82"/>
      <c r="AF368" s="82"/>
      <c r="AG368" s="82"/>
      <c r="AH368" s="82"/>
      <c r="AI368" s="82"/>
      <c r="AJ368" s="82"/>
      <c r="AK368" s="82"/>
      <c r="AL368" s="82"/>
      <c r="AM368" s="82"/>
      <c r="AN368" s="82"/>
      <c r="AO368" s="83"/>
      <c r="AP368" s="94"/>
      <c r="AQ368" s="119">
        <v>65</v>
      </c>
      <c r="AR368" s="71"/>
      <c r="AS368" s="71"/>
      <c r="AT368" s="6"/>
      <c r="AU368" s="6"/>
      <c r="AX368" s="7"/>
    </row>
    <row r="369" spans="2:50" x14ac:dyDescent="0.2">
      <c r="B369" s="23" t="s">
        <v>17</v>
      </c>
      <c r="C369" s="93">
        <f>AQ373^3*(AG378^2+4*AG378*AG365+AG365^2)/(36*(AG378+AG365))+(AG378+AG365)/2*AQ373*(AQ373+AP370+AQ368-C365-(2*AG365+AG378)/(AG365+AG378)*AQ373/3)^2</f>
        <v>43214613.783513933</v>
      </c>
      <c r="D369" s="6"/>
      <c r="E369" s="6"/>
      <c r="F369" s="6"/>
      <c r="G369" s="6"/>
      <c r="H369" s="117"/>
      <c r="I369" s="71"/>
      <c r="J369" s="118"/>
      <c r="K369" s="71"/>
      <c r="L369" s="71"/>
      <c r="M369" s="85"/>
      <c r="N369" s="86"/>
      <c r="O369" s="86"/>
      <c r="P369" s="86"/>
      <c r="Q369" s="86"/>
      <c r="R369" s="86"/>
      <c r="S369" s="86"/>
      <c r="T369" s="86"/>
      <c r="U369" s="86"/>
      <c r="V369" s="86"/>
      <c r="W369" s="86"/>
      <c r="X369" s="86"/>
      <c r="Y369" s="86"/>
      <c r="Z369" s="86"/>
      <c r="AA369" s="86"/>
      <c r="AB369" s="86"/>
      <c r="AC369" s="86"/>
      <c r="AD369" s="86"/>
      <c r="AE369" s="86"/>
      <c r="AF369" s="86"/>
      <c r="AG369" s="86"/>
      <c r="AH369" s="86"/>
      <c r="AI369" s="86"/>
      <c r="AJ369" s="86"/>
      <c r="AK369" s="86"/>
      <c r="AL369" s="86"/>
      <c r="AM369" s="86"/>
      <c r="AN369" s="86"/>
      <c r="AO369" s="87"/>
      <c r="AP369" s="94"/>
      <c r="AQ369" s="119"/>
      <c r="AR369" s="71"/>
      <c r="AS369" s="6" t="s">
        <v>31</v>
      </c>
      <c r="AU369" s="6"/>
      <c r="AX369" s="7"/>
    </row>
    <row r="370" spans="2:50" x14ac:dyDescent="0.2">
      <c r="B370" s="27" t="s">
        <v>7</v>
      </c>
      <c r="C370" s="61">
        <f>+C366+C367+C368+C369</f>
        <v>143781365.32404912</v>
      </c>
      <c r="D370" s="6"/>
      <c r="E370" s="6"/>
      <c r="F370" s="6"/>
      <c r="G370" s="6"/>
      <c r="H370" s="117"/>
      <c r="I370" s="112">
        <f>+AP370</f>
        <v>25</v>
      </c>
      <c r="J370" s="112"/>
      <c r="K370" s="71"/>
      <c r="L370" s="71"/>
      <c r="M370" s="71"/>
      <c r="N370" s="71"/>
      <c r="O370" s="71"/>
      <c r="P370" s="71"/>
      <c r="Q370" s="71"/>
      <c r="R370" s="86"/>
      <c r="S370" s="86"/>
      <c r="T370" s="86"/>
      <c r="U370" s="86"/>
      <c r="V370" s="86"/>
      <c r="W370" s="86"/>
      <c r="X370" s="86"/>
      <c r="Y370" s="86"/>
      <c r="Z370" s="86"/>
      <c r="AA370" s="86"/>
      <c r="AB370" s="86"/>
      <c r="AC370" s="86"/>
      <c r="AD370" s="86"/>
      <c r="AE370" s="86"/>
      <c r="AF370" s="86"/>
      <c r="AG370" s="86"/>
      <c r="AH370" s="86"/>
      <c r="AI370" s="86"/>
      <c r="AJ370" s="86"/>
      <c r="AK370" s="71"/>
      <c r="AL370" s="71"/>
      <c r="AM370" s="71"/>
      <c r="AN370" s="71"/>
      <c r="AO370" s="71"/>
      <c r="AP370" s="110">
        <v>25</v>
      </c>
      <c r="AQ370" s="110"/>
      <c r="AR370" s="71"/>
      <c r="AS370" s="71"/>
      <c r="AT370" s="6"/>
      <c r="AU370" s="6"/>
      <c r="AX370" s="7"/>
    </row>
    <row r="371" spans="2:50" x14ac:dyDescent="0.2">
      <c r="B371" s="62" t="s">
        <v>8</v>
      </c>
      <c r="C371" s="89">
        <f>((J368+H368)/2*N365*(2*H368+J368)/(J368+H368)*N365/3+H368*Z364*(N365+Z364/2)+(J368+H368)/2*AL365*((2*AQ368+H368)/(AQ368+H368)*AL365/3+N365+S365+Z365+AG365)+R377*AQ373/2*(N365+2*R377/3)+S378*AQ373*(N365+R377+S378/2)+V377*AQ373/2*(N365+R377+S378+V377/3)+AF377*AQ373/2*(N365+S365+Z365+2*AF377/3)+AG378*AQ373*(N365+S365+Z365+AF377+AG378/2)+AJ377*AQ373/2*(N365+S365+Z365+AF377+AG378+AJ377/3))/(Z363*J368+(Z363+S365+Z365+AG365)/2*I370+(S378+S365)/2*AQ373+(AG378+AG365)/2*AQ373)</f>
        <v>170</v>
      </c>
      <c r="D371" s="6"/>
      <c r="E371" s="6"/>
      <c r="F371" s="6"/>
      <c r="G371" s="6"/>
      <c r="H371" s="6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86"/>
      <c r="T371" s="86"/>
      <c r="U371" s="86"/>
      <c r="V371" s="71"/>
      <c r="W371" s="71"/>
      <c r="X371" s="71"/>
      <c r="Y371" s="71"/>
      <c r="Z371" s="71"/>
      <c r="AA371" s="71"/>
      <c r="AB371" s="71"/>
      <c r="AC371" s="71"/>
      <c r="AD371" s="71"/>
      <c r="AE371" s="71"/>
      <c r="AF371" s="71"/>
      <c r="AG371" s="86"/>
      <c r="AH371" s="86"/>
      <c r="AI371" s="86"/>
      <c r="AJ371" s="71"/>
      <c r="AK371" s="71"/>
      <c r="AL371" s="71"/>
      <c r="AM371" s="71"/>
      <c r="AN371" s="71"/>
      <c r="AO371" s="71"/>
      <c r="AP371" s="71"/>
      <c r="AQ371" s="71"/>
      <c r="AR371" s="71"/>
      <c r="AS371" s="71"/>
      <c r="AT371" s="6"/>
      <c r="AU371" s="6"/>
      <c r="AX371" s="7"/>
    </row>
    <row r="372" spans="2:50" x14ac:dyDescent="0.2">
      <c r="B372" s="23" t="s">
        <v>9</v>
      </c>
      <c r="C372" s="59">
        <f>J368*Z363^3/12+J368*Z363*(C371-Z363/2)^2</f>
        <v>212896666.66666666</v>
      </c>
      <c r="D372" s="6"/>
      <c r="E372" s="6"/>
      <c r="F372" s="6"/>
      <c r="G372" s="6"/>
      <c r="H372" s="6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86"/>
      <c r="T372" s="86"/>
      <c r="U372" s="86"/>
      <c r="V372" s="71"/>
      <c r="W372" s="71"/>
      <c r="X372" s="71"/>
      <c r="Y372" s="71"/>
      <c r="Z372" s="71"/>
      <c r="AA372" s="71"/>
      <c r="AB372" s="71"/>
      <c r="AC372" s="71"/>
      <c r="AD372" s="71"/>
      <c r="AE372" s="71"/>
      <c r="AF372" s="71"/>
      <c r="AG372" s="86"/>
      <c r="AH372" s="86"/>
      <c r="AI372" s="86"/>
      <c r="AJ372" s="71"/>
      <c r="AK372" s="71"/>
      <c r="AL372" s="71"/>
      <c r="AM372" s="71"/>
      <c r="AN372" s="71"/>
      <c r="AO372" s="71"/>
      <c r="AP372" s="71"/>
      <c r="AQ372" s="71"/>
      <c r="AR372" s="71"/>
      <c r="AS372" s="71"/>
      <c r="AT372" s="6"/>
      <c r="AU372" s="6"/>
      <c r="AX372" s="7"/>
    </row>
    <row r="373" spans="2:50" x14ac:dyDescent="0.2">
      <c r="B373" s="23" t="s">
        <v>10</v>
      </c>
      <c r="C373" s="59">
        <f>I370*N365^3/36+N365*I370/2*(C371-2*N365/3)^2</f>
        <v>9440885.416666666</v>
      </c>
      <c r="D373" s="6"/>
      <c r="E373" s="6"/>
      <c r="F373" s="6"/>
      <c r="G373" s="6"/>
      <c r="H373" s="6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86"/>
      <c r="T373" s="86"/>
      <c r="U373" s="86"/>
      <c r="V373" s="71"/>
      <c r="W373" s="71"/>
      <c r="X373" s="71"/>
      <c r="Y373" s="71"/>
      <c r="Z373" s="71"/>
      <c r="AA373" s="71"/>
      <c r="AB373" s="71"/>
      <c r="AC373" s="71"/>
      <c r="AD373" s="71"/>
      <c r="AE373" s="71"/>
      <c r="AF373" s="71"/>
      <c r="AG373" s="86"/>
      <c r="AH373" s="86"/>
      <c r="AI373" s="86"/>
      <c r="AJ373" s="71"/>
      <c r="AK373" s="71"/>
      <c r="AL373" s="71"/>
      <c r="AM373" s="71"/>
      <c r="AN373" s="71"/>
      <c r="AO373" s="71"/>
      <c r="AP373" s="71"/>
      <c r="AQ373" s="119">
        <v>120</v>
      </c>
      <c r="AR373" s="71"/>
      <c r="AS373" s="71"/>
      <c r="AT373" s="6"/>
      <c r="AU373" s="6"/>
      <c r="AX373" s="7"/>
    </row>
    <row r="374" spans="2:50" x14ac:dyDescent="0.2">
      <c r="B374" s="23" t="s">
        <v>16</v>
      </c>
      <c r="C374" s="59">
        <f>I370*Z364^3/12+Z364*I370*(C371-N365-Z364/2)^2</f>
        <v>41006250</v>
      </c>
      <c r="D374" s="6"/>
      <c r="E374" s="6"/>
      <c r="F374" s="6"/>
      <c r="G374" s="6"/>
      <c r="H374" s="6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86"/>
      <c r="T374" s="86"/>
      <c r="U374" s="86"/>
      <c r="V374" s="71"/>
      <c r="W374" s="71"/>
      <c r="X374" s="71"/>
      <c r="Y374" s="71"/>
      <c r="Z374" s="71"/>
      <c r="AA374" s="71"/>
      <c r="AB374" s="71"/>
      <c r="AC374" s="71"/>
      <c r="AD374" s="71"/>
      <c r="AE374" s="71"/>
      <c r="AF374" s="71"/>
      <c r="AG374" s="86"/>
      <c r="AH374" s="86"/>
      <c r="AI374" s="86"/>
      <c r="AJ374" s="71"/>
      <c r="AK374" s="71"/>
      <c r="AL374" s="71"/>
      <c r="AM374" s="71"/>
      <c r="AN374" s="71"/>
      <c r="AO374" s="71"/>
      <c r="AP374" s="71"/>
      <c r="AQ374" s="119"/>
      <c r="AR374" s="71"/>
      <c r="AS374" s="71"/>
      <c r="AT374" s="6"/>
      <c r="AU374" s="6"/>
      <c r="AX374" s="7"/>
    </row>
    <row r="375" spans="2:50" x14ac:dyDescent="0.2">
      <c r="B375" s="23" t="s">
        <v>18</v>
      </c>
      <c r="C375" s="59">
        <f>AP370*AL365^3/36+AL365*AP370/2*(Z363-C371-2*AL365/3)^2</f>
        <v>9440885.416666666</v>
      </c>
      <c r="D375" s="6"/>
      <c r="E375" s="6"/>
      <c r="F375" s="6"/>
      <c r="G375" s="6"/>
      <c r="H375" s="6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86"/>
      <c r="T375" s="86"/>
      <c r="U375" s="86"/>
      <c r="V375" s="71"/>
      <c r="W375" s="71"/>
      <c r="X375" s="71"/>
      <c r="Y375" s="71"/>
      <c r="Z375" s="71"/>
      <c r="AA375" s="71"/>
      <c r="AB375" s="71"/>
      <c r="AC375" s="71"/>
      <c r="AD375" s="71"/>
      <c r="AE375" s="71"/>
      <c r="AF375" s="71"/>
      <c r="AG375" s="86"/>
      <c r="AH375" s="86"/>
      <c r="AI375" s="86"/>
      <c r="AJ375" s="71"/>
      <c r="AK375" s="71"/>
      <c r="AL375" s="71"/>
      <c r="AM375" s="71"/>
      <c r="AN375" s="71"/>
      <c r="AO375" s="71"/>
      <c r="AP375" s="71"/>
      <c r="AQ375" s="71"/>
      <c r="AR375" s="71"/>
      <c r="AS375" s="71"/>
      <c r="AT375" s="6"/>
      <c r="AU375" s="6"/>
      <c r="AX375" s="7"/>
    </row>
    <row r="376" spans="2:50" x14ac:dyDescent="0.2">
      <c r="B376" s="23" t="s">
        <v>22</v>
      </c>
      <c r="C376" s="59">
        <f>AQ373*R377^3/36+R377*AQ373/2*(C371-N365-2*R377/3)^2</f>
        <v>21056250</v>
      </c>
      <c r="D376" s="6"/>
      <c r="E376" s="6"/>
      <c r="F376" s="6"/>
      <c r="G376" s="6"/>
      <c r="H376" s="6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86"/>
      <c r="T376" s="86"/>
      <c r="U376" s="86"/>
      <c r="V376" s="71"/>
      <c r="W376" s="71"/>
      <c r="X376" s="71"/>
      <c r="Y376" s="71"/>
      <c r="Z376" s="71"/>
      <c r="AA376" s="71"/>
      <c r="AB376" s="71"/>
      <c r="AC376" s="71"/>
      <c r="AD376" s="71"/>
      <c r="AE376" s="71"/>
      <c r="AF376" s="71"/>
      <c r="AG376" s="86"/>
      <c r="AH376" s="86"/>
      <c r="AI376" s="86"/>
      <c r="AJ376" s="71"/>
      <c r="AK376" s="71"/>
      <c r="AL376" s="71"/>
      <c r="AM376" s="71"/>
      <c r="AN376" s="71"/>
      <c r="AO376" s="71"/>
      <c r="AP376" s="71"/>
      <c r="AQ376" s="71"/>
      <c r="AR376" s="71"/>
      <c r="AS376" s="71"/>
      <c r="AT376" s="6"/>
      <c r="AU376" s="6"/>
      <c r="AX376" s="7"/>
    </row>
    <row r="377" spans="2:50" x14ac:dyDescent="0.2">
      <c r="B377" s="23" t="s">
        <v>23</v>
      </c>
      <c r="C377" s="59">
        <f>AQ373*S378^3/12+S378*AQ373*(C371-N365-R377-S378/2)^2</f>
        <v>42255000</v>
      </c>
      <c r="D377" s="6"/>
      <c r="E377" s="6"/>
      <c r="F377" s="6"/>
      <c r="G377" s="6"/>
      <c r="H377" s="6"/>
      <c r="I377" s="71"/>
      <c r="J377" s="71"/>
      <c r="K377" s="71"/>
      <c r="L377" s="71"/>
      <c r="M377" s="71"/>
      <c r="N377" s="71"/>
      <c r="O377" s="71"/>
      <c r="P377" s="71"/>
      <c r="Q377" s="71"/>
      <c r="R377" s="119">
        <v>25</v>
      </c>
      <c r="S377" s="71"/>
      <c r="T377" s="71"/>
      <c r="U377" s="71"/>
      <c r="V377" s="118">
        <f>+R377</f>
        <v>25</v>
      </c>
      <c r="W377" s="71"/>
      <c r="X377" s="71"/>
      <c r="Y377" s="71"/>
      <c r="Z377" s="71"/>
      <c r="AA377" s="71"/>
      <c r="AB377" s="71"/>
      <c r="AC377" s="71"/>
      <c r="AD377" s="71"/>
      <c r="AE377" s="71"/>
      <c r="AF377" s="118">
        <f>+R377</f>
        <v>25</v>
      </c>
      <c r="AG377" s="95"/>
      <c r="AH377" s="95"/>
      <c r="AI377" s="95"/>
      <c r="AJ377" s="118">
        <f>+AF377</f>
        <v>25</v>
      </c>
      <c r="AK377" s="71"/>
      <c r="AL377" s="71"/>
      <c r="AM377" s="71"/>
      <c r="AN377" s="71"/>
      <c r="AO377" s="71"/>
      <c r="AP377" s="71"/>
      <c r="AQ377" s="71"/>
      <c r="AR377" s="71"/>
      <c r="AS377" s="71"/>
      <c r="AT377" s="6"/>
      <c r="AU377" s="6"/>
      <c r="AX377" s="7"/>
    </row>
    <row r="378" spans="2:50" x14ac:dyDescent="0.2">
      <c r="B378" s="23" t="s">
        <v>24</v>
      </c>
      <c r="C378" s="59">
        <f>AQ373*V377^3/36+AQ373*V377/2*(C371-N365-R377-S378-V377/3)^2</f>
        <v>4868749.9999999991</v>
      </c>
      <c r="D378" s="6"/>
      <c r="E378" s="6"/>
      <c r="F378" s="6"/>
      <c r="G378" s="6"/>
      <c r="H378" s="6"/>
      <c r="I378" s="71"/>
      <c r="J378" s="71"/>
      <c r="K378" s="71"/>
      <c r="L378" s="71"/>
      <c r="M378" s="71"/>
      <c r="N378" s="71"/>
      <c r="O378" s="71"/>
      <c r="P378" s="71"/>
      <c r="Q378" s="71"/>
      <c r="R378" s="119"/>
      <c r="S378" s="110">
        <v>45</v>
      </c>
      <c r="T378" s="110"/>
      <c r="U378" s="110"/>
      <c r="V378" s="118"/>
      <c r="W378" s="71"/>
      <c r="X378" s="71"/>
      <c r="Y378" s="71"/>
      <c r="Z378" s="71"/>
      <c r="AA378" s="71"/>
      <c r="AB378" s="71"/>
      <c r="AC378" s="71"/>
      <c r="AD378" s="71"/>
      <c r="AE378" s="71"/>
      <c r="AF378" s="118"/>
      <c r="AG378" s="112">
        <f>+S378</f>
        <v>45</v>
      </c>
      <c r="AH378" s="112"/>
      <c r="AI378" s="112"/>
      <c r="AJ378" s="118"/>
      <c r="AK378" s="71"/>
      <c r="AL378" s="71"/>
      <c r="AM378" s="71"/>
      <c r="AN378" s="71"/>
      <c r="AO378" s="71"/>
      <c r="AP378" s="71"/>
      <c r="AQ378" s="71"/>
      <c r="AR378" s="71"/>
      <c r="AS378" s="71"/>
      <c r="AT378" s="6"/>
      <c r="AU378" s="6"/>
      <c r="AX378" s="7"/>
    </row>
    <row r="379" spans="2:50" x14ac:dyDescent="0.2">
      <c r="B379" s="23" t="s">
        <v>28</v>
      </c>
      <c r="C379" s="59">
        <f>AQ373*AF377^3/36+AF377*AQ373/2*(Z363-C371-AL365-AJ377-AG378-AF377/3)^2</f>
        <v>4868749.9999999991</v>
      </c>
      <c r="D379" s="6"/>
      <c r="E379" s="6"/>
      <c r="F379" s="6"/>
      <c r="G379" s="6"/>
      <c r="H379" s="6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  <c r="AA379" s="71"/>
      <c r="AB379" s="71"/>
      <c r="AC379" s="71"/>
      <c r="AD379" s="71"/>
      <c r="AE379" s="71"/>
      <c r="AF379" s="71"/>
      <c r="AG379" s="71"/>
      <c r="AH379" s="71"/>
      <c r="AI379" s="71"/>
      <c r="AJ379" s="71"/>
      <c r="AK379" s="71"/>
      <c r="AL379" s="71"/>
      <c r="AM379" s="71"/>
      <c r="AN379" s="71"/>
      <c r="AO379" s="71"/>
      <c r="AP379" s="71"/>
      <c r="AQ379" s="71"/>
      <c r="AR379" s="71"/>
      <c r="AS379" s="71"/>
      <c r="AT379" s="6"/>
      <c r="AU379" s="6"/>
      <c r="AX379" s="7"/>
    </row>
    <row r="380" spans="2:50" ht="11.25" customHeight="1" x14ac:dyDescent="0.2">
      <c r="B380" s="23" t="s">
        <v>30</v>
      </c>
      <c r="C380" s="59">
        <f>AQ373*AG378^3/12+AG378*AQ373*(Z363-C371-AL365-AJ377-AG378/2)^2</f>
        <v>42255000</v>
      </c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 t="s">
        <v>14</v>
      </c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X380" s="7"/>
    </row>
    <row r="381" spans="2:50" x14ac:dyDescent="0.2">
      <c r="B381" s="23" t="s">
        <v>32</v>
      </c>
      <c r="C381" s="59">
        <f>AQ373*AJ377^3/36+AJ377*AQ373/2*(Z363-C371-AL365-2*AJ377/3)^2</f>
        <v>21056250</v>
      </c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X381" s="7"/>
    </row>
    <row r="382" spans="2:50" ht="10.8" thickBot="1" x14ac:dyDescent="0.25">
      <c r="B382" s="31" t="s">
        <v>12</v>
      </c>
      <c r="C382" s="65">
        <f>+C372+C373+C374+C375+C376+C377+C378+C379+C380+C381</f>
        <v>409144687.5</v>
      </c>
      <c r="D382" s="6"/>
      <c r="E382" s="6"/>
      <c r="F382" s="6"/>
      <c r="G382" s="6"/>
      <c r="H382" s="6"/>
      <c r="I382" s="6"/>
      <c r="J382" s="6"/>
      <c r="K382" s="6"/>
      <c r="L382" s="6" t="s">
        <v>11</v>
      </c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X382" s="7"/>
    </row>
    <row r="383" spans="2:50" x14ac:dyDescent="0.2">
      <c r="B383" s="96"/>
      <c r="C383" s="34"/>
      <c r="D383" s="6"/>
      <c r="E383" s="6"/>
      <c r="F383" s="6"/>
      <c r="G383" s="6"/>
      <c r="H383" s="6"/>
      <c r="I383" s="6"/>
      <c r="J383" s="6"/>
      <c r="AX383" s="7"/>
    </row>
    <row r="384" spans="2:50" x14ac:dyDescent="0.2">
      <c r="B384" s="5"/>
      <c r="C384" s="34"/>
      <c r="D384" s="6"/>
      <c r="E384" s="6"/>
      <c r="F384" s="6"/>
      <c r="G384" s="6"/>
      <c r="H384" s="6"/>
      <c r="I384" s="6"/>
      <c r="J384" s="6"/>
      <c r="AX384" s="7"/>
    </row>
    <row r="385" spans="2:50" x14ac:dyDescent="0.2">
      <c r="B385" s="37" t="s">
        <v>13</v>
      </c>
      <c r="C385" s="43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7"/>
    </row>
    <row r="386" spans="2:50" x14ac:dyDescent="0.2">
      <c r="B386" s="97"/>
      <c r="C386" s="98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7"/>
    </row>
    <row r="387" spans="2:50" ht="10.8" thickBot="1" x14ac:dyDescent="0.25">
      <c r="B387" s="99"/>
      <c r="C387" s="40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F387" s="41"/>
      <c r="AG387" s="41"/>
      <c r="AH387" s="41"/>
      <c r="AI387" s="41"/>
      <c r="AJ387" s="41"/>
      <c r="AK387" s="41"/>
      <c r="AL387" s="41"/>
      <c r="AM387" s="41"/>
      <c r="AN387" s="41"/>
      <c r="AO387" s="41"/>
      <c r="AP387" s="41"/>
      <c r="AQ387" s="41"/>
      <c r="AR387" s="41"/>
      <c r="AS387" s="41"/>
      <c r="AT387" s="41"/>
      <c r="AU387" s="41"/>
      <c r="AV387" s="41"/>
      <c r="AW387" s="41"/>
      <c r="AX387" s="49"/>
    </row>
    <row r="388" spans="2:50" ht="10.8" thickTop="1" x14ac:dyDescent="0.2">
      <c r="B388" s="100"/>
      <c r="C388" s="42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4"/>
    </row>
    <row r="389" spans="2:50" x14ac:dyDescent="0.2">
      <c r="B389" s="70"/>
      <c r="C389" s="43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7"/>
    </row>
    <row r="390" spans="2:50" x14ac:dyDescent="0.2">
      <c r="B390" s="70"/>
      <c r="C390" s="43"/>
      <c r="D390" s="6"/>
      <c r="E390" s="6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111">
        <f>+H408+L408+X408+AJ408+AN408</f>
        <v>335</v>
      </c>
      <c r="Y390" s="111"/>
      <c r="Z390" s="111"/>
      <c r="AA390" s="71"/>
      <c r="AB390" s="71"/>
      <c r="AC390" s="71"/>
      <c r="AD390" s="71"/>
      <c r="AE390" s="71"/>
      <c r="AF390" s="71"/>
      <c r="AG390" s="71"/>
      <c r="AH390" s="71"/>
      <c r="AI390" s="71"/>
      <c r="AJ390" s="71"/>
      <c r="AK390" s="71"/>
      <c r="AL390" s="71"/>
      <c r="AM390" s="71"/>
      <c r="AN390" s="71"/>
      <c r="AO390" s="71"/>
      <c r="AP390" s="71"/>
      <c r="AQ390" s="71"/>
      <c r="AR390" s="71"/>
      <c r="AS390" s="71"/>
      <c r="AT390" s="71"/>
      <c r="AU390" s="71"/>
      <c r="AV390" s="71"/>
      <c r="AX390" s="7"/>
    </row>
    <row r="391" spans="2:50" x14ac:dyDescent="0.2">
      <c r="B391" s="70"/>
      <c r="C391" s="43"/>
      <c r="D391" s="6"/>
      <c r="E391" s="6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111">
        <f>+L408+X408+AJ408</f>
        <v>205</v>
      </c>
      <c r="Y391" s="111"/>
      <c r="Z391" s="111"/>
      <c r="AA391" s="71"/>
      <c r="AB391" s="71"/>
      <c r="AC391" s="71"/>
      <c r="AD391" s="71"/>
      <c r="AE391" s="71"/>
      <c r="AF391" s="71"/>
      <c r="AG391" s="71"/>
      <c r="AH391" s="71"/>
      <c r="AI391" s="71"/>
      <c r="AJ391" s="71"/>
      <c r="AK391" s="71"/>
      <c r="AL391" s="71"/>
      <c r="AM391" s="71"/>
      <c r="AN391" s="71"/>
      <c r="AO391" s="71"/>
      <c r="AP391" s="71"/>
      <c r="AQ391" s="71"/>
      <c r="AR391" s="71"/>
      <c r="AS391" s="71"/>
      <c r="AT391" s="71"/>
      <c r="AU391" s="71"/>
      <c r="AV391" s="71"/>
      <c r="AX391" s="7"/>
    </row>
    <row r="392" spans="2:50" x14ac:dyDescent="0.2">
      <c r="B392" s="70"/>
      <c r="C392" s="43"/>
      <c r="D392" s="6"/>
      <c r="E392" s="6"/>
      <c r="F392" s="71"/>
      <c r="G392" s="71"/>
      <c r="H392" s="71"/>
      <c r="I392" s="71"/>
      <c r="J392" s="101"/>
      <c r="K392" s="112">
        <f>L403/SIN((ATAN((AR401+AR405)/L408)*180/PI())*PI()/180)</f>
        <v>35.525357699783157</v>
      </c>
      <c r="L392" s="112"/>
      <c r="M392" s="112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111">
        <f>+X391-K392-AK392</f>
        <v>133.94928460043366</v>
      </c>
      <c r="Y392" s="111"/>
      <c r="Z392" s="111"/>
      <c r="AA392" s="71"/>
      <c r="AB392" s="71"/>
      <c r="AC392" s="71"/>
      <c r="AD392" s="71"/>
      <c r="AE392" s="71"/>
      <c r="AF392" s="71"/>
      <c r="AG392" s="71"/>
      <c r="AH392" s="71"/>
      <c r="AI392" s="71"/>
      <c r="AJ392" s="71"/>
      <c r="AK392" s="112">
        <f>+K392</f>
        <v>35.525357699783157</v>
      </c>
      <c r="AL392" s="112"/>
      <c r="AM392" s="112"/>
      <c r="AN392" s="101"/>
      <c r="AO392" s="71"/>
      <c r="AP392" s="71"/>
      <c r="AQ392" s="71"/>
      <c r="AR392" s="71"/>
      <c r="AS392" s="71"/>
      <c r="AT392" s="71"/>
      <c r="AU392" s="71"/>
      <c r="AV392" s="71"/>
      <c r="AX392" s="7"/>
    </row>
    <row r="393" spans="2:50" x14ac:dyDescent="0.2">
      <c r="B393" s="70"/>
      <c r="C393" s="43"/>
      <c r="D393" s="6"/>
      <c r="E393" s="6"/>
      <c r="F393" s="71"/>
      <c r="G393" s="71"/>
      <c r="H393" s="102"/>
      <c r="I393" s="102"/>
      <c r="J393" s="101"/>
      <c r="K393" s="71"/>
      <c r="L393" s="71"/>
      <c r="M393" s="71"/>
      <c r="N393" s="112">
        <f>AR401*L408/(AR401+AR405)</f>
        <v>32.173913043478258</v>
      </c>
      <c r="O393" s="112"/>
      <c r="P393" s="112"/>
      <c r="Q393" s="112"/>
      <c r="R393" s="71"/>
      <c r="S393" s="71"/>
      <c r="T393" s="71"/>
      <c r="U393" s="71"/>
      <c r="V393" s="71"/>
      <c r="W393" s="71"/>
      <c r="X393" s="111">
        <f>+X392-N393-AG393</f>
        <v>69.601458513477155</v>
      </c>
      <c r="Y393" s="111"/>
      <c r="Z393" s="111"/>
      <c r="AA393" s="71"/>
      <c r="AB393" s="71"/>
      <c r="AC393" s="71"/>
      <c r="AD393" s="71"/>
      <c r="AE393" s="71"/>
      <c r="AF393" s="71"/>
      <c r="AG393" s="111">
        <f>+N393</f>
        <v>32.173913043478258</v>
      </c>
      <c r="AH393" s="111"/>
      <c r="AI393" s="111"/>
      <c r="AJ393" s="111"/>
      <c r="AK393" s="71"/>
      <c r="AL393" s="71"/>
      <c r="AM393" s="71"/>
      <c r="AN393" s="101"/>
      <c r="AO393" s="102"/>
      <c r="AP393" s="102"/>
      <c r="AQ393" s="71"/>
      <c r="AR393" s="71"/>
      <c r="AS393" s="71"/>
      <c r="AT393" s="71"/>
      <c r="AU393" s="71"/>
      <c r="AV393" s="71"/>
      <c r="AX393" s="7"/>
    </row>
    <row r="394" spans="2:50" ht="10.8" thickBot="1" x14ac:dyDescent="0.25">
      <c r="B394" s="5"/>
      <c r="C394" s="43"/>
      <c r="D394" s="6"/>
      <c r="E394" s="6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  <c r="AA394" s="71"/>
      <c r="AB394" s="71"/>
      <c r="AC394" s="71"/>
      <c r="AD394" s="71"/>
      <c r="AE394" s="71"/>
      <c r="AF394" s="71"/>
      <c r="AG394" s="71"/>
      <c r="AH394" s="71"/>
      <c r="AI394" s="71"/>
      <c r="AJ394" s="71"/>
      <c r="AK394" s="71"/>
      <c r="AL394" s="71"/>
      <c r="AM394" s="71"/>
      <c r="AN394" s="71"/>
      <c r="AO394" s="71"/>
      <c r="AP394" s="71"/>
      <c r="AQ394" s="71"/>
      <c r="AR394" s="71"/>
      <c r="AT394" s="71"/>
      <c r="AW394" s="71"/>
      <c r="AX394" s="103" t="s">
        <v>2</v>
      </c>
    </row>
    <row r="395" spans="2:50" x14ac:dyDescent="0.2">
      <c r="B395" s="53" t="s">
        <v>3</v>
      </c>
      <c r="C395" s="84">
        <f>(X390*AR395*AR395/2+(X408+X391)/2*(AR401+AR405)*((2*X408+X391)/(X391+X408)*(AR401+AR405)/3+AR395)-(X393+X392)/2*AR401*((2*X393+X392)/(X392+X393)*AR401/3+AR395))/(X390*AR395+(X408+X391)/2*(AR401+AR405)-(X393+X392)/2*AR401)</f>
        <v>106.82757508350321</v>
      </c>
      <c r="D395" s="6"/>
      <c r="E395" s="6"/>
      <c r="F395" s="71"/>
      <c r="G395" s="71"/>
      <c r="H395" s="81"/>
      <c r="I395" s="82"/>
      <c r="J395" s="82"/>
      <c r="K395" s="82"/>
      <c r="L395" s="82"/>
      <c r="M395" s="82"/>
      <c r="N395" s="82"/>
      <c r="O395" s="82"/>
      <c r="P395" s="82"/>
      <c r="Q395" s="82"/>
      <c r="R395" s="82"/>
      <c r="S395" s="82"/>
      <c r="T395" s="82"/>
      <c r="U395" s="82"/>
      <c r="V395" s="82"/>
      <c r="W395" s="82"/>
      <c r="X395" s="82"/>
      <c r="Y395" s="82"/>
      <c r="Z395" s="82"/>
      <c r="AA395" s="82"/>
      <c r="AB395" s="82"/>
      <c r="AC395" s="82"/>
      <c r="AD395" s="82"/>
      <c r="AE395" s="82"/>
      <c r="AF395" s="82"/>
      <c r="AG395" s="82"/>
      <c r="AH395" s="82"/>
      <c r="AI395" s="82"/>
      <c r="AJ395" s="82"/>
      <c r="AK395" s="82"/>
      <c r="AL395" s="82"/>
      <c r="AM395" s="82"/>
      <c r="AN395" s="82"/>
      <c r="AO395" s="82"/>
      <c r="AP395" s="83"/>
      <c r="AQ395" s="71"/>
      <c r="AR395" s="119">
        <v>45</v>
      </c>
      <c r="AT395" s="71"/>
      <c r="AW395" s="71"/>
      <c r="AX395" s="104"/>
    </row>
    <row r="396" spans="2:50" ht="10.8" thickBot="1" x14ac:dyDescent="0.25">
      <c r="B396" s="23" t="s">
        <v>5</v>
      </c>
      <c r="C396" s="93">
        <f>X390*AR395^3/12+X390*AR395*(C395-AR395/2)^2</f>
        <v>109744340.53591785</v>
      </c>
      <c r="E396" s="6"/>
      <c r="F396" s="68" t="s">
        <v>4</v>
      </c>
      <c r="G396" s="71"/>
      <c r="H396" s="90"/>
      <c r="I396" s="91"/>
      <c r="J396" s="91"/>
      <c r="K396" s="91"/>
      <c r="L396" s="91"/>
      <c r="M396" s="91"/>
      <c r="N396" s="91"/>
      <c r="O396" s="91"/>
      <c r="P396" s="91"/>
      <c r="Q396" s="91"/>
      <c r="R396" s="91"/>
      <c r="S396" s="91"/>
      <c r="T396" s="91"/>
      <c r="U396" s="91"/>
      <c r="V396" s="91"/>
      <c r="W396" s="91"/>
      <c r="X396" s="91"/>
      <c r="Y396" s="91"/>
      <c r="Z396" s="91"/>
      <c r="AA396" s="91"/>
      <c r="AB396" s="91"/>
      <c r="AC396" s="91"/>
      <c r="AD396" s="91"/>
      <c r="AE396" s="91"/>
      <c r="AF396" s="91"/>
      <c r="AG396" s="91"/>
      <c r="AH396" s="91"/>
      <c r="AI396" s="91"/>
      <c r="AJ396" s="91"/>
      <c r="AK396" s="91"/>
      <c r="AL396" s="91"/>
      <c r="AM396" s="91"/>
      <c r="AN396" s="91"/>
      <c r="AO396" s="91"/>
      <c r="AP396" s="92"/>
      <c r="AQ396" s="71"/>
      <c r="AR396" s="119"/>
      <c r="AT396" s="71"/>
      <c r="AW396" s="71"/>
      <c r="AX396" s="104"/>
    </row>
    <row r="397" spans="2:50" ht="12.75" customHeight="1" x14ac:dyDescent="0.2">
      <c r="B397" s="23" t="s">
        <v>6</v>
      </c>
      <c r="C397" s="93">
        <f>(AR401+AR405)^3*(X408^2+4*X408*X391+X391^2)/(36*(X408+X391))+(X408+X391)/2*(AR401+AR405)*(C395-AR395-(2*X408+X391)/(X391+X408)*(AR401+AR405)/3)^2</f>
        <v>237088258.27067453</v>
      </c>
      <c r="D397" s="105"/>
      <c r="E397" s="105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106"/>
      <c r="S397" s="106"/>
      <c r="T397" s="71"/>
      <c r="U397" s="71"/>
      <c r="V397" s="71"/>
      <c r="W397" s="71"/>
      <c r="X397" s="71"/>
      <c r="Y397" s="71"/>
      <c r="Z397" s="71"/>
      <c r="AA397" s="71"/>
      <c r="AB397" s="71"/>
      <c r="AC397" s="71"/>
      <c r="AD397" s="71"/>
      <c r="AE397" s="71"/>
      <c r="AF397" s="106"/>
      <c r="AG397" s="106"/>
      <c r="AH397" s="71"/>
      <c r="AI397" s="71"/>
      <c r="AJ397" s="71"/>
      <c r="AK397" s="71"/>
      <c r="AL397" s="71"/>
      <c r="AM397" s="71"/>
      <c r="AN397" s="71"/>
      <c r="AO397" s="71"/>
      <c r="AP397" s="71"/>
      <c r="AQ397" s="105"/>
      <c r="AR397" s="71"/>
      <c r="AT397" s="71"/>
      <c r="AW397" s="71"/>
      <c r="AX397" s="104"/>
    </row>
    <row r="398" spans="2:50" x14ac:dyDescent="0.2">
      <c r="B398" s="23" t="s">
        <v>15</v>
      </c>
      <c r="C398" s="93">
        <f>-(AR401^3*(X393^2+4*X393*X392+X392^2)/(36*(X393+X392))+(X393+X392)/2*AR401*(C395-AR395-(2*X393+X392)/(X392+X393)*AR401/3)^2)</f>
        <v>-60155710.412626401</v>
      </c>
      <c r="D398" s="6"/>
      <c r="E398" s="6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95"/>
      <c r="S398" s="95"/>
      <c r="T398" s="95"/>
      <c r="U398" s="95"/>
      <c r="V398" s="95"/>
      <c r="W398" s="95"/>
      <c r="X398" s="95"/>
      <c r="Y398" s="95"/>
      <c r="Z398" s="95"/>
      <c r="AA398" s="95"/>
      <c r="AB398" s="95"/>
      <c r="AC398" s="95"/>
      <c r="AD398" s="95"/>
      <c r="AE398" s="95"/>
      <c r="AF398" s="95"/>
      <c r="AG398" s="71"/>
      <c r="AH398" s="71"/>
      <c r="AI398" s="71"/>
      <c r="AJ398" s="71"/>
      <c r="AK398" s="71"/>
      <c r="AL398" s="71"/>
      <c r="AM398" s="71"/>
      <c r="AN398" s="71"/>
      <c r="AO398" s="71"/>
      <c r="AP398" s="71"/>
      <c r="AQ398" s="71"/>
      <c r="AR398" s="71"/>
      <c r="AT398" s="71"/>
      <c r="AW398" s="71"/>
      <c r="AX398" s="104"/>
    </row>
    <row r="399" spans="2:50" x14ac:dyDescent="0.2">
      <c r="B399" s="27" t="s">
        <v>7</v>
      </c>
      <c r="C399" s="61">
        <f>+C396+C397+C398</f>
        <v>286676888.39396596</v>
      </c>
      <c r="D399" s="6"/>
      <c r="E399" s="6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95"/>
      <c r="S399" s="95"/>
      <c r="T399" s="95"/>
      <c r="U399" s="95"/>
      <c r="V399" s="95"/>
      <c r="W399" s="95"/>
      <c r="X399" s="95"/>
      <c r="Y399" s="95"/>
      <c r="Z399" s="95"/>
      <c r="AA399" s="95"/>
      <c r="AB399" s="95"/>
      <c r="AC399" s="95"/>
      <c r="AD399" s="95"/>
      <c r="AE399" s="95"/>
      <c r="AF399" s="95"/>
      <c r="AG399" s="71"/>
      <c r="AH399" s="71"/>
      <c r="AI399" s="71"/>
      <c r="AJ399" s="71"/>
      <c r="AK399" s="71"/>
      <c r="AL399" s="71"/>
      <c r="AM399" s="71"/>
      <c r="AN399" s="71"/>
      <c r="AO399" s="71"/>
      <c r="AP399" s="71"/>
      <c r="AQ399" s="71"/>
      <c r="AR399" s="71"/>
      <c r="AT399" s="71"/>
      <c r="AW399" s="71"/>
      <c r="AX399" s="104"/>
    </row>
    <row r="400" spans="2:50" x14ac:dyDescent="0.2">
      <c r="B400" s="62" t="s">
        <v>8</v>
      </c>
      <c r="C400" s="89">
        <f>+X390/2</f>
        <v>167.5</v>
      </c>
      <c r="D400" s="6"/>
      <c r="E400" s="6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95"/>
      <c r="S400" s="95"/>
      <c r="T400" s="95"/>
      <c r="U400" s="95"/>
      <c r="V400" s="95"/>
      <c r="W400" s="95"/>
      <c r="X400" s="95"/>
      <c r="Y400" s="95"/>
      <c r="Z400" s="95"/>
      <c r="AA400" s="95"/>
      <c r="AB400" s="95"/>
      <c r="AC400" s="95"/>
      <c r="AD400" s="95"/>
      <c r="AE400" s="95"/>
      <c r="AF400" s="95"/>
      <c r="AG400" s="71"/>
      <c r="AH400" s="71"/>
      <c r="AI400" s="71"/>
      <c r="AJ400" s="71"/>
      <c r="AK400" s="71"/>
      <c r="AL400" s="71"/>
      <c r="AM400" s="71"/>
      <c r="AN400" s="71"/>
      <c r="AO400" s="71"/>
      <c r="AP400" s="71"/>
      <c r="AQ400" s="71"/>
      <c r="AR400" s="71"/>
      <c r="AT400" s="118">
        <f>+AR401+AR405</f>
        <v>230</v>
      </c>
      <c r="AV400" s="118">
        <f>+AR401+AR395+AR405</f>
        <v>275</v>
      </c>
      <c r="AX400" s="104"/>
    </row>
    <row r="401" spans="2:50" x14ac:dyDescent="0.2">
      <c r="B401" s="23" t="s">
        <v>9</v>
      </c>
      <c r="C401" s="59">
        <f>AR395*X390^3/12</f>
        <v>140982656.25</v>
      </c>
      <c r="D401" s="6"/>
      <c r="E401" s="6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95"/>
      <c r="S401" s="95"/>
      <c r="T401" s="95"/>
      <c r="U401" s="95"/>
      <c r="V401" s="95"/>
      <c r="W401" s="95"/>
      <c r="X401" s="95"/>
      <c r="Y401" s="95"/>
      <c r="Z401" s="95"/>
      <c r="AA401" s="95"/>
      <c r="AB401" s="95"/>
      <c r="AC401" s="95"/>
      <c r="AD401" s="95"/>
      <c r="AE401" s="95"/>
      <c r="AF401" s="112">
        <f>+L403</f>
        <v>35</v>
      </c>
      <c r="AG401" s="112"/>
      <c r="AH401" s="71"/>
      <c r="AI401" s="71"/>
      <c r="AJ401" s="71"/>
      <c r="AK401" s="71"/>
      <c r="AL401" s="71"/>
      <c r="AM401" s="71"/>
      <c r="AN401" s="71"/>
      <c r="AO401" s="71"/>
      <c r="AP401" s="71"/>
      <c r="AQ401" s="71"/>
      <c r="AR401" s="119">
        <v>185</v>
      </c>
      <c r="AT401" s="118"/>
      <c r="AV401" s="118"/>
      <c r="AX401" s="104"/>
    </row>
    <row r="402" spans="2:50" x14ac:dyDescent="0.2">
      <c r="B402" s="23" t="s">
        <v>10</v>
      </c>
      <c r="C402" s="59">
        <f>(AR401+AR405)*L408^3/36+(AR401+AR405)*L408/2*(C400-H408-2*L408/3)^2</f>
        <v>26862083.333333328</v>
      </c>
      <c r="D402" s="6"/>
      <c r="E402" s="6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95"/>
      <c r="S402" s="95"/>
      <c r="T402" s="95"/>
      <c r="U402" s="95"/>
      <c r="V402" s="95"/>
      <c r="W402" s="95"/>
      <c r="X402" s="95"/>
      <c r="Y402" s="95"/>
      <c r="Z402" s="95"/>
      <c r="AA402" s="95"/>
      <c r="AB402" s="95"/>
      <c r="AC402" s="95"/>
      <c r="AD402" s="95"/>
      <c r="AE402" s="95"/>
      <c r="AF402" s="95"/>
      <c r="AG402" s="71"/>
      <c r="AH402" s="71"/>
      <c r="AI402" s="71"/>
      <c r="AJ402" s="71"/>
      <c r="AK402" s="71"/>
      <c r="AL402" s="71"/>
      <c r="AM402" s="71"/>
      <c r="AN402" s="71"/>
      <c r="AO402" s="71"/>
      <c r="AP402" s="71"/>
      <c r="AQ402" s="71"/>
      <c r="AR402" s="119"/>
      <c r="AT402" s="71"/>
      <c r="AW402" s="71"/>
      <c r="AX402" s="104"/>
    </row>
    <row r="403" spans="2:50" x14ac:dyDescent="0.2">
      <c r="B403" s="23" t="s">
        <v>16</v>
      </c>
      <c r="C403" s="59">
        <f>(AR405+AR401)*X408^3/12+(AR401+AR405)*X408*(C400-H408-L408-X408/2)^2</f>
        <v>37434895.833333336</v>
      </c>
      <c r="D403" s="6"/>
      <c r="E403" s="6"/>
      <c r="F403" s="71"/>
      <c r="G403" s="71"/>
      <c r="H403" s="71"/>
      <c r="I403" s="71"/>
      <c r="J403" s="71"/>
      <c r="K403" s="71"/>
      <c r="L403" s="110">
        <v>35</v>
      </c>
      <c r="M403" s="110"/>
      <c r="N403" s="71"/>
      <c r="O403" s="71"/>
      <c r="P403" s="71"/>
      <c r="Q403" s="71"/>
      <c r="R403" s="95"/>
      <c r="S403" s="95"/>
      <c r="T403" s="95"/>
      <c r="U403" s="95"/>
      <c r="V403" s="95"/>
      <c r="W403" s="95"/>
      <c r="X403" s="95"/>
      <c r="Y403" s="95"/>
      <c r="Z403" s="95"/>
      <c r="AA403" s="95"/>
      <c r="AB403" s="95"/>
      <c r="AC403" s="95"/>
      <c r="AD403" s="95"/>
      <c r="AE403" s="95"/>
      <c r="AF403" s="95"/>
      <c r="AG403" s="71"/>
      <c r="AH403" s="71"/>
      <c r="AI403" s="71"/>
      <c r="AJ403" s="71"/>
      <c r="AK403" s="71"/>
      <c r="AL403" s="71"/>
      <c r="AM403" s="71"/>
      <c r="AN403" s="71"/>
      <c r="AO403" s="71"/>
      <c r="AP403" s="71"/>
      <c r="AQ403" s="71"/>
      <c r="AR403" s="71"/>
      <c r="AT403" s="71"/>
      <c r="AW403" s="71"/>
      <c r="AX403" s="104"/>
    </row>
    <row r="404" spans="2:50" x14ac:dyDescent="0.2">
      <c r="B404" s="23" t="s">
        <v>18</v>
      </c>
      <c r="C404" s="59">
        <f>(AR401+AR405)*AJ408^3/36+(AR401+AR405)*AJ408/2*(X390-C400-AN408-2*AJ408/3)^2</f>
        <v>26862083.333333328</v>
      </c>
      <c r="D404" s="6"/>
      <c r="E404" s="6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105"/>
      <c r="U404" s="105"/>
      <c r="V404" s="71"/>
      <c r="W404" s="71"/>
      <c r="X404" s="71"/>
      <c r="Y404" s="71"/>
      <c r="Z404" s="71"/>
      <c r="AA404" s="71"/>
      <c r="AB404" s="71"/>
      <c r="AC404" s="105"/>
      <c r="AD404" s="105"/>
      <c r="AE404" s="71"/>
      <c r="AF404" s="71"/>
      <c r="AG404" s="71"/>
      <c r="AH404" s="71"/>
      <c r="AI404" s="71"/>
      <c r="AJ404" s="71"/>
      <c r="AK404" s="71"/>
      <c r="AL404" s="71"/>
      <c r="AM404" s="71"/>
      <c r="AN404" s="71"/>
      <c r="AO404" s="71"/>
      <c r="AP404" s="71"/>
      <c r="AQ404" s="71"/>
      <c r="AR404" s="71"/>
      <c r="AT404" s="71"/>
      <c r="AW404" s="71"/>
      <c r="AX404" s="104"/>
    </row>
    <row r="405" spans="2:50" x14ac:dyDescent="0.2">
      <c r="B405" s="23" t="s">
        <v>22</v>
      </c>
      <c r="C405" s="59">
        <f>-(AR401*N393^3/36+N393*AR401/2*(C400-H408-K392-2*N393/3)^2)</f>
        <v>-6339267.4768033559</v>
      </c>
      <c r="D405" s="6"/>
      <c r="E405" s="6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95"/>
      <c r="Q405" s="95"/>
      <c r="R405" s="95"/>
      <c r="S405" s="95"/>
      <c r="T405" s="95"/>
      <c r="U405" s="95"/>
      <c r="V405" s="95"/>
      <c r="W405" s="95"/>
      <c r="X405" s="95"/>
      <c r="Y405" s="95"/>
      <c r="Z405" s="95"/>
      <c r="AA405" s="95"/>
      <c r="AB405" s="95"/>
      <c r="AC405" s="95"/>
      <c r="AD405" s="95"/>
      <c r="AE405" s="95"/>
      <c r="AF405" s="95"/>
      <c r="AG405" s="95"/>
      <c r="AH405" s="95"/>
      <c r="AI405" s="71"/>
      <c r="AJ405" s="71"/>
      <c r="AK405" s="71"/>
      <c r="AL405" s="71"/>
      <c r="AM405" s="71"/>
      <c r="AN405" s="71"/>
      <c r="AO405" s="71"/>
      <c r="AP405" s="71"/>
      <c r="AQ405" s="88"/>
      <c r="AR405" s="119">
        <v>45</v>
      </c>
      <c r="AT405" s="71"/>
      <c r="AW405" s="71"/>
      <c r="AX405" s="104"/>
    </row>
    <row r="406" spans="2:50" x14ac:dyDescent="0.2">
      <c r="B406" s="23" t="s">
        <v>23</v>
      </c>
      <c r="C406" s="59">
        <f>-(AR401*X393^3/12+X393*AR401*(C400-H408-K392-N393-X393/2)^2)</f>
        <v>-5198110.4557075566</v>
      </c>
      <c r="D406" s="6"/>
      <c r="E406" s="6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95"/>
      <c r="Q406" s="95"/>
      <c r="R406" s="95"/>
      <c r="S406" s="95"/>
      <c r="T406" s="95"/>
      <c r="U406" s="95"/>
      <c r="V406" s="95"/>
      <c r="W406" s="95"/>
      <c r="X406" s="95"/>
      <c r="Y406" s="95"/>
      <c r="Z406" s="95"/>
      <c r="AA406" s="95"/>
      <c r="AB406" s="95"/>
      <c r="AC406" s="95"/>
      <c r="AD406" s="95"/>
      <c r="AE406" s="95"/>
      <c r="AF406" s="95"/>
      <c r="AG406" s="95"/>
      <c r="AH406" s="95"/>
      <c r="AI406" s="71"/>
      <c r="AJ406" s="71"/>
      <c r="AK406" s="71"/>
      <c r="AL406" s="71"/>
      <c r="AM406" s="71"/>
      <c r="AN406" s="71"/>
      <c r="AO406" s="71"/>
      <c r="AP406" s="71"/>
      <c r="AQ406" s="71"/>
      <c r="AR406" s="119"/>
      <c r="AT406" s="71"/>
      <c r="AW406" s="71"/>
      <c r="AX406" s="104"/>
    </row>
    <row r="407" spans="2:50" x14ac:dyDescent="0.2">
      <c r="B407" s="23" t="s">
        <v>24</v>
      </c>
      <c r="C407" s="59">
        <f>-(AR401*AG393^3/36+AG393*AR401/2*(X390-C400-AN408-AK392-2*AG393/3)^2)</f>
        <v>-6339267.4768033559</v>
      </c>
      <c r="D407" s="6"/>
      <c r="E407" s="6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101"/>
      <c r="S407" s="71"/>
      <c r="T407" s="71"/>
      <c r="U407" s="71"/>
      <c r="V407" s="71"/>
      <c r="W407" s="71"/>
      <c r="X407" s="71"/>
      <c r="Y407" s="71"/>
      <c r="Z407" s="71"/>
      <c r="AA407" s="71"/>
      <c r="AB407" s="71"/>
      <c r="AC407" s="71"/>
      <c r="AD407" s="71"/>
      <c r="AE407" s="71"/>
      <c r="AF407" s="101"/>
      <c r="AG407" s="71"/>
      <c r="AH407" s="71"/>
      <c r="AI407" s="71"/>
      <c r="AJ407" s="71"/>
      <c r="AK407" s="71"/>
      <c r="AL407" s="71"/>
      <c r="AM407" s="71"/>
      <c r="AN407" s="71"/>
      <c r="AO407" s="71"/>
      <c r="AP407" s="71"/>
      <c r="AQ407" s="71"/>
      <c r="AR407" s="71"/>
      <c r="AT407" s="71"/>
      <c r="AW407" s="71"/>
      <c r="AX407" s="104"/>
    </row>
    <row r="408" spans="2:50" ht="10.8" thickBot="1" x14ac:dyDescent="0.25">
      <c r="B408" s="31" t="s">
        <v>12</v>
      </c>
      <c r="C408" s="65">
        <f>+C401+C402+C403+C404+C405+C406+C407</f>
        <v>214265073.34068573</v>
      </c>
      <c r="D408" s="6"/>
      <c r="E408" s="6"/>
      <c r="F408" s="71"/>
      <c r="G408" s="71"/>
      <c r="H408" s="110">
        <v>65</v>
      </c>
      <c r="I408" s="110"/>
      <c r="J408" s="110"/>
      <c r="K408" s="71"/>
      <c r="L408" s="110">
        <v>40</v>
      </c>
      <c r="M408" s="110"/>
      <c r="N408" s="110"/>
      <c r="O408" s="71"/>
      <c r="P408" s="71"/>
      <c r="Q408" s="71"/>
      <c r="R408" s="71"/>
      <c r="S408" s="71"/>
      <c r="T408" s="71"/>
      <c r="U408" s="71"/>
      <c r="V408" s="71"/>
      <c r="W408" s="71"/>
      <c r="X408" s="110">
        <v>125</v>
      </c>
      <c r="Y408" s="110"/>
      <c r="Z408" s="110"/>
      <c r="AA408" s="71"/>
      <c r="AB408" s="71"/>
      <c r="AC408" s="71"/>
      <c r="AD408" s="71"/>
      <c r="AE408" s="71"/>
      <c r="AF408" s="71"/>
      <c r="AG408" s="71"/>
      <c r="AH408" s="71"/>
      <c r="AI408" s="71"/>
      <c r="AJ408" s="112">
        <f>+L408</f>
        <v>40</v>
      </c>
      <c r="AK408" s="112"/>
      <c r="AL408" s="112"/>
      <c r="AM408" s="71"/>
      <c r="AN408" s="112">
        <f>+H408</f>
        <v>65</v>
      </c>
      <c r="AO408" s="112"/>
      <c r="AP408" s="112"/>
      <c r="AQ408" s="71"/>
      <c r="AR408" s="71"/>
      <c r="AS408" s="71"/>
      <c r="AT408" s="71"/>
      <c r="AU408" s="71"/>
      <c r="AV408" s="71"/>
      <c r="AX408" s="7"/>
    </row>
    <row r="409" spans="2:50" x14ac:dyDescent="0.2">
      <c r="B409" s="5"/>
      <c r="C409" s="6"/>
      <c r="D409" s="6"/>
      <c r="E409" s="6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  <c r="AA409" s="71"/>
      <c r="AB409" s="71"/>
      <c r="AC409" s="71"/>
      <c r="AD409" s="71"/>
      <c r="AE409" s="71"/>
      <c r="AF409" s="71"/>
      <c r="AG409" s="71"/>
      <c r="AH409" s="71"/>
      <c r="AI409" s="71"/>
      <c r="AJ409" s="71"/>
      <c r="AK409" s="71"/>
      <c r="AL409" s="71"/>
      <c r="AM409" s="71"/>
      <c r="AN409" s="71"/>
      <c r="AO409" s="71"/>
      <c r="AP409" s="71"/>
      <c r="AQ409" s="71"/>
      <c r="AR409" s="71"/>
      <c r="AS409" s="71"/>
      <c r="AT409" s="71"/>
      <c r="AU409" s="71"/>
      <c r="AV409" s="71"/>
      <c r="AX409" s="7"/>
    </row>
    <row r="410" spans="2:50" x14ac:dyDescent="0.2">
      <c r="B410" s="5"/>
      <c r="C410" s="6"/>
      <c r="D410" s="6"/>
      <c r="E410" s="6"/>
      <c r="F410" s="6"/>
      <c r="G410" s="6" t="s">
        <v>11</v>
      </c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X410" s="7"/>
    </row>
    <row r="411" spans="2:50" x14ac:dyDescent="0.2">
      <c r="B411" s="37" t="s">
        <v>13</v>
      </c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X411" s="7"/>
    </row>
    <row r="412" spans="2:50" x14ac:dyDescent="0.2">
      <c r="B412" s="37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 t="s">
        <v>14</v>
      </c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X412" s="7"/>
    </row>
    <row r="413" spans="2:50" x14ac:dyDescent="0.2">
      <c r="B413" s="37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X413" s="7"/>
    </row>
    <row r="414" spans="2:50" ht="10.8" thickBot="1" x14ac:dyDescent="0.25">
      <c r="B414" s="37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7"/>
    </row>
    <row r="415" spans="2:50" ht="10.8" thickTop="1" x14ac:dyDescent="0.2">
      <c r="B415" s="100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4"/>
    </row>
    <row r="416" spans="2:50" x14ac:dyDescent="0.2">
      <c r="B416" s="70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58"/>
      <c r="AQ416" s="58"/>
      <c r="AR416" s="58"/>
      <c r="AS416" s="58"/>
      <c r="AT416" s="6"/>
      <c r="AU416" s="6"/>
      <c r="AV416" s="6"/>
      <c r="AW416" s="6"/>
      <c r="AX416" s="7"/>
    </row>
    <row r="417" spans="2:50" ht="10.8" thickBot="1" x14ac:dyDescent="0.25">
      <c r="B417" s="70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8" t="s">
        <v>14</v>
      </c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7"/>
    </row>
    <row r="418" spans="2:50" x14ac:dyDescent="0.2">
      <c r="B418" s="53" t="s">
        <v>3</v>
      </c>
      <c r="C418" s="84">
        <f>(AA421*O426*O426/2+J434*AA423*(J434/2+O426)+AA448*O443*(O443/2+J434+O426)+2*U419*O430*(O430/2+O428+O426)+2*O434*V437*(O434/2+O430+O428+O426)+2*U450*O439*(O439/2+O434+O430+O428+O426))/(AA421*O426+J434*AA423+AA448*O443+2*U419*O430+2*O434*V437+2*U450*O439)</f>
        <v>426.19701347327458</v>
      </c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7"/>
    </row>
    <row r="419" spans="2:50" x14ac:dyDescent="0.2">
      <c r="B419" s="23" t="s">
        <v>5</v>
      </c>
      <c r="C419" s="93">
        <f>AA421*O426^3/12+AA421*O426*(C418-O426/2)^2</f>
        <v>328736135.79644901</v>
      </c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110">
        <v>130</v>
      </c>
      <c r="V419" s="110"/>
      <c r="W419" s="110"/>
      <c r="X419" s="6"/>
      <c r="Y419" s="6"/>
      <c r="Z419" s="6"/>
      <c r="AA419" s="112">
        <f>+AA423</f>
        <v>12</v>
      </c>
      <c r="AB419" s="112"/>
      <c r="AC419" s="112"/>
      <c r="AD419" s="6"/>
      <c r="AE419" s="6"/>
      <c r="AF419" s="6"/>
      <c r="AG419" s="112">
        <f>+U419</f>
        <v>130</v>
      </c>
      <c r="AH419" s="112"/>
      <c r="AI419" s="112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7"/>
    </row>
    <row r="420" spans="2:50" x14ac:dyDescent="0.2">
      <c r="B420" s="23" t="s">
        <v>6</v>
      </c>
      <c r="C420" s="93">
        <f>AA423*J434^3/12+AA423*J434*(C418-O426-J434/2)^2</f>
        <v>458278277.4073379</v>
      </c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7"/>
    </row>
    <row r="421" spans="2:50" x14ac:dyDescent="0.2">
      <c r="B421" s="23" t="s">
        <v>15</v>
      </c>
      <c r="C421" s="93">
        <f>AA448*O443^3/12+AA448*O443*(C418-O426-J434-O443/2)^2</f>
        <v>431270629.49137104</v>
      </c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110">
        <v>125</v>
      </c>
      <c r="AB421" s="110"/>
      <c r="AC421" s="110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7"/>
    </row>
    <row r="422" spans="2:50" x14ac:dyDescent="0.2">
      <c r="B422" s="23" t="s">
        <v>17</v>
      </c>
      <c r="C422" s="93">
        <f>2*U419*O430^3/12+2*U419*O430*(C418-O426-O428-O430/2)^2</f>
        <v>97721138.405130282</v>
      </c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7"/>
    </row>
    <row r="423" spans="2:50" x14ac:dyDescent="0.2">
      <c r="B423" s="23" t="s">
        <v>19</v>
      </c>
      <c r="C423" s="107">
        <f>2*V437*O434^3/12+2*V437*O434*(C418-O426-O428-O430-O434/2)^2</f>
        <v>64908448.926391572</v>
      </c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111">
        <f>(AA421-AA423)/2</f>
        <v>56.5</v>
      </c>
      <c r="X423" s="111"/>
      <c r="Y423" s="111"/>
      <c r="Z423" s="6"/>
      <c r="AA423" s="113">
        <v>12</v>
      </c>
      <c r="AB423" s="113"/>
      <c r="AC423" s="113"/>
      <c r="AD423" s="6"/>
      <c r="AE423" s="111">
        <f>+W423</f>
        <v>56.5</v>
      </c>
      <c r="AF423" s="111"/>
      <c r="AG423" s="111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7"/>
    </row>
    <row r="424" spans="2:50" x14ac:dyDescent="0.2">
      <c r="B424" s="23" t="s">
        <v>20</v>
      </c>
      <c r="C424" s="107">
        <f>2*U450*O439^3/12+2*U450*O439*(C418-O426-O428-O430-O434-O439/2)^2</f>
        <v>80934049.764118448</v>
      </c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7"/>
    </row>
    <row r="425" spans="2:50" ht="10.8" thickBot="1" x14ac:dyDescent="0.25">
      <c r="B425" s="27" t="s">
        <v>7</v>
      </c>
      <c r="C425" s="61">
        <f>SUM(C419:C424)</f>
        <v>1461848679.7907984</v>
      </c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7"/>
    </row>
    <row r="426" spans="2:50" x14ac:dyDescent="0.2">
      <c r="B426" s="62" t="s">
        <v>8</v>
      </c>
      <c r="C426" s="89">
        <f>MAX(U419+AA419/2,AA421/2,U450+AA450/2)</f>
        <v>146</v>
      </c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116">
        <v>15</v>
      </c>
      <c r="P426" s="6"/>
      <c r="Q426" s="6"/>
      <c r="R426" s="6"/>
      <c r="S426" s="6"/>
      <c r="T426" s="6"/>
      <c r="U426" s="6"/>
      <c r="V426" s="12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5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7"/>
    </row>
    <row r="427" spans="2:50" ht="10.8" thickBot="1" x14ac:dyDescent="0.25">
      <c r="B427" s="23" t="s">
        <v>9</v>
      </c>
      <c r="C427" s="59">
        <f>O426*AA421^3/12</f>
        <v>2441406.25</v>
      </c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116"/>
      <c r="P427" s="6"/>
      <c r="Q427" s="6"/>
      <c r="R427" s="6"/>
      <c r="S427" s="6"/>
      <c r="T427" s="6"/>
      <c r="U427" s="6"/>
      <c r="V427" s="30"/>
      <c r="W427" s="21"/>
      <c r="X427" s="21"/>
      <c r="Y427" s="21"/>
      <c r="Z427" s="21"/>
      <c r="AA427" s="14"/>
      <c r="AB427" s="14"/>
      <c r="AC427" s="14"/>
      <c r="AD427" s="21"/>
      <c r="AE427" s="21"/>
      <c r="AF427" s="21"/>
      <c r="AG427" s="21"/>
      <c r="AH427" s="22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7"/>
    </row>
    <row r="428" spans="2:50" x14ac:dyDescent="0.2">
      <c r="B428" s="23" t="s">
        <v>10</v>
      </c>
      <c r="C428" s="59">
        <f>J434*AA423^3/12</f>
        <v>110448</v>
      </c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116">
        <v>250</v>
      </c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20"/>
      <c r="AB428" s="14"/>
      <c r="AC428" s="25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7"/>
    </row>
    <row r="429" spans="2:50" ht="10.8" thickBot="1" x14ac:dyDescent="0.25">
      <c r="B429" s="23" t="s">
        <v>16</v>
      </c>
      <c r="C429" s="59">
        <f>O443*AA448^3/12</f>
        <v>8748000</v>
      </c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11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20"/>
      <c r="AB429" s="14"/>
      <c r="AC429" s="25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7"/>
    </row>
    <row r="430" spans="2:50" x14ac:dyDescent="0.2">
      <c r="B430" s="23" t="s">
        <v>18</v>
      </c>
      <c r="C430" s="107">
        <f>2*O430*U419^3/12+U419*O430*(AA423/2+U419/2)^2+U419*O430*(AA423/2+U419/2)^2</f>
        <v>26829226.666666668</v>
      </c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116">
        <v>16</v>
      </c>
      <c r="P430" s="6"/>
      <c r="Q430" s="6"/>
      <c r="R430" s="6"/>
      <c r="T430" s="12"/>
      <c r="U430" s="13"/>
      <c r="V430" s="13"/>
      <c r="W430" s="13"/>
      <c r="X430" s="13"/>
      <c r="Y430" s="13"/>
      <c r="Z430" s="13"/>
      <c r="AA430" s="20"/>
      <c r="AB430" s="14"/>
      <c r="AC430" s="25"/>
      <c r="AD430" s="12"/>
      <c r="AE430" s="13"/>
      <c r="AF430" s="13"/>
      <c r="AG430" s="13"/>
      <c r="AH430" s="13"/>
      <c r="AI430" s="13"/>
      <c r="AJ430" s="15"/>
      <c r="AL430" s="6"/>
      <c r="AM430" s="6"/>
      <c r="AN430" s="68" t="s">
        <v>4</v>
      </c>
      <c r="AO430" s="6"/>
      <c r="AP430" s="6"/>
      <c r="AQ430" s="6"/>
      <c r="AR430" s="6"/>
      <c r="AS430" s="6"/>
      <c r="AT430" s="6"/>
      <c r="AU430" s="6"/>
      <c r="AV430" s="6"/>
      <c r="AW430" s="6"/>
      <c r="AX430" s="7"/>
    </row>
    <row r="431" spans="2:50" ht="10.8" thickBot="1" x14ac:dyDescent="0.25">
      <c r="B431" s="23" t="s">
        <v>22</v>
      </c>
      <c r="C431" s="107">
        <f>2*O434*V437^3/12+V437*O434*(V437/2+AA423/2)^2+V437*O434*(V437/2+AA423/2)^2</f>
        <v>3090080</v>
      </c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116"/>
      <c r="P431" s="6"/>
      <c r="Q431" s="6"/>
      <c r="R431" s="6"/>
      <c r="T431" s="30"/>
      <c r="U431" s="21"/>
      <c r="V431" s="21"/>
      <c r="W431" s="21"/>
      <c r="X431" s="21"/>
      <c r="Y431" s="14"/>
      <c r="Z431" s="14"/>
      <c r="AA431" s="20"/>
      <c r="AB431" s="14"/>
      <c r="AC431" s="25"/>
      <c r="AD431" s="20"/>
      <c r="AE431" s="14"/>
      <c r="AF431" s="21"/>
      <c r="AG431" s="21"/>
      <c r="AH431" s="21"/>
      <c r="AI431" s="21"/>
      <c r="AJ431" s="22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7"/>
    </row>
    <row r="432" spans="2:50" x14ac:dyDescent="0.2">
      <c r="B432" s="23" t="s">
        <v>23</v>
      </c>
      <c r="C432" s="107">
        <f>2*O439*U450^3/12+U450*O439*(U450/2+AA423/2)^2+U450*O439*(U450/2+AA423/2)^2</f>
        <v>35268426.666666672</v>
      </c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108"/>
      <c r="P432" s="6"/>
      <c r="Q432" s="6"/>
      <c r="R432" s="6"/>
      <c r="S432" s="6"/>
      <c r="T432" s="6"/>
      <c r="U432" s="6"/>
      <c r="V432" s="6"/>
      <c r="W432" s="6"/>
      <c r="X432" s="6"/>
      <c r="Y432" s="20"/>
      <c r="Z432" s="25"/>
      <c r="AA432" s="20"/>
      <c r="AB432" s="14"/>
      <c r="AC432" s="25"/>
      <c r="AD432" s="20"/>
      <c r="AE432" s="25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7"/>
    </row>
    <row r="433" spans="2:50" ht="10.8" thickBot="1" x14ac:dyDescent="0.25">
      <c r="B433" s="31" t="s">
        <v>12</v>
      </c>
      <c r="C433" s="65">
        <f>SUM(C427:C432)</f>
        <v>76487587.583333343</v>
      </c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108"/>
      <c r="P433" s="6"/>
      <c r="Q433" s="6"/>
      <c r="R433" s="6"/>
      <c r="S433" s="6"/>
      <c r="T433" s="6"/>
      <c r="U433" s="6"/>
      <c r="V433" s="6"/>
      <c r="W433" s="6"/>
      <c r="X433" s="6"/>
      <c r="Y433" s="20"/>
      <c r="Z433" s="25"/>
      <c r="AA433" s="20"/>
      <c r="AB433" s="14"/>
      <c r="AC433" s="25"/>
      <c r="AD433" s="20"/>
      <c r="AE433" s="25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7"/>
    </row>
    <row r="434" spans="2:50" x14ac:dyDescent="0.2">
      <c r="B434" s="70"/>
      <c r="C434" s="6"/>
      <c r="D434" s="6"/>
      <c r="E434" s="6"/>
      <c r="F434" s="6"/>
      <c r="G434" s="116">
        <v>800</v>
      </c>
      <c r="H434" s="6"/>
      <c r="I434" s="6"/>
      <c r="J434" s="118">
        <f>+O428+O430+O434+O439+O441</f>
        <v>767</v>
      </c>
      <c r="K434" s="6"/>
      <c r="L434" s="116">
        <v>300</v>
      </c>
      <c r="M434" s="6"/>
      <c r="N434" s="6"/>
      <c r="O434" s="118">
        <f>+L434-O430-O439</f>
        <v>267</v>
      </c>
      <c r="P434" s="6"/>
      <c r="Q434" s="6"/>
      <c r="R434" s="6"/>
      <c r="S434" s="6"/>
      <c r="T434" s="6"/>
      <c r="U434" s="6"/>
      <c r="V434" s="6"/>
      <c r="W434" s="6"/>
      <c r="X434" s="6"/>
      <c r="Y434" s="20"/>
      <c r="Z434" s="25"/>
      <c r="AA434" s="20"/>
      <c r="AB434" s="14"/>
      <c r="AC434" s="25"/>
      <c r="AD434" s="20"/>
      <c r="AE434" s="25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7"/>
    </row>
    <row r="435" spans="2:50" x14ac:dyDescent="0.2">
      <c r="B435" s="5"/>
      <c r="C435" s="6"/>
      <c r="D435" s="6"/>
      <c r="E435" s="6"/>
      <c r="F435" s="6"/>
      <c r="G435" s="116"/>
      <c r="H435" s="6"/>
      <c r="I435" s="6"/>
      <c r="J435" s="118"/>
      <c r="K435" s="6"/>
      <c r="L435" s="116"/>
      <c r="M435" s="6"/>
      <c r="N435" s="6"/>
      <c r="O435" s="118"/>
      <c r="P435" s="6"/>
      <c r="Q435" s="6"/>
      <c r="R435" s="6"/>
      <c r="S435" s="6"/>
      <c r="T435" s="6"/>
      <c r="U435" s="6"/>
      <c r="V435" s="6"/>
      <c r="W435" s="6"/>
      <c r="X435" s="6"/>
      <c r="Y435" s="20"/>
      <c r="Z435" s="25"/>
      <c r="AA435" s="20"/>
      <c r="AB435" s="14"/>
      <c r="AC435" s="25"/>
      <c r="AD435" s="20"/>
      <c r="AE435" s="25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7"/>
    </row>
    <row r="436" spans="2:50" x14ac:dyDescent="0.2">
      <c r="B436" s="5"/>
      <c r="C436" s="6"/>
      <c r="D436" s="6"/>
      <c r="E436" s="6"/>
      <c r="F436" s="6"/>
      <c r="G436" s="116"/>
      <c r="H436" s="6"/>
      <c r="I436" s="6"/>
      <c r="J436" s="118"/>
      <c r="K436" s="6"/>
      <c r="L436" s="116"/>
      <c r="M436" s="6"/>
      <c r="N436" s="6"/>
      <c r="O436" s="118"/>
      <c r="P436" s="6"/>
      <c r="Q436" s="6"/>
      <c r="R436" s="6"/>
      <c r="S436" s="6"/>
      <c r="T436" s="6"/>
      <c r="U436" s="6"/>
      <c r="V436" s="6"/>
      <c r="W436" s="6"/>
      <c r="X436" s="6"/>
      <c r="Y436" s="20"/>
      <c r="Z436" s="25"/>
      <c r="AA436" s="20"/>
      <c r="AB436" s="14"/>
      <c r="AC436" s="25"/>
      <c r="AD436" s="20"/>
      <c r="AE436" s="25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7"/>
    </row>
    <row r="437" spans="2:50" x14ac:dyDescent="0.2">
      <c r="B437" s="37" t="s">
        <v>13</v>
      </c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108"/>
      <c r="P437" s="6"/>
      <c r="Q437" s="6"/>
      <c r="R437" s="6"/>
      <c r="S437" s="6"/>
      <c r="T437" s="6"/>
      <c r="U437" s="6"/>
      <c r="V437" s="113">
        <v>20</v>
      </c>
      <c r="W437" s="113"/>
      <c r="X437" s="114"/>
      <c r="Y437" s="20"/>
      <c r="Z437" s="25"/>
      <c r="AA437" s="20"/>
      <c r="AB437" s="14"/>
      <c r="AC437" s="25"/>
      <c r="AD437" s="20"/>
      <c r="AE437" s="25"/>
      <c r="AF437" s="115">
        <f>+V437</f>
        <v>20</v>
      </c>
      <c r="AG437" s="111"/>
      <c r="AH437" s="111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7"/>
    </row>
    <row r="438" spans="2:50" ht="10.8" thickBot="1" x14ac:dyDescent="0.25">
      <c r="B438" s="5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108"/>
      <c r="P438" s="6"/>
      <c r="Q438" s="6"/>
      <c r="R438" s="6"/>
      <c r="S438" s="6"/>
      <c r="T438" s="6"/>
      <c r="U438" s="6"/>
      <c r="V438" s="6"/>
      <c r="W438" s="6"/>
      <c r="X438" s="6"/>
      <c r="Y438" s="20"/>
      <c r="Z438" s="25"/>
      <c r="AA438" s="20"/>
      <c r="AB438" s="14"/>
      <c r="AC438" s="25"/>
      <c r="AD438" s="20"/>
      <c r="AE438" s="25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7"/>
    </row>
    <row r="439" spans="2:50" x14ac:dyDescent="0.2">
      <c r="B439" s="5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116">
        <v>17</v>
      </c>
      <c r="P439" s="6"/>
      <c r="Q439" s="6"/>
      <c r="R439" s="6"/>
      <c r="S439" s="12"/>
      <c r="T439" s="13"/>
      <c r="U439" s="13"/>
      <c r="V439" s="13"/>
      <c r="W439" s="13"/>
      <c r="X439" s="13"/>
      <c r="Y439" s="14"/>
      <c r="Z439" s="14"/>
      <c r="AA439" s="20"/>
      <c r="AB439" s="14"/>
      <c r="AC439" s="25"/>
      <c r="AD439" s="20"/>
      <c r="AE439" s="14"/>
      <c r="AF439" s="13"/>
      <c r="AG439" s="13"/>
      <c r="AH439" s="13"/>
      <c r="AI439" s="13"/>
      <c r="AJ439" s="13"/>
      <c r="AK439" s="15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7"/>
    </row>
    <row r="440" spans="2:50" ht="10.8" thickBot="1" x14ac:dyDescent="0.25">
      <c r="B440" s="5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116"/>
      <c r="P440" s="6"/>
      <c r="Q440" s="6"/>
      <c r="R440" s="6"/>
      <c r="S440" s="30"/>
      <c r="T440" s="21"/>
      <c r="U440" s="21"/>
      <c r="V440" s="21"/>
      <c r="W440" s="21"/>
      <c r="X440" s="21"/>
      <c r="Y440" s="21"/>
      <c r="Z440" s="21"/>
      <c r="AA440" s="20"/>
      <c r="AB440" s="14"/>
      <c r="AC440" s="25"/>
      <c r="AD440" s="30"/>
      <c r="AE440" s="21"/>
      <c r="AF440" s="21"/>
      <c r="AG440" s="21"/>
      <c r="AH440" s="21"/>
      <c r="AI440" s="21"/>
      <c r="AJ440" s="21"/>
      <c r="AK440" s="22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7"/>
    </row>
    <row r="441" spans="2:50" x14ac:dyDescent="0.2">
      <c r="B441" s="5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117">
        <f>G434-O443-O439-O434-O430-O428-O426</f>
        <v>217</v>
      </c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20"/>
      <c r="AB441" s="14"/>
      <c r="AC441" s="25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7"/>
    </row>
    <row r="442" spans="2:50" ht="10.8" thickBot="1" x14ac:dyDescent="0.25">
      <c r="B442" s="5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117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20"/>
      <c r="AB442" s="14"/>
      <c r="AC442" s="25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7"/>
    </row>
    <row r="443" spans="2:50" x14ac:dyDescent="0.2">
      <c r="B443" s="5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116">
        <v>18</v>
      </c>
      <c r="P443" s="6"/>
      <c r="Q443" s="6"/>
      <c r="R443" s="6"/>
      <c r="S443" s="6"/>
      <c r="T443" s="6"/>
      <c r="U443" s="6"/>
      <c r="V443" s="12"/>
      <c r="W443" s="13"/>
      <c r="X443" s="13"/>
      <c r="Y443" s="13"/>
      <c r="Z443" s="13"/>
      <c r="AA443" s="14"/>
      <c r="AB443" s="14"/>
      <c r="AC443" s="14"/>
      <c r="AD443" s="13"/>
      <c r="AE443" s="13"/>
      <c r="AF443" s="13"/>
      <c r="AG443" s="13"/>
      <c r="AH443" s="15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7"/>
    </row>
    <row r="444" spans="2:50" ht="10.8" thickBot="1" x14ac:dyDescent="0.25">
      <c r="B444" s="5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116"/>
      <c r="P444" s="6"/>
      <c r="Q444" s="6"/>
      <c r="R444" s="6"/>
      <c r="S444" s="6"/>
      <c r="T444" s="6"/>
      <c r="U444" s="6"/>
      <c r="V444" s="30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2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7"/>
    </row>
    <row r="445" spans="2:50" x14ac:dyDescent="0.2">
      <c r="B445" s="5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7"/>
    </row>
    <row r="446" spans="2:50" x14ac:dyDescent="0.2">
      <c r="B446" s="5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111">
        <f>(AA448-AA446)/2</f>
        <v>84</v>
      </c>
      <c r="X446" s="111"/>
      <c r="Y446" s="111"/>
      <c r="Z446" s="6"/>
      <c r="AA446" s="111">
        <f>+AA423</f>
        <v>12</v>
      </c>
      <c r="AB446" s="111"/>
      <c r="AC446" s="111"/>
      <c r="AD446" s="6"/>
      <c r="AE446" s="111">
        <f>+W446</f>
        <v>84</v>
      </c>
      <c r="AF446" s="111"/>
      <c r="AG446" s="111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7"/>
    </row>
    <row r="447" spans="2:50" x14ac:dyDescent="0.2">
      <c r="B447" s="5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7"/>
    </row>
    <row r="448" spans="2:50" x14ac:dyDescent="0.2">
      <c r="B448" s="5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110">
        <v>180</v>
      </c>
      <c r="AB448" s="110"/>
      <c r="AC448" s="110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7"/>
    </row>
    <row r="449" spans="2:50" x14ac:dyDescent="0.2">
      <c r="B449" s="5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7"/>
    </row>
    <row r="450" spans="2:50" x14ac:dyDescent="0.2">
      <c r="B450" s="5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110">
        <v>140</v>
      </c>
      <c r="V450" s="110"/>
      <c r="W450" s="110"/>
      <c r="X450" s="6"/>
      <c r="Y450" s="6"/>
      <c r="Z450" s="6"/>
      <c r="AA450" s="111">
        <f>+AA446</f>
        <v>12</v>
      </c>
      <c r="AB450" s="111"/>
      <c r="AC450" s="111"/>
      <c r="AD450" s="6"/>
      <c r="AE450" s="6"/>
      <c r="AF450" s="6"/>
      <c r="AG450" s="112">
        <f>+U450</f>
        <v>140</v>
      </c>
      <c r="AH450" s="112"/>
      <c r="AI450" s="112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7"/>
    </row>
    <row r="451" spans="2:50" x14ac:dyDescent="0.2">
      <c r="B451" s="5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7"/>
    </row>
    <row r="452" spans="2:50" ht="10.8" thickBot="1" x14ac:dyDescent="0.25">
      <c r="B452" s="39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F452" s="41"/>
      <c r="AG452" s="41"/>
      <c r="AH452" s="41"/>
      <c r="AI452" s="41"/>
      <c r="AJ452" s="41"/>
      <c r="AK452" s="41"/>
      <c r="AL452" s="41"/>
      <c r="AM452" s="41"/>
      <c r="AN452" s="41"/>
      <c r="AO452" s="41"/>
      <c r="AP452" s="41"/>
      <c r="AQ452" s="41"/>
      <c r="AR452" s="41"/>
      <c r="AS452" s="41"/>
      <c r="AT452" s="41"/>
      <c r="AU452" s="41"/>
      <c r="AV452" s="41"/>
      <c r="AW452" s="41"/>
      <c r="AX452" s="49"/>
    </row>
    <row r="453" spans="2:50" ht="10.8" thickTop="1" x14ac:dyDescent="0.2"/>
  </sheetData>
  <sheetProtection password="F5B0" sheet="1" objects="1" scenarios="1"/>
  <mergeCells count="244">
    <mergeCell ref="B1:AX2"/>
    <mergeCell ref="Z7:AB7"/>
    <mergeCell ref="AD10:AF10"/>
    <mergeCell ref="Z11:AB11"/>
    <mergeCell ref="O15:Q15"/>
    <mergeCell ref="S15:U15"/>
    <mergeCell ref="R35:T35"/>
    <mergeCell ref="J45:L45"/>
    <mergeCell ref="Z45:AB45"/>
    <mergeCell ref="AD47:AF47"/>
    <mergeCell ref="J48:L48"/>
    <mergeCell ref="Z48:AB48"/>
    <mergeCell ref="S17:U17"/>
    <mergeCell ref="Z26:AB26"/>
    <mergeCell ref="AD28:AF28"/>
    <mergeCell ref="Z29:AB29"/>
    <mergeCell ref="O33:Q33"/>
    <mergeCell ref="R33:T33"/>
    <mergeCell ref="U33:W33"/>
    <mergeCell ref="AD66:AF66"/>
    <mergeCell ref="Z69:AB69"/>
    <mergeCell ref="O72:Q72"/>
    <mergeCell ref="R72:T72"/>
    <mergeCell ref="U72:W72"/>
    <mergeCell ref="R74:T74"/>
    <mergeCell ref="O52:Q52"/>
    <mergeCell ref="R52:T52"/>
    <mergeCell ref="U52:W52"/>
    <mergeCell ref="R54:T54"/>
    <mergeCell ref="Z64:AB64"/>
    <mergeCell ref="Z66:AB66"/>
    <mergeCell ref="AC113:AE113"/>
    <mergeCell ref="AF89:AH89"/>
    <mergeCell ref="AA93:AC93"/>
    <mergeCell ref="P96:R96"/>
    <mergeCell ref="S96:U96"/>
    <mergeCell ref="V96:X96"/>
    <mergeCell ref="S98:U98"/>
    <mergeCell ref="S81:U81"/>
    <mergeCell ref="P83:R83"/>
    <mergeCell ref="S83:U83"/>
    <mergeCell ref="V83:X83"/>
    <mergeCell ref="AA85:AC85"/>
    <mergeCell ref="AA89:AC89"/>
    <mergeCell ref="Y118:AA118"/>
    <mergeCell ref="O121:P121"/>
    <mergeCell ref="S121:T121"/>
    <mergeCell ref="R123:T123"/>
    <mergeCell ref="R127:T127"/>
    <mergeCell ref="O129:P129"/>
    <mergeCell ref="S129:T129"/>
    <mergeCell ref="L104:N104"/>
    <mergeCell ref="K106:L106"/>
    <mergeCell ref="O106:P106"/>
    <mergeCell ref="Y108:AA108"/>
    <mergeCell ref="Y113:AA113"/>
    <mergeCell ref="R146:T146"/>
    <mergeCell ref="P153:R153"/>
    <mergeCell ref="X156:Z156"/>
    <mergeCell ref="X161:Z161"/>
    <mergeCell ref="AC161:AE161"/>
    <mergeCell ref="X166:Z166"/>
    <mergeCell ref="Y131:AA131"/>
    <mergeCell ref="Y136:AA136"/>
    <mergeCell ref="AD136:AF136"/>
    <mergeCell ref="Y141:AA141"/>
    <mergeCell ref="O144:P144"/>
    <mergeCell ref="S144:T144"/>
    <mergeCell ref="AC190:AC191"/>
    <mergeCell ref="AA194:AA196"/>
    <mergeCell ref="L169:M169"/>
    <mergeCell ref="P169:Q169"/>
    <mergeCell ref="T169:U169"/>
    <mergeCell ref="Q179:S179"/>
    <mergeCell ref="K181:M181"/>
    <mergeCell ref="N181:P181"/>
    <mergeCell ref="Q181:S181"/>
    <mergeCell ref="T181:V181"/>
    <mergeCell ref="AA197:AA198"/>
    <mergeCell ref="K201:M201"/>
    <mergeCell ref="N201:P201"/>
    <mergeCell ref="Q201:S201"/>
    <mergeCell ref="T201:V201"/>
    <mergeCell ref="W201:Y201"/>
    <mergeCell ref="W181:Y181"/>
    <mergeCell ref="AA184:AA185"/>
    <mergeCell ref="AA186:AA188"/>
    <mergeCell ref="AA190:AA192"/>
    <mergeCell ref="Y213:AA213"/>
    <mergeCell ref="AD216:AF216"/>
    <mergeCell ref="AH219:AJ219"/>
    <mergeCell ref="AD220:AF220"/>
    <mergeCell ref="S232:U232"/>
    <mergeCell ref="K234:M234"/>
    <mergeCell ref="S234:U234"/>
    <mergeCell ref="AA234:AC234"/>
    <mergeCell ref="Q203:S203"/>
    <mergeCell ref="Q211:S211"/>
    <mergeCell ref="J213:L213"/>
    <mergeCell ref="M213:O213"/>
    <mergeCell ref="Q213:T213"/>
    <mergeCell ref="V213:X213"/>
    <mergeCell ref="AJ246:AJ249"/>
    <mergeCell ref="AM246:AM249"/>
    <mergeCell ref="P248:R248"/>
    <mergeCell ref="N236:P236"/>
    <mergeCell ref="S236:U236"/>
    <mergeCell ref="X236:Z236"/>
    <mergeCell ref="AG239:AI239"/>
    <mergeCell ref="AG240:AI240"/>
    <mergeCell ref="AG241:AI241"/>
    <mergeCell ref="AG254:AI254"/>
    <mergeCell ref="AG255:AI255"/>
    <mergeCell ref="AG256:AI256"/>
    <mergeCell ref="N258:P258"/>
    <mergeCell ref="S258:U258"/>
    <mergeCell ref="X258:Z258"/>
    <mergeCell ref="AF242:AF243"/>
    <mergeCell ref="P245:R245"/>
    <mergeCell ref="AF246:AF249"/>
    <mergeCell ref="K260:M260"/>
    <mergeCell ref="S260:U260"/>
    <mergeCell ref="AA260:AC260"/>
    <mergeCell ref="S262:U262"/>
    <mergeCell ref="K271:L271"/>
    <mergeCell ref="M271:Q271"/>
    <mergeCell ref="W271:Y271"/>
    <mergeCell ref="V250:X250"/>
    <mergeCell ref="AF252:AF253"/>
    <mergeCell ref="U279:W279"/>
    <mergeCell ref="AR281:AR284"/>
    <mergeCell ref="AU281:AU284"/>
    <mergeCell ref="G282:G284"/>
    <mergeCell ref="AO282:AO284"/>
    <mergeCell ref="R284:T284"/>
    <mergeCell ref="AD284:AF284"/>
    <mergeCell ref="AF271:AJ271"/>
    <mergeCell ref="AK271:AL271"/>
    <mergeCell ref="G274:G275"/>
    <mergeCell ref="AO274:AO275"/>
    <mergeCell ref="G276:G278"/>
    <mergeCell ref="AO276:AO278"/>
    <mergeCell ref="Q277:S277"/>
    <mergeCell ref="AD277:AF277"/>
    <mergeCell ref="W297:Y297"/>
    <mergeCell ref="X302:Z302"/>
    <mergeCell ref="U303:W303"/>
    <mergeCell ref="X303:Z303"/>
    <mergeCell ref="AA303:AC303"/>
    <mergeCell ref="AG305:AG307"/>
    <mergeCell ref="G288:G290"/>
    <mergeCell ref="AO288:AO290"/>
    <mergeCell ref="G291:G292"/>
    <mergeCell ref="AO291:AO292"/>
    <mergeCell ref="K295:L295"/>
    <mergeCell ref="N295:P295"/>
    <mergeCell ref="W295:Y295"/>
    <mergeCell ref="AG295:AI295"/>
    <mergeCell ref="AK295:AL295"/>
    <mergeCell ref="X329:Z329"/>
    <mergeCell ref="W337:Y337"/>
    <mergeCell ref="Q339:S339"/>
    <mergeCell ref="W339:Y339"/>
    <mergeCell ref="AC339:AE339"/>
    <mergeCell ref="AI342:AI343"/>
    <mergeCell ref="AG308:AG309"/>
    <mergeCell ref="AG314:AG315"/>
    <mergeCell ref="AI314:AI315"/>
    <mergeCell ref="AG321:AG322"/>
    <mergeCell ref="AG323:AG325"/>
    <mergeCell ref="U327:W327"/>
    <mergeCell ref="X327:Z327"/>
    <mergeCell ref="AA327:AC327"/>
    <mergeCell ref="Z363:AB363"/>
    <mergeCell ref="Z364:AB364"/>
    <mergeCell ref="N365:P365"/>
    <mergeCell ref="S365:U365"/>
    <mergeCell ref="Z365:AB365"/>
    <mergeCell ref="AG365:AI365"/>
    <mergeCell ref="AH344:AI344"/>
    <mergeCell ref="AK346:AK348"/>
    <mergeCell ref="AI347:AI349"/>
    <mergeCell ref="V352:V353"/>
    <mergeCell ref="Z352:Z353"/>
    <mergeCell ref="W353:Y353"/>
    <mergeCell ref="AQ373:AQ374"/>
    <mergeCell ref="R377:R378"/>
    <mergeCell ref="V377:V378"/>
    <mergeCell ref="AF377:AF378"/>
    <mergeCell ref="AJ377:AJ378"/>
    <mergeCell ref="S378:U378"/>
    <mergeCell ref="AG378:AI378"/>
    <mergeCell ref="AL365:AN365"/>
    <mergeCell ref="H368:H370"/>
    <mergeCell ref="J368:J369"/>
    <mergeCell ref="AQ368:AQ369"/>
    <mergeCell ref="I370:J370"/>
    <mergeCell ref="AP370:AQ370"/>
    <mergeCell ref="AR395:AR396"/>
    <mergeCell ref="AT400:AT401"/>
    <mergeCell ref="AV400:AV401"/>
    <mergeCell ref="AF401:AG401"/>
    <mergeCell ref="AR401:AR402"/>
    <mergeCell ref="L403:M403"/>
    <mergeCell ref="X390:Z390"/>
    <mergeCell ref="X391:Z391"/>
    <mergeCell ref="K392:M392"/>
    <mergeCell ref="X392:Z392"/>
    <mergeCell ref="AK392:AM392"/>
    <mergeCell ref="N393:Q393"/>
    <mergeCell ref="X393:Z393"/>
    <mergeCell ref="AG393:AJ393"/>
    <mergeCell ref="AG419:AI419"/>
    <mergeCell ref="AA421:AC421"/>
    <mergeCell ref="W423:Y423"/>
    <mergeCell ref="AA423:AC423"/>
    <mergeCell ref="AE423:AG423"/>
    <mergeCell ref="AR405:AR406"/>
    <mergeCell ref="H408:J408"/>
    <mergeCell ref="L408:N408"/>
    <mergeCell ref="X408:Z408"/>
    <mergeCell ref="AJ408:AL408"/>
    <mergeCell ref="AN408:AP408"/>
    <mergeCell ref="O426:O427"/>
    <mergeCell ref="O428:O429"/>
    <mergeCell ref="O430:O431"/>
    <mergeCell ref="G434:G436"/>
    <mergeCell ref="J434:J436"/>
    <mergeCell ref="L434:L436"/>
    <mergeCell ref="O434:O436"/>
    <mergeCell ref="U419:W419"/>
    <mergeCell ref="AA419:AC419"/>
    <mergeCell ref="AA448:AC448"/>
    <mergeCell ref="U450:W450"/>
    <mergeCell ref="AA450:AC450"/>
    <mergeCell ref="AG450:AI450"/>
    <mergeCell ref="V437:X437"/>
    <mergeCell ref="AF437:AH437"/>
    <mergeCell ref="O439:O440"/>
    <mergeCell ref="O441:O442"/>
    <mergeCell ref="O443:O444"/>
    <mergeCell ref="W446:Y446"/>
    <mergeCell ref="AA446:AC446"/>
    <mergeCell ref="AE446:AG446"/>
  </mergeCells>
  <pageMargins left="0.35433070866141736" right="0" top="0.39370078740157483" bottom="0.47244094488188981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atalet_mom_hes</vt:lpstr>
      <vt:lpstr>atalet_mom_hes!Print_Area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Gurcan Berberoglu</dc:creator>
  <cp:lastModifiedBy>Gurcan Berberoglu</cp:lastModifiedBy>
  <dcterms:created xsi:type="dcterms:W3CDTF">2016-03-16T11:04:15Z</dcterms:created>
  <dcterms:modified xsi:type="dcterms:W3CDTF">2016-03-16T11:12:20Z</dcterms:modified>
</cp:coreProperties>
</file>