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rcan Dosyalar\ozel\satis\yeni_yönetmelige_gore_hesaplar(sifreli)\zemin_tasima_gucu\"/>
    </mc:Choice>
  </mc:AlternateContent>
  <xr:revisionPtr revIDLastSave="0" documentId="13_ncr:1_{F5F5FB9A-12A8-4004-A284-7FF5B98D150D}" xr6:coauthVersionLast="47" xr6:coauthVersionMax="47" xr10:uidLastSave="{00000000-0000-0000-0000-000000000000}"/>
  <bookViews>
    <workbookView xWindow="-120" yWindow="-120" windowWidth="29040" windowHeight="15840" xr2:uid="{D07CAD81-FD44-4EF3-8B66-9115C9047E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94" i="1" l="1"/>
  <c r="K128" i="1"/>
  <c r="N128" i="1"/>
  <c r="Q108" i="1"/>
  <c r="X108" i="1"/>
  <c r="AB115" i="1" s="1"/>
  <c r="AB116" i="1" s="1"/>
  <c r="AF117" i="1" s="1"/>
  <c r="AF118" i="1" s="1"/>
  <c r="AK119" i="1" s="1"/>
  <c r="AK120" i="1" s="1"/>
  <c r="AQ121" i="1" s="1"/>
  <c r="L110" i="1"/>
  <c r="T115" i="1" s="1"/>
  <c r="L111" i="1"/>
  <c r="H124" i="1" s="1"/>
  <c r="L112" i="1"/>
  <c r="H125" i="1" s="1"/>
  <c r="L113" i="1"/>
  <c r="Q115" i="1"/>
  <c r="AE115" i="1"/>
  <c r="AE116" i="1" s="1"/>
  <c r="AI117" i="1" s="1"/>
  <c r="AI118" i="1" s="1"/>
  <c r="AN119" i="1" s="1"/>
  <c r="AN120" i="1" s="1"/>
  <c r="AT121" i="1" s="1"/>
  <c r="Q116" i="1"/>
  <c r="AL117" i="1"/>
  <c r="AL118" i="1" s="1"/>
  <c r="AQ119" i="1" s="1"/>
  <c r="AQ120" i="1" s="1"/>
  <c r="AW121" i="1" s="1"/>
  <c r="AO117" i="1"/>
  <c r="U118" i="1"/>
  <c r="Z119" i="1" s="1"/>
  <c r="AO118" i="1"/>
  <c r="AT119" i="1" s="1"/>
  <c r="AT120" i="1" s="1"/>
  <c r="AZ121" i="1" s="1"/>
  <c r="AW119" i="1"/>
  <c r="BC119" i="1"/>
  <c r="Z120" i="1"/>
  <c r="AF121" i="1" s="1"/>
  <c r="AC120" i="1"/>
  <c r="AG120" i="1" s="1"/>
  <c r="AW120" i="1"/>
  <c r="BC121" i="1" s="1"/>
  <c r="AZ120" i="1"/>
  <c r="BF121" i="1" s="1"/>
  <c r="BC120" i="1"/>
  <c r="BI121" i="1" s="1"/>
  <c r="BL121" i="1"/>
  <c r="BR121" i="1"/>
  <c r="L123" i="1"/>
  <c r="L124" i="1" s="1"/>
  <c r="L125" i="1" s="1"/>
  <c r="L126" i="1" s="1"/>
  <c r="H126" i="1"/>
  <c r="N129" i="1"/>
  <c r="Q129" i="1"/>
  <c r="H123" i="1" l="1"/>
  <c r="O123" i="1" s="1"/>
  <c r="AF78" i="1" s="1"/>
  <c r="T129" i="1"/>
  <c r="AO102" i="1" s="1"/>
  <c r="O124" i="1"/>
  <c r="AF86" i="1" s="1"/>
  <c r="X115" i="1"/>
  <c r="AH115" i="1" s="1"/>
  <c r="N77" i="1" s="1"/>
  <c r="O125" i="1"/>
  <c r="AF94" i="1" s="1"/>
  <c r="AE108" i="1"/>
  <c r="F73" i="1" s="1"/>
  <c r="F77" i="1" s="1"/>
  <c r="O126" i="1"/>
  <c r="AF102" i="1" s="1"/>
  <c r="X118" i="1"/>
  <c r="AI121" i="1"/>
  <c r="AM121" i="1" s="1"/>
  <c r="BF120" i="1"/>
  <c r="W94" i="1" s="1"/>
  <c r="T108" i="1"/>
  <c r="AA108" i="1" s="1"/>
  <c r="T116" i="1"/>
  <c r="U117" i="1"/>
  <c r="AA7" i="1"/>
  <c r="AA5" i="1"/>
  <c r="F27" i="1"/>
  <c r="I27" i="1" s="1"/>
  <c r="BU121" i="1" l="1"/>
  <c r="Y102" i="1" s="1"/>
  <c r="X117" i="1"/>
  <c r="AB117" i="1" s="1"/>
  <c r="X116" i="1"/>
  <c r="AH116" i="1" s="1"/>
  <c r="Q78" i="1" s="1"/>
  <c r="AB118" i="1"/>
  <c r="AR118" i="1" s="1"/>
  <c r="S86" i="1" s="1"/>
  <c r="AC119" i="1"/>
  <c r="AC55" i="1"/>
  <c r="L55" i="1"/>
  <c r="R55" i="1"/>
  <c r="AR117" i="1" l="1"/>
  <c r="R85" i="1" s="1"/>
  <c r="AG119" i="1"/>
  <c r="BF119" i="1"/>
  <c r="U93" i="1" s="1"/>
  <c r="Z13" i="1"/>
  <c r="Z10" i="1"/>
  <c r="R58" i="1" l="1"/>
  <c r="R61" i="1"/>
  <c r="R64" i="1" s="1"/>
  <c r="W61" i="1"/>
  <c r="W64" i="1" s="1"/>
  <c r="W58" i="1"/>
  <c r="L58" i="1"/>
  <c r="L61" i="1" s="1"/>
  <c r="L64" i="1" s="1"/>
  <c r="AC41" i="1"/>
  <c r="AC49" i="1" s="1"/>
  <c r="R41" i="1"/>
  <c r="R49" i="1" s="1"/>
  <c r="L41" i="1"/>
  <c r="L49" i="1" s="1"/>
  <c r="E39" i="1"/>
  <c r="E47" i="1" s="1"/>
  <c r="J33" i="1"/>
  <c r="X41" i="1" l="1"/>
  <c r="X49" i="1" s="1"/>
  <c r="X55" i="1"/>
  <c r="AR56" i="1" s="1"/>
  <c r="AO59" i="1"/>
  <c r="I34" i="1"/>
  <c r="M36" i="1" s="1"/>
  <c r="F64" i="1" l="1"/>
  <c r="AO65" i="1" s="1"/>
  <c r="F49" i="1"/>
  <c r="M35" i="1"/>
  <c r="F61" i="1" s="1"/>
  <c r="AO62" i="1" s="1"/>
  <c r="V52" i="1" l="1"/>
  <c r="AR50" i="1"/>
  <c r="G37" i="1"/>
  <c r="L39" i="1" s="1"/>
  <c r="F41" i="1"/>
  <c r="H39" i="1" l="1"/>
  <c r="L47" i="1"/>
  <c r="H47" i="1" s="1"/>
  <c r="AR42" i="1"/>
  <c r="J45" i="1" s="1"/>
  <c r="V44" i="1"/>
  <c r="J53" i="1" l="1"/>
  <c r="E24" i="1"/>
  <c r="H24" i="1" s="1"/>
  <c r="E18" i="1"/>
  <c r="H18" i="1" s="1"/>
  <c r="AK25" i="1" l="1"/>
  <c r="AK19" i="1"/>
</calcChain>
</file>

<file path=xl/sharedStrings.xml><?xml version="1.0" encoding="utf-8"?>
<sst xmlns="http://schemas.openxmlformats.org/spreadsheetml/2006/main" count="353" uniqueCount="119">
  <si>
    <r>
      <t xml:space="preserve">Ka = tan² ( 45 -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 / 2 ) =</t>
    </r>
  </si>
  <si>
    <t>(aktif zemin basınç katsayısı)</t>
  </si>
  <si>
    <r>
      <t xml:space="preserve">Kp = tan² ( 45 +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 / 2 ) =</t>
    </r>
  </si>
  <si>
    <t>(pasif zemin basınç katsayısı)</t>
  </si>
  <si>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>=</t>
    </r>
  </si>
  <si>
    <t>°</t>
  </si>
  <si>
    <t>(zemin içsel sürtünme açısı)</t>
  </si>
  <si>
    <t>için</t>
  </si>
  <si>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>=</t>
    </r>
  </si>
  <si>
    <r>
      <t xml:space="preserve">Ka = sin² (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+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 ) / ( sin²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* sin (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- </t>
    </r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 ) * ( 1 +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( sin (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 + </t>
    </r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 ) * sin (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 -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) / ( sin (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- </t>
    </r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 ) * sin (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+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) )  )  ) ² ) =</t>
    </r>
  </si>
  <si>
    <r>
      <t xml:space="preserve">Kp = sin² (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-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 ) / ( sin²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* sin (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+ </t>
    </r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 ) * ( 1 -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( sin (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 + </t>
    </r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 ) * sin (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 +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) / ( sin (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+ </t>
    </r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 ) * sin (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+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) )  )  ) ² ) =</t>
    </r>
  </si>
  <si>
    <t>(zemin şev açıcı)</t>
  </si>
  <si>
    <t>(duvar yüzünün yatayla yaptığı açı)</t>
  </si>
  <si>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>=</t>
    </r>
  </si>
  <si>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>=</t>
    </r>
  </si>
  <si>
    <r>
      <t xml:space="preserve">(duvar yüzeyi ile zemin arasındaki sütünme açısı   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 / 3 &lt;= </t>
    </r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 &lt;= 2 * </t>
    </r>
    <r>
      <rPr>
        <sz val="8"/>
        <color theme="1"/>
        <rFont val="Symbol"/>
        <family val="1"/>
        <charset val="2"/>
      </rPr>
      <t xml:space="preserve">f </t>
    </r>
    <r>
      <rPr>
        <sz val="8"/>
        <color theme="1"/>
        <rFont val="Arial"/>
        <family val="2"/>
        <charset val="162"/>
      </rPr>
      <t>/ 3   alınabilir )</t>
    </r>
  </si>
  <si>
    <t>Coulomb Teorisine Göre Pasif Basınç Katsayısı</t>
  </si>
  <si>
    <t>Coulomb Teorisine Göre Aktif Basınç Katsayısı</t>
  </si>
  <si>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=&lt;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'd - </t>
    </r>
    <r>
      <rPr>
        <sz val="8"/>
        <color theme="1"/>
        <rFont val="Symbol"/>
        <family val="1"/>
        <charset val="2"/>
      </rPr>
      <t>q</t>
    </r>
    <r>
      <rPr>
        <sz val="8"/>
        <color theme="1"/>
        <rFont val="Arial"/>
        <family val="2"/>
        <charset val="162"/>
      </rPr>
      <t xml:space="preserve"> olması durumunda</t>
    </r>
  </si>
  <si>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&gt;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'd - </t>
    </r>
    <r>
      <rPr>
        <sz val="8"/>
        <color theme="1"/>
        <rFont val="Symbol"/>
        <family val="1"/>
        <charset val="2"/>
      </rPr>
      <t>q</t>
    </r>
    <r>
      <rPr>
        <sz val="8"/>
        <color theme="1"/>
        <rFont val="Arial"/>
        <family val="2"/>
        <charset val="162"/>
      </rPr>
      <t xml:space="preserve"> olması durumunda</t>
    </r>
  </si>
  <si>
    <r>
      <t>S</t>
    </r>
    <r>
      <rPr>
        <vertAlign val="subscript"/>
        <sz val="8"/>
        <color theme="1"/>
        <rFont val="Arial"/>
        <family val="2"/>
        <charset val="162"/>
      </rPr>
      <t>DS</t>
    </r>
    <r>
      <rPr>
        <sz val="8"/>
        <color theme="1"/>
        <rFont val="Arial"/>
        <family val="2"/>
        <charset val="162"/>
      </rPr>
      <t xml:space="preserve"> =</t>
    </r>
  </si>
  <si>
    <t>(kısa peryot tasarım spektral ivme katsayısı)</t>
  </si>
  <si>
    <t>r=</t>
  </si>
  <si>
    <t>(TBDY-2018 tablo 16.7 den)(statik eşdeğer deprem azaltma katsayısı)</t>
  </si>
  <si>
    <t>dayanma yapısının tipi (TBDY-2018 tablo 16.7) 
(statik eşdeğer deprem azaltma katsayısı)</t>
  </si>
  <si>
    <t>r</t>
  </si>
  <si>
    <r>
      <t>en fazla 120S</t>
    </r>
    <r>
      <rPr>
        <vertAlign val="subscript"/>
        <sz val="8"/>
        <color theme="1"/>
        <rFont val="Arial"/>
        <family val="2"/>
        <charset val="162"/>
      </rPr>
      <t>DS</t>
    </r>
    <r>
      <rPr>
        <sz val="8"/>
        <color theme="1"/>
        <rFont val="Arial"/>
        <family val="2"/>
        <charset val="162"/>
      </rPr>
      <t xml:space="preserve"> (mm) yerdeğiştirmeye izin verilen ağırlık tipi duvarlar</t>
    </r>
  </si>
  <si>
    <r>
      <t>en fazla 80S</t>
    </r>
    <r>
      <rPr>
        <vertAlign val="subscript"/>
        <sz val="8"/>
        <color theme="1"/>
        <rFont val="Arial"/>
        <family val="2"/>
        <charset val="162"/>
      </rPr>
      <t>DS</t>
    </r>
    <r>
      <rPr>
        <sz val="8"/>
        <color theme="1"/>
        <rFont val="Arial"/>
        <family val="2"/>
        <charset val="162"/>
      </rPr>
      <t xml:space="preserve"> (mm) yerdeğiştirmeye izin verilen ağırlık tipi duvarlar</t>
    </r>
  </si>
  <si>
    <t>ankrajlı duvarlar, yerdeğiştirmesine izin verilmeyen ağırlık tipi duvarlar</t>
  </si>
  <si>
    <r>
      <t>kh = 0,4 * S</t>
    </r>
    <r>
      <rPr>
        <vertAlign val="subscript"/>
        <sz val="8"/>
        <color theme="1"/>
        <rFont val="Arial"/>
        <family val="2"/>
        <charset val="162"/>
      </rPr>
      <t>DS</t>
    </r>
    <r>
      <rPr>
        <sz val="8"/>
        <color theme="1"/>
        <rFont val="Arial"/>
        <family val="2"/>
        <charset val="162"/>
      </rPr>
      <t xml:space="preserve"> / r =</t>
    </r>
  </si>
  <si>
    <t>kv = 0,5 * kh =</t>
  </si>
  <si>
    <r>
      <rPr>
        <sz val="8"/>
        <color theme="1"/>
        <rFont val="Symbol"/>
        <family val="1"/>
        <charset val="2"/>
      </rPr>
      <t xml:space="preserve">q </t>
    </r>
    <r>
      <rPr>
        <sz val="8"/>
        <color theme="1"/>
        <rFont val="Arial"/>
        <family val="2"/>
        <charset val="162"/>
      </rPr>
      <t>= arctan( kh / ( 1 - kv ) )</t>
    </r>
    <r>
      <rPr>
        <sz val="8"/>
        <color theme="1"/>
        <rFont val="Arial"/>
        <family val="1"/>
        <charset val="2"/>
      </rPr>
      <t xml:space="preserve"> =</t>
    </r>
  </si>
  <si>
    <r>
      <rPr>
        <sz val="8"/>
        <color theme="1"/>
        <rFont val="Symbol"/>
        <family val="1"/>
        <charset val="2"/>
      </rPr>
      <t xml:space="preserve">q </t>
    </r>
    <r>
      <rPr>
        <sz val="8"/>
        <color theme="1"/>
        <rFont val="Arial"/>
        <family val="2"/>
        <charset val="162"/>
      </rPr>
      <t>= arctan( kh / ( 1 + kv ) )</t>
    </r>
    <r>
      <rPr>
        <sz val="8"/>
        <color theme="1"/>
        <rFont val="Arial"/>
        <family val="1"/>
        <charset val="2"/>
      </rPr>
      <t xml:space="preserve"> =</t>
    </r>
  </si>
  <si>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'd - </t>
    </r>
    <r>
      <rPr>
        <sz val="8"/>
        <color theme="1"/>
        <rFont val="Symbol"/>
        <family val="1"/>
        <charset val="2"/>
      </rPr>
      <t>q</t>
    </r>
    <r>
      <rPr>
        <sz val="8"/>
        <color theme="1"/>
        <rFont val="Arial"/>
        <family val="2"/>
        <charset val="162"/>
      </rPr>
      <t xml:space="preserve"> =</t>
    </r>
  </si>
  <si>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>'d =</t>
    </r>
  </si>
  <si>
    <r>
      <t xml:space="preserve">Ka = sin² ( </t>
    </r>
    <r>
      <rPr>
        <sz val="8"/>
        <color theme="1"/>
        <rFont val="Symbol"/>
        <family val="1"/>
        <charset val="2"/>
      </rPr>
      <t xml:space="preserve">Y </t>
    </r>
    <r>
      <rPr>
        <sz val="8"/>
        <color theme="1"/>
        <rFont val="Arial"/>
        <family val="2"/>
        <charset val="162"/>
      </rPr>
      <t xml:space="preserve">+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'd - </t>
    </r>
    <r>
      <rPr>
        <sz val="8"/>
        <color theme="1"/>
        <rFont val="Symbol"/>
        <family val="1"/>
        <charset val="2"/>
      </rPr>
      <t>q</t>
    </r>
    <r>
      <rPr>
        <sz val="8"/>
        <color theme="1"/>
        <rFont val="Arial"/>
        <family val="2"/>
        <charset val="162"/>
      </rPr>
      <t xml:space="preserve"> ) / ( cos </t>
    </r>
    <r>
      <rPr>
        <sz val="8"/>
        <color theme="1"/>
        <rFont val="Symbol"/>
        <family val="1"/>
        <charset val="2"/>
      </rPr>
      <t>q</t>
    </r>
    <r>
      <rPr>
        <sz val="8"/>
        <color theme="1"/>
        <rFont val="Arial"/>
        <family val="2"/>
        <charset val="162"/>
      </rPr>
      <t xml:space="preserve"> * sin²</t>
    </r>
    <r>
      <rPr>
        <sz val="8"/>
        <color theme="1"/>
        <rFont val="Symbol"/>
        <family val="1"/>
        <charset val="2"/>
      </rPr>
      <t>Y</t>
    </r>
    <r>
      <rPr>
        <sz val="8"/>
        <color theme="1"/>
        <rFont val="Arial"/>
        <family val="2"/>
        <charset val="162"/>
      </rPr>
      <t xml:space="preserve"> * sin( </t>
    </r>
    <r>
      <rPr>
        <sz val="8"/>
        <color theme="1"/>
        <rFont val="Symbol"/>
        <family val="1"/>
        <charset val="2"/>
      </rPr>
      <t xml:space="preserve">Y </t>
    </r>
    <r>
      <rPr>
        <sz val="8"/>
        <color theme="1"/>
        <rFont val="Arial"/>
        <family val="2"/>
        <charset val="162"/>
      </rPr>
      <t xml:space="preserve">- </t>
    </r>
    <r>
      <rPr>
        <sz val="8"/>
        <color theme="1"/>
        <rFont val="Symbol"/>
        <family val="1"/>
        <charset val="2"/>
      </rPr>
      <t xml:space="preserve">q </t>
    </r>
    <r>
      <rPr>
        <sz val="8"/>
        <color theme="1"/>
        <rFont val="Arial"/>
        <family val="2"/>
        <charset val="162"/>
      </rPr>
      <t xml:space="preserve">- </t>
    </r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d ) * ( 1 +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( sin(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'd + </t>
    </r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d ) * sin(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'd -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- </t>
    </r>
    <r>
      <rPr>
        <sz val="8"/>
        <color theme="1"/>
        <rFont val="Symbol"/>
        <family val="1"/>
        <charset val="2"/>
      </rPr>
      <t>q</t>
    </r>
    <r>
      <rPr>
        <sz val="8"/>
        <color theme="1"/>
        <rFont val="Arial"/>
        <family val="2"/>
        <charset val="162"/>
      </rPr>
      <t xml:space="preserve"> ) / ( sin (</t>
    </r>
    <r>
      <rPr>
        <sz val="8"/>
        <color theme="1"/>
        <rFont val="Symbol"/>
        <family val="1"/>
        <charset val="2"/>
      </rPr>
      <t>Y</t>
    </r>
    <r>
      <rPr>
        <sz val="8"/>
        <color theme="1"/>
        <rFont val="Arial"/>
        <family val="2"/>
        <charset val="162"/>
      </rPr>
      <t xml:space="preserve"> - </t>
    </r>
    <r>
      <rPr>
        <sz val="8"/>
        <color theme="1"/>
        <rFont val="Symbol"/>
        <family val="1"/>
        <charset val="2"/>
      </rPr>
      <t>q</t>
    </r>
    <r>
      <rPr>
        <sz val="8"/>
        <color theme="1"/>
        <rFont val="Arial"/>
        <family val="2"/>
        <charset val="162"/>
      </rPr>
      <t xml:space="preserve"> - </t>
    </r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 xml:space="preserve">d ) * sin ( </t>
    </r>
    <r>
      <rPr>
        <sz val="8"/>
        <color theme="1"/>
        <rFont val="Symbol"/>
        <family val="1"/>
        <charset val="2"/>
      </rPr>
      <t>Y</t>
    </r>
    <r>
      <rPr>
        <sz val="8"/>
        <color theme="1"/>
        <rFont val="Arial"/>
        <family val="2"/>
        <charset val="162"/>
      </rPr>
      <t xml:space="preserve"> +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) ) ) ) ² ) =</t>
    </r>
  </si>
  <si>
    <r>
      <t xml:space="preserve">Ka = sin² ( </t>
    </r>
    <r>
      <rPr>
        <sz val="8"/>
        <color theme="1"/>
        <rFont val="Symbol"/>
        <family val="1"/>
        <charset val="2"/>
      </rPr>
      <t xml:space="preserve">Y </t>
    </r>
    <r>
      <rPr>
        <sz val="8"/>
        <color theme="1"/>
        <rFont val="Arial"/>
        <family val="2"/>
        <charset val="162"/>
      </rPr>
      <t xml:space="preserve">+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'd - </t>
    </r>
    <r>
      <rPr>
        <sz val="8"/>
        <color theme="1"/>
        <rFont val="Symbol"/>
        <family val="1"/>
        <charset val="2"/>
      </rPr>
      <t>q</t>
    </r>
    <r>
      <rPr>
        <sz val="8"/>
        <color theme="1"/>
        <rFont val="Arial"/>
        <family val="2"/>
        <charset val="162"/>
      </rPr>
      <t xml:space="preserve"> ) / ( cos </t>
    </r>
    <r>
      <rPr>
        <sz val="8"/>
        <color theme="1"/>
        <rFont val="Symbol"/>
        <family val="1"/>
        <charset val="2"/>
      </rPr>
      <t>q</t>
    </r>
    <r>
      <rPr>
        <sz val="8"/>
        <color theme="1"/>
        <rFont val="Arial"/>
        <family val="2"/>
        <charset val="162"/>
      </rPr>
      <t xml:space="preserve"> * sin²</t>
    </r>
    <r>
      <rPr>
        <sz val="8"/>
        <color theme="1"/>
        <rFont val="Symbol"/>
        <family val="1"/>
        <charset val="2"/>
      </rPr>
      <t>Y</t>
    </r>
    <r>
      <rPr>
        <sz val="8"/>
        <color theme="1"/>
        <rFont val="Arial"/>
        <family val="2"/>
        <charset val="162"/>
      </rPr>
      <t xml:space="preserve"> * sin( </t>
    </r>
    <r>
      <rPr>
        <sz val="8"/>
        <color theme="1"/>
        <rFont val="Symbol"/>
        <family val="1"/>
        <charset val="2"/>
      </rPr>
      <t xml:space="preserve">Y </t>
    </r>
    <r>
      <rPr>
        <sz val="8"/>
        <color theme="1"/>
        <rFont val="Arial"/>
        <family val="2"/>
        <charset val="162"/>
      </rPr>
      <t xml:space="preserve">- </t>
    </r>
    <r>
      <rPr>
        <sz val="8"/>
        <color theme="1"/>
        <rFont val="Symbol"/>
        <family val="1"/>
        <charset val="2"/>
      </rPr>
      <t xml:space="preserve">q </t>
    </r>
    <r>
      <rPr>
        <sz val="8"/>
        <color theme="1"/>
        <rFont val="Arial"/>
        <family val="2"/>
        <charset val="162"/>
      </rPr>
      <t xml:space="preserve">- </t>
    </r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>d ) ) =</t>
    </r>
  </si>
  <si>
    <r>
      <t xml:space="preserve">Kp = sin² ( </t>
    </r>
    <r>
      <rPr>
        <sz val="8"/>
        <color theme="1"/>
        <rFont val="Symbol"/>
        <family val="1"/>
        <charset val="2"/>
      </rPr>
      <t xml:space="preserve">Y </t>
    </r>
    <r>
      <rPr>
        <sz val="8"/>
        <color theme="1"/>
        <rFont val="Arial"/>
        <family val="2"/>
        <charset val="162"/>
      </rPr>
      <t xml:space="preserve">+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'd - </t>
    </r>
    <r>
      <rPr>
        <sz val="8"/>
        <color theme="1"/>
        <rFont val="Symbol"/>
        <family val="1"/>
        <charset val="2"/>
      </rPr>
      <t>q</t>
    </r>
    <r>
      <rPr>
        <sz val="8"/>
        <color theme="1"/>
        <rFont val="Arial"/>
        <family val="2"/>
        <charset val="162"/>
      </rPr>
      <t xml:space="preserve"> ) / ( cos </t>
    </r>
    <r>
      <rPr>
        <sz val="8"/>
        <color theme="1"/>
        <rFont val="Symbol"/>
        <family val="1"/>
        <charset val="2"/>
      </rPr>
      <t>q</t>
    </r>
    <r>
      <rPr>
        <sz val="8"/>
        <color theme="1"/>
        <rFont val="Arial"/>
        <family val="2"/>
        <charset val="162"/>
      </rPr>
      <t xml:space="preserve"> * sin²</t>
    </r>
    <r>
      <rPr>
        <sz val="8"/>
        <color theme="1"/>
        <rFont val="Symbol"/>
        <family val="1"/>
        <charset val="2"/>
      </rPr>
      <t>Y</t>
    </r>
    <r>
      <rPr>
        <sz val="8"/>
        <color theme="1"/>
        <rFont val="Arial"/>
        <family val="2"/>
        <charset val="162"/>
      </rPr>
      <t xml:space="preserve"> * sin( </t>
    </r>
    <r>
      <rPr>
        <sz val="8"/>
        <color theme="1"/>
        <rFont val="Symbol"/>
        <family val="1"/>
        <charset val="2"/>
      </rPr>
      <t xml:space="preserve">Y </t>
    </r>
    <r>
      <rPr>
        <sz val="8"/>
        <color theme="1"/>
        <rFont val="Arial"/>
        <family val="2"/>
        <charset val="162"/>
      </rPr>
      <t xml:space="preserve">+ </t>
    </r>
    <r>
      <rPr>
        <sz val="8"/>
        <color theme="1"/>
        <rFont val="Symbol"/>
        <family val="1"/>
        <charset val="2"/>
      </rPr>
      <t xml:space="preserve">q </t>
    </r>
    <r>
      <rPr>
        <sz val="8"/>
        <color theme="1"/>
        <rFont val="Arial"/>
        <family val="2"/>
        <charset val="162"/>
      </rPr>
      <t xml:space="preserve">) * ( 1 -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( sin(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'd ) * sin(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'd +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- </t>
    </r>
    <r>
      <rPr>
        <sz val="8"/>
        <color theme="1"/>
        <rFont val="Symbol"/>
        <family val="1"/>
        <charset val="2"/>
      </rPr>
      <t>q</t>
    </r>
    <r>
      <rPr>
        <sz val="8"/>
        <color theme="1"/>
        <rFont val="Arial"/>
        <family val="2"/>
        <charset val="162"/>
      </rPr>
      <t xml:space="preserve"> ) / ( sin (</t>
    </r>
    <r>
      <rPr>
        <sz val="8"/>
        <color theme="1"/>
        <rFont val="Symbol"/>
        <family val="1"/>
        <charset val="2"/>
      </rPr>
      <t>Y</t>
    </r>
    <r>
      <rPr>
        <sz val="8"/>
        <color theme="1"/>
        <rFont val="Arial"/>
        <family val="2"/>
        <charset val="162"/>
      </rPr>
      <t xml:space="preserve"> + </t>
    </r>
    <r>
      <rPr>
        <sz val="8"/>
        <color theme="1"/>
        <rFont val="Symbol"/>
        <family val="1"/>
        <charset val="2"/>
      </rPr>
      <t xml:space="preserve">q </t>
    </r>
    <r>
      <rPr>
        <sz val="8"/>
        <color theme="1"/>
        <rFont val="Arial"/>
        <family val="2"/>
        <charset val="162"/>
      </rPr>
      <t xml:space="preserve">) * sin ( </t>
    </r>
    <r>
      <rPr>
        <sz val="8"/>
        <color theme="1"/>
        <rFont val="Symbol"/>
        <family val="1"/>
        <charset val="2"/>
      </rPr>
      <t>Y</t>
    </r>
    <r>
      <rPr>
        <sz val="8"/>
        <color theme="1"/>
        <rFont val="Arial"/>
        <family val="2"/>
        <charset val="162"/>
      </rPr>
      <t xml:space="preserve"> +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) ) ) ) ² ) =</t>
    </r>
  </si>
  <si>
    <r>
      <rPr>
        <sz val="8"/>
        <color theme="1"/>
        <rFont val="Symbol"/>
        <family val="1"/>
        <charset val="2"/>
      </rPr>
      <t xml:space="preserve">q </t>
    </r>
    <r>
      <rPr>
        <sz val="8"/>
        <color theme="1"/>
        <rFont val="Arial"/>
        <family val="2"/>
        <charset val="162"/>
      </rPr>
      <t>=</t>
    </r>
  </si>
  <si>
    <r>
      <rPr>
        <sz val="8"/>
        <color theme="1"/>
        <rFont val="Symbol"/>
        <family val="1"/>
        <charset val="2"/>
      </rPr>
      <t>Y</t>
    </r>
    <r>
      <rPr>
        <sz val="8"/>
        <color theme="1"/>
        <rFont val="Arial"/>
        <family val="2"/>
        <charset val="162"/>
      </rPr>
      <t>=</t>
    </r>
  </si>
  <si>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rial"/>
        <family val="2"/>
        <charset val="162"/>
      </rPr>
      <t>d =</t>
    </r>
  </si>
  <si>
    <t>kullanılacak     Ka =</t>
  </si>
  <si>
    <r>
      <t xml:space="preserve">(zemin ile duvar arasındaki sürtünme açısı max  2 *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 / 3 alınabilir.)</t>
    </r>
  </si>
  <si>
    <t>statik durumda pasif basınç katsayısı</t>
  </si>
  <si>
    <t>dinamik durumunda pasif basınç katsayısı (-kv için)</t>
  </si>
  <si>
    <t>dinamik durumunda pasif basınç katsayısı (+kv için)</t>
  </si>
  <si>
    <t>TBDT-2018 'e göre Toplam Aktif &amp; Pasif Basınç Katsayısı</t>
  </si>
  <si>
    <r>
      <rPr>
        <b/>
        <sz val="12"/>
        <color theme="7" tint="-0.499984740745262"/>
        <rFont val="Arial"/>
        <family val="2"/>
        <charset val="162"/>
      </rPr>
      <t xml:space="preserve">RANKİNE &amp; COULOMB &amp; TBDY-2018 YÖNETMELİĞİNE GÖÇRE BASINÇ KATSAYILARI HESABI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</si>
  <si>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t>Rankine Teorisine Göre Aktif Basınç Katsayısı (şev açısı düz)</t>
  </si>
  <si>
    <t>Rankine Teorisine Göre Pasif Basınç Katsayısı (şev açısı düz)</t>
  </si>
  <si>
    <t>Rankine Teorisine Göre Aktif Basınç Katsayısı (şev açılı)</t>
  </si>
  <si>
    <r>
      <t xml:space="preserve">Ka = cos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* ( cos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-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( cos²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- cos²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 ) ) / ( cos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+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( cos²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- cos²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 ) ) =</t>
    </r>
  </si>
  <si>
    <t>Rankine Teorisine Göre Pasif Basınç Katsayısı (şev açılı)</t>
  </si>
  <si>
    <r>
      <t xml:space="preserve">Kp = cos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* ( cos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+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( cos²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- cos²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 ) ) / ( cos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-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( cos²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- cos²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 ) ) =</t>
    </r>
  </si>
  <si>
    <t>statik + dinamik durumda aktif basınç katsayısı (-kv için)</t>
  </si>
  <si>
    <t>statik + dinamik durumda aktif basınç katsayısı (+kv için)</t>
  </si>
  <si>
    <t>statik durumunda aktif basınç katsayısı</t>
  </si>
  <si>
    <t>Dikkat sadece sarı hücrelere data girilecek.</t>
  </si>
  <si>
    <t>KN/m²</t>
  </si>
  <si>
    <t>)=</t>
  </si>
  <si>
    <t>+</t>
  </si>
  <si>
    <t>*(</t>
  </si>
  <si>
    <r>
      <t xml:space="preserve">q =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s * ( H3 + H4 ) =</t>
    </r>
  </si>
  <si>
    <t>AKTİF SU BASINÇLARI</t>
  </si>
  <si>
    <t>=</t>
  </si>
  <si>
    <t>*</t>
  </si>
  <si>
    <t>q = Ka4 * q =</t>
  </si>
  <si>
    <t>q = Ka3 * q =</t>
  </si>
  <si>
    <t>q = Ka2 * q =</t>
  </si>
  <si>
    <t>q = Ka1 * q =</t>
  </si>
  <si>
    <t>AKTİF SÜRSARJ BASINÇLARI</t>
  </si>
  <si>
    <t>)*</t>
  </si>
  <si>
    <t>-</t>
  </si>
  <si>
    <t xml:space="preserve"> +(</t>
  </si>
  <si>
    <r>
      <t>*</t>
    </r>
    <r>
      <rPr>
        <sz val="8"/>
        <color theme="1"/>
        <rFont val="Symbol"/>
        <family val="1"/>
        <charset val="2"/>
      </rPr>
      <t>Ö</t>
    </r>
  </si>
  <si>
    <r>
      <t xml:space="preserve">q = - 2 * c4 *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Ka4 + Ka4 * (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n1 * H1 +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n2 * H2 + (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d3 -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s ) * H3 + (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d4 -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s ) * H4 ) =</t>
    </r>
  </si>
  <si>
    <r>
      <t xml:space="preserve">q = - 2 * c4 *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Ka4 + Ka4 * (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n1 * H1 +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n2 * H2 + (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d3 -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s ) * H3 ) =</t>
    </r>
  </si>
  <si>
    <r>
      <t xml:space="preserve">q = - 2 * c3 *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Ka3 + Ka3 * (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n1 * H1 +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n2 * H2 + (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d3 -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s ) * H3 ) =</t>
    </r>
  </si>
  <si>
    <r>
      <t xml:space="preserve">q = - 2 * c3 *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Ka3 + Ka3 * (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n1 * H1 +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n2 * H2 ) =</t>
    </r>
  </si>
  <si>
    <r>
      <t xml:space="preserve">q = - 2 * c2 *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Ka2 + Ka2 * (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 xml:space="preserve">n1 * H1 +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n2 * H2 ) =</t>
    </r>
  </si>
  <si>
    <r>
      <t xml:space="preserve">q = - 2 * c2 *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Ka2 + Ka2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n1 * H1 =</t>
    </r>
  </si>
  <si>
    <r>
      <t xml:space="preserve">q = - 2 * c1 *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Ka1 + Ka1 *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n1 * H1 =</t>
    </r>
  </si>
  <si>
    <t>AKTİF ZEMİN BASINÇLARI</t>
  </si>
  <si>
    <r>
      <t xml:space="preserve">Ka4 = tan² ( 45 - </t>
    </r>
    <r>
      <rPr>
        <sz val="8"/>
        <color theme="1"/>
        <rFont val="Symbol"/>
        <family val="1"/>
        <charset val="2"/>
      </rPr>
      <t>f4</t>
    </r>
    <r>
      <rPr>
        <sz val="8"/>
        <color theme="1"/>
        <rFont val="Arial"/>
        <family val="2"/>
        <charset val="162"/>
      </rPr>
      <t xml:space="preserve"> / 2 ) =</t>
    </r>
  </si>
  <si>
    <r>
      <t xml:space="preserve">Ka3 = tan² ( 45 - </t>
    </r>
    <r>
      <rPr>
        <sz val="8"/>
        <color theme="1"/>
        <rFont val="Symbol"/>
        <family val="1"/>
        <charset val="2"/>
      </rPr>
      <t>f3</t>
    </r>
    <r>
      <rPr>
        <sz val="8"/>
        <color theme="1"/>
        <rFont val="Arial"/>
        <family val="2"/>
        <charset val="162"/>
      </rPr>
      <t xml:space="preserve"> / 2 ) =</t>
    </r>
  </si>
  <si>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s = su birim hacim ağırlığı</t>
    </r>
  </si>
  <si>
    <r>
      <t xml:space="preserve">Ka2 = tan² ( 45 - </t>
    </r>
    <r>
      <rPr>
        <sz val="8"/>
        <color theme="1"/>
        <rFont val="Symbol"/>
        <family val="1"/>
        <charset val="2"/>
      </rPr>
      <t>f2</t>
    </r>
    <r>
      <rPr>
        <sz val="8"/>
        <color theme="1"/>
        <rFont val="Arial"/>
        <family val="2"/>
        <charset val="162"/>
      </rPr>
      <t xml:space="preserve"> / 2 ) =</t>
    </r>
  </si>
  <si>
    <t>c = zemin kohezyonu</t>
  </si>
  <si>
    <r>
      <t xml:space="preserve">Ka1 = tan² ( 45 - </t>
    </r>
    <r>
      <rPr>
        <sz val="8"/>
        <color theme="1"/>
        <rFont val="Symbol"/>
        <family val="1"/>
        <charset val="2"/>
      </rPr>
      <t>f1</t>
    </r>
    <r>
      <rPr>
        <sz val="8"/>
        <color theme="1"/>
        <rFont val="Arial"/>
        <family val="2"/>
        <charset val="162"/>
      </rPr>
      <t xml:space="preserve"> / 2 ) =</t>
    </r>
  </si>
  <si>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 = </t>
    </r>
    <r>
      <rPr>
        <sz val="8"/>
        <color theme="1"/>
        <rFont val="Arial"/>
        <family val="1"/>
        <charset val="2"/>
      </rPr>
      <t>zemin içsel sürtünme açısı</t>
    </r>
  </si>
  <si>
    <t>AKTİF BASINÇ KATSAYILARI</t>
  </si>
  <si>
    <t>m</t>
  </si>
  <si>
    <t>/(</t>
  </si>
  <si>
    <r>
      <t xml:space="preserve">zo = 2 * c1 *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Ka1 / (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n1 * Ka1 ) =</t>
    </r>
  </si>
  <si>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n = zemin kuru birim hacim ağırlığı</t>
    </r>
  </si>
  <si>
    <t>H4=</t>
  </si>
  <si>
    <t>c4 =</t>
  </si>
  <si>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>4 =</t>
    </r>
  </si>
  <si>
    <t>KN/m3</t>
  </si>
  <si>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d4 =</t>
    </r>
  </si>
  <si>
    <t>H3=</t>
  </si>
  <si>
    <t>c3 =</t>
  </si>
  <si>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>3 =</t>
    </r>
  </si>
  <si>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d3 =</t>
    </r>
  </si>
  <si>
    <t>YASS</t>
  </si>
  <si>
    <t>H2=</t>
  </si>
  <si>
    <t>c2 =</t>
  </si>
  <si>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>2 =</t>
    </r>
  </si>
  <si>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n2 =</t>
    </r>
  </si>
  <si>
    <t>H1=</t>
  </si>
  <si>
    <t>c1 =</t>
  </si>
  <si>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>1 =</t>
    </r>
  </si>
  <si>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n1 =</t>
    </r>
  </si>
  <si>
    <t>zo =</t>
  </si>
  <si>
    <t>q=</t>
  </si>
  <si>
    <t>(sürsarj yükü)</t>
  </si>
  <si>
    <r>
      <rPr>
        <b/>
        <sz val="12"/>
        <color theme="7" tint="-0.499984740745262"/>
        <rFont val="Arial"/>
        <family val="2"/>
        <charset val="162"/>
      </rPr>
      <t xml:space="preserve">DUVARA ETKİYEN BASINÇLAR HESABI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</si>
  <si>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d = zemin suya doygun birim hacim ağırlığı</t>
    </r>
  </si>
  <si>
    <r>
      <t xml:space="preserve">q = </t>
    </r>
    <r>
      <rPr>
        <sz val="8"/>
        <color theme="1"/>
        <rFont val="Symbol"/>
        <family val="1"/>
        <charset val="2"/>
      </rPr>
      <t>g</t>
    </r>
    <r>
      <rPr>
        <sz val="8"/>
        <color theme="1"/>
        <rFont val="Arial"/>
        <family val="2"/>
        <charset val="162"/>
      </rPr>
      <t>s * H3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</si>
</sst>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8"/>
      <color theme="1"/>
      <name val="Arial"/>
      <family val="2"/>
      <charset val="162"/>
    </font>
    <font>
      <sz val="8"/>
      <color theme="1"/>
      <name val="Symbol"/>
      <family val="1"/>
      <charset val="2"/>
    </font>
    <font>
      <sz val="8"/>
      <color theme="1"/>
      <name val="Arial"/>
      <family val="1"/>
      <charset val="2"/>
    </font>
    <font>
      <b/>
      <sz val="8"/>
      <color rgb="FFFF0000"/>
      <name val="Arial"/>
      <family val="2"/>
      <charset val="162"/>
    </font>
    <font>
      <b/>
      <i/>
      <u/>
      <sz val="10"/>
      <color theme="1"/>
      <name val="Arial"/>
      <family val="2"/>
      <charset val="162"/>
    </font>
    <font>
      <vertAlign val="subscript"/>
      <sz val="8"/>
      <color theme="1"/>
      <name val="Arial"/>
      <family val="2"/>
      <charset val="162"/>
    </font>
    <font>
      <i/>
      <u/>
      <sz val="8"/>
      <color theme="1"/>
      <name val="Arial"/>
      <family val="2"/>
      <charset val="162"/>
    </font>
    <font>
      <b/>
      <sz val="8"/>
      <color theme="7" tint="-0.499984740745262"/>
      <name val="Arial"/>
      <family val="2"/>
      <charset val="162"/>
    </font>
    <font>
      <b/>
      <sz val="12"/>
      <color theme="7" tint="-0.499984740745262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14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hidden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Alignment="1" applyProtection="1">
      <alignment vertical="center" textRotation="90"/>
      <protection hidden="1"/>
    </xf>
    <xf numFmtId="0" fontId="0" fillId="5" borderId="0" xfId="0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1" fillId="5" borderId="0" xfId="0" applyFont="1" applyFill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7" fillId="4" borderId="11" xfId="0" applyFont="1" applyFill="1" applyBorder="1" applyAlignment="1" applyProtection="1">
      <alignment horizontal="center" vertical="center" wrapText="1"/>
      <protection hidden="1"/>
    </xf>
    <xf numFmtId="0" fontId="7" fillId="4" borderId="12" xfId="0" applyFont="1" applyFill="1" applyBorder="1" applyAlignment="1" applyProtection="1">
      <alignment horizontal="center" vertical="center"/>
      <protection hidden="1"/>
    </xf>
    <xf numFmtId="0" fontId="7" fillId="4" borderId="13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 textRotation="90"/>
      <protection locked="0"/>
    </xf>
    <xf numFmtId="0" fontId="0" fillId="0" borderId="0" xfId="0" applyAlignment="1" applyProtection="1">
      <alignment horizontal="center" vertical="center" textRotation="90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7" fillId="4" borderId="13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70</xdr:row>
      <xdr:rowOff>47624</xdr:rowOff>
    </xdr:from>
    <xdr:to>
      <xdr:col>50</xdr:col>
      <xdr:colOff>19050</xdr:colOff>
      <xdr:row>107</xdr:row>
      <xdr:rowOff>9526</xdr:rowOff>
    </xdr:to>
    <xdr:grpSp>
      <xdr:nvGrpSpPr>
        <xdr:cNvPr id="208" name="Group 207">
          <a:extLst>
            <a:ext uri="{FF2B5EF4-FFF2-40B4-BE49-F238E27FC236}">
              <a16:creationId xmlns:a16="http://schemas.microsoft.com/office/drawing/2014/main" id="{0EB18EF4-E26B-BA32-80D5-39C13BDC7E9C}"/>
            </a:ext>
          </a:extLst>
        </xdr:cNvPr>
        <xdr:cNvGrpSpPr/>
      </xdr:nvGrpSpPr>
      <xdr:grpSpPr>
        <a:xfrm>
          <a:off x="552450" y="11096624"/>
          <a:ext cx="7562850" cy="5248277"/>
          <a:chOff x="552450" y="11096624"/>
          <a:chExt cx="7562850" cy="5248277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D9D53AB0-4636-1232-92C0-E0AB9C7492F5}"/>
              </a:ext>
            </a:extLst>
          </xdr:cNvPr>
          <xdr:cNvSpPr/>
        </xdr:nvSpPr>
        <xdr:spPr>
          <a:xfrm>
            <a:off x="1300163" y="11334752"/>
            <a:ext cx="157162" cy="5010149"/>
          </a:xfrm>
          <a:prstGeom prst="rect">
            <a:avLst/>
          </a:prstGeom>
          <a:solidFill>
            <a:schemeClr val="bg1">
              <a:lumMod val="95000"/>
            </a:schemeClr>
          </a:solidFill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 kern="1200"/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2167D452-88A8-63E7-A11C-02C5440AF30E}"/>
              </a:ext>
            </a:extLst>
          </xdr:cNvPr>
          <xdr:cNvCxnSpPr/>
        </xdr:nvCxnSpPr>
        <xdr:spPr>
          <a:xfrm>
            <a:off x="1438275" y="11334750"/>
            <a:ext cx="6657975" cy="0"/>
          </a:xfrm>
          <a:prstGeom prst="line">
            <a:avLst/>
          </a:prstGeom>
          <a:ln w="12700">
            <a:solidFill>
              <a:schemeClr val="accent4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58B9B461-A426-8F33-B28F-121CBDB9BA94}"/>
              </a:ext>
            </a:extLst>
          </xdr:cNvPr>
          <xdr:cNvCxnSpPr/>
        </xdr:nvCxnSpPr>
        <xdr:spPr>
          <a:xfrm>
            <a:off x="1457325" y="11096625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63A5D6D4-2AD0-4AD8-49DF-9DF96F79A5CB}"/>
              </a:ext>
            </a:extLst>
          </xdr:cNvPr>
          <xdr:cNvCxnSpPr/>
        </xdr:nvCxnSpPr>
        <xdr:spPr>
          <a:xfrm>
            <a:off x="1619250" y="11096625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FAC774B8-8CED-4FA6-4042-5AAC11E8C4D9}"/>
              </a:ext>
            </a:extLst>
          </xdr:cNvPr>
          <xdr:cNvCxnSpPr/>
        </xdr:nvCxnSpPr>
        <xdr:spPr>
          <a:xfrm>
            <a:off x="1781176" y="11096625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Arrow Connector 7">
            <a:extLst>
              <a:ext uri="{FF2B5EF4-FFF2-40B4-BE49-F238E27FC236}">
                <a16:creationId xmlns:a16="http://schemas.microsoft.com/office/drawing/2014/main" id="{EFD57093-2610-5539-5049-5513C481F2BB}"/>
              </a:ext>
            </a:extLst>
          </xdr:cNvPr>
          <xdr:cNvCxnSpPr/>
        </xdr:nvCxnSpPr>
        <xdr:spPr>
          <a:xfrm>
            <a:off x="1943101" y="11096625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Arrow Connector 8">
            <a:extLst>
              <a:ext uri="{FF2B5EF4-FFF2-40B4-BE49-F238E27FC236}">
                <a16:creationId xmlns:a16="http://schemas.microsoft.com/office/drawing/2014/main" id="{670B36AB-1BA9-1125-6FB4-A26FC20E02AA}"/>
              </a:ext>
            </a:extLst>
          </xdr:cNvPr>
          <xdr:cNvCxnSpPr/>
        </xdr:nvCxnSpPr>
        <xdr:spPr>
          <a:xfrm>
            <a:off x="2105025" y="11096624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E7D169FF-D630-866C-F311-237AEF1B4083}"/>
              </a:ext>
            </a:extLst>
          </xdr:cNvPr>
          <xdr:cNvCxnSpPr/>
        </xdr:nvCxnSpPr>
        <xdr:spPr>
          <a:xfrm>
            <a:off x="2266950" y="11096624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Arrow Connector 10">
            <a:extLst>
              <a:ext uri="{FF2B5EF4-FFF2-40B4-BE49-F238E27FC236}">
                <a16:creationId xmlns:a16="http://schemas.microsoft.com/office/drawing/2014/main" id="{A805D08B-78EB-FAED-E735-EE2457CAF061}"/>
              </a:ext>
            </a:extLst>
          </xdr:cNvPr>
          <xdr:cNvCxnSpPr/>
        </xdr:nvCxnSpPr>
        <xdr:spPr>
          <a:xfrm>
            <a:off x="2428876" y="11096624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B2EA1610-29D6-67A7-280C-489EA3DA1130}"/>
              </a:ext>
            </a:extLst>
          </xdr:cNvPr>
          <xdr:cNvCxnSpPr/>
        </xdr:nvCxnSpPr>
        <xdr:spPr>
          <a:xfrm>
            <a:off x="2590801" y="11096624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7EA66512-4005-9DB7-CFE7-07D1B6ABDBC5}"/>
              </a:ext>
            </a:extLst>
          </xdr:cNvPr>
          <xdr:cNvCxnSpPr/>
        </xdr:nvCxnSpPr>
        <xdr:spPr>
          <a:xfrm>
            <a:off x="2752724" y="11096625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Arrow Connector 13">
            <a:extLst>
              <a:ext uri="{FF2B5EF4-FFF2-40B4-BE49-F238E27FC236}">
                <a16:creationId xmlns:a16="http://schemas.microsoft.com/office/drawing/2014/main" id="{2D572B6F-6952-3118-00BB-9A1A171E8FA2}"/>
              </a:ext>
            </a:extLst>
          </xdr:cNvPr>
          <xdr:cNvCxnSpPr/>
        </xdr:nvCxnSpPr>
        <xdr:spPr>
          <a:xfrm>
            <a:off x="2914649" y="11096625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Arrow Connector 14">
            <a:extLst>
              <a:ext uri="{FF2B5EF4-FFF2-40B4-BE49-F238E27FC236}">
                <a16:creationId xmlns:a16="http://schemas.microsoft.com/office/drawing/2014/main" id="{106B9C56-74D6-FCE3-F1BC-93588B7164F4}"/>
              </a:ext>
            </a:extLst>
          </xdr:cNvPr>
          <xdr:cNvCxnSpPr/>
        </xdr:nvCxnSpPr>
        <xdr:spPr>
          <a:xfrm>
            <a:off x="3076575" y="11096625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Arrow Connector 15">
            <a:extLst>
              <a:ext uri="{FF2B5EF4-FFF2-40B4-BE49-F238E27FC236}">
                <a16:creationId xmlns:a16="http://schemas.microsoft.com/office/drawing/2014/main" id="{5F6EA2CC-23D6-9EE6-0790-52322A8A45BF}"/>
              </a:ext>
            </a:extLst>
          </xdr:cNvPr>
          <xdr:cNvCxnSpPr/>
        </xdr:nvCxnSpPr>
        <xdr:spPr>
          <a:xfrm>
            <a:off x="3238500" y="11096625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Arrow Connector 16">
            <a:extLst>
              <a:ext uri="{FF2B5EF4-FFF2-40B4-BE49-F238E27FC236}">
                <a16:creationId xmlns:a16="http://schemas.microsoft.com/office/drawing/2014/main" id="{0EEDB9C8-6564-19B9-A463-5DCB3726F684}"/>
              </a:ext>
            </a:extLst>
          </xdr:cNvPr>
          <xdr:cNvCxnSpPr/>
        </xdr:nvCxnSpPr>
        <xdr:spPr>
          <a:xfrm>
            <a:off x="3400424" y="11096624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Arrow Connector 17">
            <a:extLst>
              <a:ext uri="{FF2B5EF4-FFF2-40B4-BE49-F238E27FC236}">
                <a16:creationId xmlns:a16="http://schemas.microsoft.com/office/drawing/2014/main" id="{48B72AD3-A076-8E54-1512-FE8CDD924E05}"/>
              </a:ext>
            </a:extLst>
          </xdr:cNvPr>
          <xdr:cNvCxnSpPr/>
        </xdr:nvCxnSpPr>
        <xdr:spPr>
          <a:xfrm>
            <a:off x="3562349" y="11096624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0DE0D7DC-8E81-193C-B2DE-AC5DF4215B33}"/>
              </a:ext>
            </a:extLst>
          </xdr:cNvPr>
          <xdr:cNvCxnSpPr/>
        </xdr:nvCxnSpPr>
        <xdr:spPr>
          <a:xfrm>
            <a:off x="3724275" y="11096624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Arrow Connector 19">
            <a:extLst>
              <a:ext uri="{FF2B5EF4-FFF2-40B4-BE49-F238E27FC236}">
                <a16:creationId xmlns:a16="http://schemas.microsoft.com/office/drawing/2014/main" id="{D84F08EF-C446-31D5-20F0-C2C790092E59}"/>
              </a:ext>
            </a:extLst>
          </xdr:cNvPr>
          <xdr:cNvCxnSpPr/>
        </xdr:nvCxnSpPr>
        <xdr:spPr>
          <a:xfrm>
            <a:off x="3886200" y="11096624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Arrow Connector 20">
            <a:extLst>
              <a:ext uri="{FF2B5EF4-FFF2-40B4-BE49-F238E27FC236}">
                <a16:creationId xmlns:a16="http://schemas.microsoft.com/office/drawing/2014/main" id="{2A51B9D7-93C0-D3AB-DAF7-6C57ABAFF9A3}"/>
              </a:ext>
            </a:extLst>
          </xdr:cNvPr>
          <xdr:cNvCxnSpPr/>
        </xdr:nvCxnSpPr>
        <xdr:spPr>
          <a:xfrm>
            <a:off x="4048124" y="11101388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F8818CFF-5309-C189-E1A8-9AC635D7B8EE}"/>
              </a:ext>
            </a:extLst>
          </xdr:cNvPr>
          <xdr:cNvCxnSpPr/>
        </xdr:nvCxnSpPr>
        <xdr:spPr>
          <a:xfrm>
            <a:off x="4210049" y="11101388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Arrow Connector 22">
            <a:extLst>
              <a:ext uri="{FF2B5EF4-FFF2-40B4-BE49-F238E27FC236}">
                <a16:creationId xmlns:a16="http://schemas.microsoft.com/office/drawing/2014/main" id="{053E9370-4A70-0DE6-A7CD-A7672758ECC7}"/>
              </a:ext>
            </a:extLst>
          </xdr:cNvPr>
          <xdr:cNvCxnSpPr/>
        </xdr:nvCxnSpPr>
        <xdr:spPr>
          <a:xfrm>
            <a:off x="4371975" y="11101388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Straight Arrow Connector 23">
            <a:extLst>
              <a:ext uri="{FF2B5EF4-FFF2-40B4-BE49-F238E27FC236}">
                <a16:creationId xmlns:a16="http://schemas.microsoft.com/office/drawing/2014/main" id="{52032BBA-69EC-4DA7-1BC0-69AB9F03E6D8}"/>
              </a:ext>
            </a:extLst>
          </xdr:cNvPr>
          <xdr:cNvCxnSpPr/>
        </xdr:nvCxnSpPr>
        <xdr:spPr>
          <a:xfrm>
            <a:off x="4533900" y="11101388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Arrow Connector 24">
            <a:extLst>
              <a:ext uri="{FF2B5EF4-FFF2-40B4-BE49-F238E27FC236}">
                <a16:creationId xmlns:a16="http://schemas.microsoft.com/office/drawing/2014/main" id="{FF5FDD6A-D985-41B8-126F-93BB5903F924}"/>
              </a:ext>
            </a:extLst>
          </xdr:cNvPr>
          <xdr:cNvCxnSpPr/>
        </xdr:nvCxnSpPr>
        <xdr:spPr>
          <a:xfrm>
            <a:off x="4695824" y="11101387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Arrow Connector 25">
            <a:extLst>
              <a:ext uri="{FF2B5EF4-FFF2-40B4-BE49-F238E27FC236}">
                <a16:creationId xmlns:a16="http://schemas.microsoft.com/office/drawing/2014/main" id="{25FFEA8B-35C1-FF46-045A-C9E4C6A3E6D4}"/>
              </a:ext>
            </a:extLst>
          </xdr:cNvPr>
          <xdr:cNvCxnSpPr/>
        </xdr:nvCxnSpPr>
        <xdr:spPr>
          <a:xfrm>
            <a:off x="4857749" y="11101387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Arrow Connector 26">
            <a:extLst>
              <a:ext uri="{FF2B5EF4-FFF2-40B4-BE49-F238E27FC236}">
                <a16:creationId xmlns:a16="http://schemas.microsoft.com/office/drawing/2014/main" id="{9989E9B0-0DB9-4660-5D3D-2F40F00AA13A}"/>
              </a:ext>
            </a:extLst>
          </xdr:cNvPr>
          <xdr:cNvCxnSpPr/>
        </xdr:nvCxnSpPr>
        <xdr:spPr>
          <a:xfrm>
            <a:off x="5019675" y="11101387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Arrow Connector 27">
            <a:extLst>
              <a:ext uri="{FF2B5EF4-FFF2-40B4-BE49-F238E27FC236}">
                <a16:creationId xmlns:a16="http://schemas.microsoft.com/office/drawing/2014/main" id="{E190E197-6A87-A03D-964D-9986E9C76898}"/>
              </a:ext>
            </a:extLst>
          </xdr:cNvPr>
          <xdr:cNvCxnSpPr/>
        </xdr:nvCxnSpPr>
        <xdr:spPr>
          <a:xfrm>
            <a:off x="5181600" y="11101387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Arrow Connector 28">
            <a:extLst>
              <a:ext uri="{FF2B5EF4-FFF2-40B4-BE49-F238E27FC236}">
                <a16:creationId xmlns:a16="http://schemas.microsoft.com/office/drawing/2014/main" id="{91983581-D063-3F68-A772-A3A84C61B86C}"/>
              </a:ext>
            </a:extLst>
          </xdr:cNvPr>
          <xdr:cNvCxnSpPr/>
        </xdr:nvCxnSpPr>
        <xdr:spPr>
          <a:xfrm>
            <a:off x="5343524" y="11101388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Arrow Connector 29">
            <a:extLst>
              <a:ext uri="{FF2B5EF4-FFF2-40B4-BE49-F238E27FC236}">
                <a16:creationId xmlns:a16="http://schemas.microsoft.com/office/drawing/2014/main" id="{58264E8F-44E9-1A8A-8CF5-CDD1C10BE78C}"/>
              </a:ext>
            </a:extLst>
          </xdr:cNvPr>
          <xdr:cNvCxnSpPr/>
        </xdr:nvCxnSpPr>
        <xdr:spPr>
          <a:xfrm>
            <a:off x="5505449" y="11101388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Arrow Connector 30">
            <a:extLst>
              <a:ext uri="{FF2B5EF4-FFF2-40B4-BE49-F238E27FC236}">
                <a16:creationId xmlns:a16="http://schemas.microsoft.com/office/drawing/2014/main" id="{EC90977B-8392-93C2-9364-F108EB2D3840}"/>
              </a:ext>
            </a:extLst>
          </xdr:cNvPr>
          <xdr:cNvCxnSpPr/>
        </xdr:nvCxnSpPr>
        <xdr:spPr>
          <a:xfrm>
            <a:off x="5667375" y="11101388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Arrow Connector 31">
            <a:extLst>
              <a:ext uri="{FF2B5EF4-FFF2-40B4-BE49-F238E27FC236}">
                <a16:creationId xmlns:a16="http://schemas.microsoft.com/office/drawing/2014/main" id="{A7B5E1BF-BDE4-AD64-FDE3-3BD947A2817F}"/>
              </a:ext>
            </a:extLst>
          </xdr:cNvPr>
          <xdr:cNvCxnSpPr/>
        </xdr:nvCxnSpPr>
        <xdr:spPr>
          <a:xfrm>
            <a:off x="5829300" y="11101388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Arrow Connector 32">
            <a:extLst>
              <a:ext uri="{FF2B5EF4-FFF2-40B4-BE49-F238E27FC236}">
                <a16:creationId xmlns:a16="http://schemas.microsoft.com/office/drawing/2014/main" id="{0D751E04-A143-6B0F-D10B-D78A4017C71D}"/>
              </a:ext>
            </a:extLst>
          </xdr:cNvPr>
          <xdr:cNvCxnSpPr/>
        </xdr:nvCxnSpPr>
        <xdr:spPr>
          <a:xfrm>
            <a:off x="5991224" y="11101387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Arrow Connector 33">
            <a:extLst>
              <a:ext uri="{FF2B5EF4-FFF2-40B4-BE49-F238E27FC236}">
                <a16:creationId xmlns:a16="http://schemas.microsoft.com/office/drawing/2014/main" id="{6364B89E-8F0B-DB53-D176-18778A17CA6E}"/>
              </a:ext>
            </a:extLst>
          </xdr:cNvPr>
          <xdr:cNvCxnSpPr/>
        </xdr:nvCxnSpPr>
        <xdr:spPr>
          <a:xfrm>
            <a:off x="6153149" y="11101387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Arrow Connector 34">
            <a:extLst>
              <a:ext uri="{FF2B5EF4-FFF2-40B4-BE49-F238E27FC236}">
                <a16:creationId xmlns:a16="http://schemas.microsoft.com/office/drawing/2014/main" id="{DF88D517-1307-6B1D-0CB7-872BC061FE62}"/>
              </a:ext>
            </a:extLst>
          </xdr:cNvPr>
          <xdr:cNvCxnSpPr/>
        </xdr:nvCxnSpPr>
        <xdr:spPr>
          <a:xfrm>
            <a:off x="6315075" y="11101387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Arrow Connector 35">
            <a:extLst>
              <a:ext uri="{FF2B5EF4-FFF2-40B4-BE49-F238E27FC236}">
                <a16:creationId xmlns:a16="http://schemas.microsoft.com/office/drawing/2014/main" id="{B66F794C-25E3-395F-5CC6-C7A0F1121F48}"/>
              </a:ext>
            </a:extLst>
          </xdr:cNvPr>
          <xdr:cNvCxnSpPr/>
        </xdr:nvCxnSpPr>
        <xdr:spPr>
          <a:xfrm>
            <a:off x="6477000" y="11101387"/>
            <a:ext cx="0" cy="23336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Connector 36">
            <a:extLst>
              <a:ext uri="{FF2B5EF4-FFF2-40B4-BE49-F238E27FC236}">
                <a16:creationId xmlns:a16="http://schemas.microsoft.com/office/drawing/2014/main" id="{DCE75D1E-CDC0-5781-132D-7DC934DFB2BA}"/>
              </a:ext>
            </a:extLst>
          </xdr:cNvPr>
          <xdr:cNvCxnSpPr/>
        </xdr:nvCxnSpPr>
        <xdr:spPr>
          <a:xfrm>
            <a:off x="1462087" y="12477750"/>
            <a:ext cx="6653213" cy="0"/>
          </a:xfrm>
          <a:prstGeom prst="line">
            <a:avLst/>
          </a:prstGeom>
          <a:ln w="12700">
            <a:solidFill>
              <a:schemeClr val="accent4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id="{2F4A5012-4C7B-09DB-BDE3-20BB480AEFD0}"/>
              </a:ext>
            </a:extLst>
          </xdr:cNvPr>
          <xdr:cNvCxnSpPr/>
        </xdr:nvCxnSpPr>
        <xdr:spPr>
          <a:xfrm>
            <a:off x="1462087" y="13620755"/>
            <a:ext cx="6653213" cy="0"/>
          </a:xfrm>
          <a:prstGeom prst="line">
            <a:avLst/>
          </a:prstGeom>
          <a:ln w="12700">
            <a:solidFill>
              <a:schemeClr val="accent4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Straight Connector 38">
            <a:extLst>
              <a:ext uri="{FF2B5EF4-FFF2-40B4-BE49-F238E27FC236}">
                <a16:creationId xmlns:a16="http://schemas.microsoft.com/office/drawing/2014/main" id="{4FCFB06C-EC6F-DF12-CBAA-E847482FAA46}"/>
              </a:ext>
            </a:extLst>
          </xdr:cNvPr>
          <xdr:cNvCxnSpPr/>
        </xdr:nvCxnSpPr>
        <xdr:spPr>
          <a:xfrm>
            <a:off x="1462087" y="14758995"/>
            <a:ext cx="6643688" cy="0"/>
          </a:xfrm>
          <a:prstGeom prst="line">
            <a:avLst/>
          </a:prstGeom>
          <a:ln w="12700">
            <a:solidFill>
              <a:schemeClr val="accent4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BF0D82BC-B8AE-B987-59D6-19F101A9E4E4}"/>
              </a:ext>
            </a:extLst>
          </xdr:cNvPr>
          <xdr:cNvCxnSpPr/>
        </xdr:nvCxnSpPr>
        <xdr:spPr>
          <a:xfrm>
            <a:off x="1452563" y="15901988"/>
            <a:ext cx="6643687" cy="0"/>
          </a:xfrm>
          <a:prstGeom prst="line">
            <a:avLst/>
          </a:prstGeom>
          <a:ln w="12700">
            <a:solidFill>
              <a:schemeClr val="accent4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1" name="Isosceles Triangle 40">
            <a:extLst>
              <a:ext uri="{FF2B5EF4-FFF2-40B4-BE49-F238E27FC236}">
                <a16:creationId xmlns:a16="http://schemas.microsoft.com/office/drawing/2014/main" id="{C77D45B4-374F-81DD-CB28-65B938163498}"/>
              </a:ext>
            </a:extLst>
          </xdr:cNvPr>
          <xdr:cNvSpPr/>
        </xdr:nvSpPr>
        <xdr:spPr>
          <a:xfrm rot="10800000">
            <a:off x="6152007" y="13477875"/>
            <a:ext cx="154686" cy="133350"/>
          </a:xfrm>
          <a:prstGeom prst="triangle">
            <a:avLst/>
          </a:prstGeom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 kern="1200"/>
          </a:p>
        </xdr:txBody>
      </xdr:sp>
      <xdr:cxnSp macro="">
        <xdr:nvCxnSpPr>
          <xdr:cNvPr id="42" name="Straight Connector 41">
            <a:extLst>
              <a:ext uri="{FF2B5EF4-FFF2-40B4-BE49-F238E27FC236}">
                <a16:creationId xmlns:a16="http://schemas.microsoft.com/office/drawing/2014/main" id="{7BD45E79-6890-A133-336E-92ED0EADD924}"/>
              </a:ext>
            </a:extLst>
          </xdr:cNvPr>
          <xdr:cNvCxnSpPr/>
        </xdr:nvCxnSpPr>
        <xdr:spPr>
          <a:xfrm>
            <a:off x="6038850" y="13663613"/>
            <a:ext cx="3905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669090D2-4AFF-77E2-60D4-EED300A77D82}"/>
              </a:ext>
            </a:extLst>
          </xdr:cNvPr>
          <xdr:cNvCxnSpPr/>
        </xdr:nvCxnSpPr>
        <xdr:spPr>
          <a:xfrm>
            <a:off x="6119813" y="13720763"/>
            <a:ext cx="219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Connector 43">
            <a:extLst>
              <a:ext uri="{FF2B5EF4-FFF2-40B4-BE49-F238E27FC236}">
                <a16:creationId xmlns:a16="http://schemas.microsoft.com/office/drawing/2014/main" id="{EDDA06CC-8B81-D409-ADA3-EF1B64DBB473}"/>
              </a:ext>
            </a:extLst>
          </xdr:cNvPr>
          <xdr:cNvCxnSpPr/>
        </xdr:nvCxnSpPr>
        <xdr:spPr>
          <a:xfrm>
            <a:off x="6186488" y="13773150"/>
            <a:ext cx="1000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" name="Freeform: Shape 44">
            <a:extLst>
              <a:ext uri="{FF2B5EF4-FFF2-40B4-BE49-F238E27FC236}">
                <a16:creationId xmlns:a16="http://schemas.microsoft.com/office/drawing/2014/main" id="{36115F84-7C73-DD52-28FC-D4EB17FD8FBD}"/>
              </a:ext>
            </a:extLst>
          </xdr:cNvPr>
          <xdr:cNvSpPr/>
        </xdr:nvSpPr>
        <xdr:spPr>
          <a:xfrm>
            <a:off x="1781175" y="11334750"/>
            <a:ext cx="2095500" cy="4572000"/>
          </a:xfrm>
          <a:custGeom>
            <a:avLst/>
            <a:gdLst>
              <a:gd name="connsiteX0" fmla="*/ 0 w 2095500"/>
              <a:gd name="connsiteY0" fmla="*/ 0 h 4572000"/>
              <a:gd name="connsiteX1" fmla="*/ 0 w 2095500"/>
              <a:gd name="connsiteY1" fmla="*/ 438150 h 4572000"/>
              <a:gd name="connsiteX2" fmla="*/ 323850 w 2095500"/>
              <a:gd name="connsiteY2" fmla="*/ 1143000 h 4572000"/>
              <a:gd name="connsiteX3" fmla="*/ 657225 w 2095500"/>
              <a:gd name="connsiteY3" fmla="*/ 1143000 h 4572000"/>
              <a:gd name="connsiteX4" fmla="*/ 809625 w 2095500"/>
              <a:gd name="connsiteY4" fmla="*/ 2295525 h 4572000"/>
              <a:gd name="connsiteX5" fmla="*/ 1143000 w 2095500"/>
              <a:gd name="connsiteY5" fmla="*/ 2295525 h 4572000"/>
              <a:gd name="connsiteX6" fmla="*/ 1457325 w 2095500"/>
              <a:gd name="connsiteY6" fmla="*/ 3438525 h 4572000"/>
              <a:gd name="connsiteX7" fmla="*/ 1781175 w 2095500"/>
              <a:gd name="connsiteY7" fmla="*/ 3438525 h 4572000"/>
              <a:gd name="connsiteX8" fmla="*/ 2095500 w 2095500"/>
              <a:gd name="connsiteY8" fmla="*/ 4572000 h 4572000"/>
              <a:gd name="connsiteX9" fmla="*/ 0 w 2095500"/>
              <a:gd name="connsiteY9" fmla="*/ 4572000 h 4572000"/>
              <a:gd name="connsiteX10" fmla="*/ 0 w 2095500"/>
              <a:gd name="connsiteY10" fmla="*/ 447675 h 457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</a:cxnLst>
            <a:rect l="l" t="t" r="r" b="b"/>
            <a:pathLst>
              <a:path w="2095500" h="4572000">
                <a:moveTo>
                  <a:pt x="0" y="0"/>
                </a:moveTo>
                <a:lnTo>
                  <a:pt x="0" y="438150"/>
                </a:lnTo>
                <a:lnTo>
                  <a:pt x="323850" y="1143000"/>
                </a:lnTo>
                <a:lnTo>
                  <a:pt x="657225" y="1143000"/>
                </a:lnTo>
                <a:lnTo>
                  <a:pt x="809625" y="2295525"/>
                </a:lnTo>
                <a:lnTo>
                  <a:pt x="1143000" y="2295525"/>
                </a:lnTo>
                <a:lnTo>
                  <a:pt x="1457325" y="3438525"/>
                </a:lnTo>
                <a:lnTo>
                  <a:pt x="1781175" y="3438525"/>
                </a:lnTo>
                <a:lnTo>
                  <a:pt x="2095500" y="4572000"/>
                </a:lnTo>
                <a:lnTo>
                  <a:pt x="0" y="4572000"/>
                </a:lnTo>
                <a:lnTo>
                  <a:pt x="0" y="447675"/>
                </a:lnTo>
              </a:path>
            </a:pathLst>
          </a:custGeom>
          <a:noFill/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 kern="1200"/>
          </a:p>
        </xdr:txBody>
      </xdr:sp>
      <xdr:cxnSp macro="">
        <xdr:nvCxnSpPr>
          <xdr:cNvPr id="46" name="Straight Connector 45">
            <a:extLst>
              <a:ext uri="{FF2B5EF4-FFF2-40B4-BE49-F238E27FC236}">
                <a16:creationId xmlns:a16="http://schemas.microsoft.com/office/drawing/2014/main" id="{E8898D4A-EC10-B931-3EF5-D99CDFD56AFC}"/>
              </a:ext>
            </a:extLst>
          </xdr:cNvPr>
          <xdr:cNvCxnSpPr/>
        </xdr:nvCxnSpPr>
        <xdr:spPr>
          <a:xfrm flipH="1">
            <a:off x="557213" y="11334750"/>
            <a:ext cx="6715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Connector 46">
            <a:extLst>
              <a:ext uri="{FF2B5EF4-FFF2-40B4-BE49-F238E27FC236}">
                <a16:creationId xmlns:a16="http://schemas.microsoft.com/office/drawing/2014/main" id="{F670C1F0-4BBD-BEF6-D886-91E4C2E575D2}"/>
              </a:ext>
            </a:extLst>
          </xdr:cNvPr>
          <xdr:cNvCxnSpPr/>
        </xdr:nvCxnSpPr>
        <xdr:spPr>
          <a:xfrm>
            <a:off x="647702" y="11258548"/>
            <a:ext cx="0" cy="47291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Straight Connector 47">
            <a:extLst>
              <a:ext uri="{FF2B5EF4-FFF2-40B4-BE49-F238E27FC236}">
                <a16:creationId xmlns:a16="http://schemas.microsoft.com/office/drawing/2014/main" id="{D9505134-7DDA-5ED1-22FF-F9178E860394}"/>
              </a:ext>
            </a:extLst>
          </xdr:cNvPr>
          <xdr:cNvCxnSpPr/>
        </xdr:nvCxnSpPr>
        <xdr:spPr>
          <a:xfrm>
            <a:off x="1457325" y="11101387"/>
            <a:ext cx="51054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Connector 48">
            <a:extLst>
              <a:ext uri="{FF2B5EF4-FFF2-40B4-BE49-F238E27FC236}">
                <a16:creationId xmlns:a16="http://schemas.microsoft.com/office/drawing/2014/main" id="{B672E708-8635-D3C3-0902-46C6E1614B82}"/>
              </a:ext>
            </a:extLst>
          </xdr:cNvPr>
          <xdr:cNvCxnSpPr/>
        </xdr:nvCxnSpPr>
        <xdr:spPr>
          <a:xfrm>
            <a:off x="552450" y="15906750"/>
            <a:ext cx="6619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Connector 49">
            <a:extLst>
              <a:ext uri="{FF2B5EF4-FFF2-40B4-BE49-F238E27FC236}">
                <a16:creationId xmlns:a16="http://schemas.microsoft.com/office/drawing/2014/main" id="{9B683348-3F4C-1C5B-BEEC-694B6D86AD33}"/>
              </a:ext>
            </a:extLst>
          </xdr:cNvPr>
          <xdr:cNvCxnSpPr/>
        </xdr:nvCxnSpPr>
        <xdr:spPr>
          <a:xfrm flipH="1">
            <a:off x="609601" y="15863888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Straight Connector 50">
            <a:extLst>
              <a:ext uri="{FF2B5EF4-FFF2-40B4-BE49-F238E27FC236}">
                <a16:creationId xmlns:a16="http://schemas.microsoft.com/office/drawing/2014/main" id="{637D8914-4D01-B0D9-A9E3-DB91D99AA9A4}"/>
              </a:ext>
            </a:extLst>
          </xdr:cNvPr>
          <xdr:cNvCxnSpPr/>
        </xdr:nvCxnSpPr>
        <xdr:spPr>
          <a:xfrm flipH="1">
            <a:off x="604838" y="1129665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Connector 51">
            <a:extLst>
              <a:ext uri="{FF2B5EF4-FFF2-40B4-BE49-F238E27FC236}">
                <a16:creationId xmlns:a16="http://schemas.microsoft.com/office/drawing/2014/main" id="{42CA4BC9-6791-430C-2EF6-3710F59AF8B7}"/>
              </a:ext>
            </a:extLst>
          </xdr:cNvPr>
          <xdr:cNvCxnSpPr/>
        </xdr:nvCxnSpPr>
        <xdr:spPr>
          <a:xfrm flipH="1">
            <a:off x="557213" y="12477749"/>
            <a:ext cx="6715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Straight Connector 52">
            <a:extLst>
              <a:ext uri="{FF2B5EF4-FFF2-40B4-BE49-F238E27FC236}">
                <a16:creationId xmlns:a16="http://schemas.microsoft.com/office/drawing/2014/main" id="{7F4C313D-C154-B976-3C2F-F2AA531E47C2}"/>
              </a:ext>
            </a:extLst>
          </xdr:cNvPr>
          <xdr:cNvCxnSpPr/>
        </xdr:nvCxnSpPr>
        <xdr:spPr>
          <a:xfrm flipH="1">
            <a:off x="604838" y="12439649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Connector 53">
            <a:extLst>
              <a:ext uri="{FF2B5EF4-FFF2-40B4-BE49-F238E27FC236}">
                <a16:creationId xmlns:a16="http://schemas.microsoft.com/office/drawing/2014/main" id="{38DE6277-9E6B-8BD6-E08A-E0F380B82470}"/>
              </a:ext>
            </a:extLst>
          </xdr:cNvPr>
          <xdr:cNvCxnSpPr/>
        </xdr:nvCxnSpPr>
        <xdr:spPr>
          <a:xfrm flipH="1">
            <a:off x="557213" y="13620749"/>
            <a:ext cx="6715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Straight Connector 54">
            <a:extLst>
              <a:ext uri="{FF2B5EF4-FFF2-40B4-BE49-F238E27FC236}">
                <a16:creationId xmlns:a16="http://schemas.microsoft.com/office/drawing/2014/main" id="{4B14DF5F-D0C9-A7F2-9AF3-B680ED707D26}"/>
              </a:ext>
            </a:extLst>
          </xdr:cNvPr>
          <xdr:cNvCxnSpPr/>
        </xdr:nvCxnSpPr>
        <xdr:spPr>
          <a:xfrm flipH="1">
            <a:off x="604838" y="13582649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Straight Connector 55">
            <a:extLst>
              <a:ext uri="{FF2B5EF4-FFF2-40B4-BE49-F238E27FC236}">
                <a16:creationId xmlns:a16="http://schemas.microsoft.com/office/drawing/2014/main" id="{CFC62941-D509-411E-8075-71A71D63F7C5}"/>
              </a:ext>
            </a:extLst>
          </xdr:cNvPr>
          <xdr:cNvCxnSpPr/>
        </xdr:nvCxnSpPr>
        <xdr:spPr>
          <a:xfrm flipH="1">
            <a:off x="557213" y="14763749"/>
            <a:ext cx="6715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Connector 56">
            <a:extLst>
              <a:ext uri="{FF2B5EF4-FFF2-40B4-BE49-F238E27FC236}">
                <a16:creationId xmlns:a16="http://schemas.microsoft.com/office/drawing/2014/main" id="{F09A183D-337A-0E57-4C1B-399B5863DDAB}"/>
              </a:ext>
            </a:extLst>
          </xdr:cNvPr>
          <xdr:cNvCxnSpPr/>
        </xdr:nvCxnSpPr>
        <xdr:spPr>
          <a:xfrm flipH="1">
            <a:off x="604838" y="14725649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Connector 57">
            <a:extLst>
              <a:ext uri="{FF2B5EF4-FFF2-40B4-BE49-F238E27FC236}">
                <a16:creationId xmlns:a16="http://schemas.microsoft.com/office/drawing/2014/main" id="{0EABB1ED-E363-CA35-7A1D-18BC64104939}"/>
              </a:ext>
            </a:extLst>
          </xdr:cNvPr>
          <xdr:cNvCxnSpPr/>
        </xdr:nvCxnSpPr>
        <xdr:spPr>
          <a:xfrm>
            <a:off x="971551" y="11258550"/>
            <a:ext cx="0" cy="1300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Straight Connector 58">
            <a:extLst>
              <a:ext uri="{FF2B5EF4-FFF2-40B4-BE49-F238E27FC236}">
                <a16:creationId xmlns:a16="http://schemas.microsoft.com/office/drawing/2014/main" id="{F42489CD-154B-265F-0781-C0096EFFF78D}"/>
              </a:ext>
            </a:extLst>
          </xdr:cNvPr>
          <xdr:cNvCxnSpPr/>
        </xdr:nvCxnSpPr>
        <xdr:spPr>
          <a:xfrm flipH="1">
            <a:off x="928687" y="11296652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Connector 59">
            <a:extLst>
              <a:ext uri="{FF2B5EF4-FFF2-40B4-BE49-F238E27FC236}">
                <a16:creationId xmlns:a16="http://schemas.microsoft.com/office/drawing/2014/main" id="{71B95BB3-64B3-1244-2710-23F98590BF74}"/>
              </a:ext>
            </a:extLst>
          </xdr:cNvPr>
          <xdr:cNvCxnSpPr/>
        </xdr:nvCxnSpPr>
        <xdr:spPr>
          <a:xfrm flipH="1">
            <a:off x="895351" y="11763374"/>
            <a:ext cx="34288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Connector 60">
            <a:extLst>
              <a:ext uri="{FF2B5EF4-FFF2-40B4-BE49-F238E27FC236}">
                <a16:creationId xmlns:a16="http://schemas.microsoft.com/office/drawing/2014/main" id="{79E1E3C6-2233-E608-C3A4-573B07267542}"/>
              </a:ext>
            </a:extLst>
          </xdr:cNvPr>
          <xdr:cNvCxnSpPr/>
        </xdr:nvCxnSpPr>
        <xdr:spPr>
          <a:xfrm flipH="1">
            <a:off x="928671" y="11725276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Straight Connector 61">
            <a:extLst>
              <a:ext uri="{FF2B5EF4-FFF2-40B4-BE49-F238E27FC236}">
                <a16:creationId xmlns:a16="http://schemas.microsoft.com/office/drawing/2014/main" id="{C9F187C7-5F77-EA52-3166-87609FC56615}"/>
              </a:ext>
            </a:extLst>
          </xdr:cNvPr>
          <xdr:cNvCxnSpPr/>
        </xdr:nvCxnSpPr>
        <xdr:spPr>
          <a:xfrm flipH="1">
            <a:off x="928671" y="12439651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Connector 62">
            <a:extLst>
              <a:ext uri="{FF2B5EF4-FFF2-40B4-BE49-F238E27FC236}">
                <a16:creationId xmlns:a16="http://schemas.microsoft.com/office/drawing/2014/main" id="{BCB2404F-CB47-2E6C-EE68-AC15CE224E8B}"/>
              </a:ext>
            </a:extLst>
          </xdr:cNvPr>
          <xdr:cNvCxnSpPr>
            <a:stCxn id="45" idx="2"/>
          </xdr:cNvCxnSpPr>
        </xdr:nvCxnSpPr>
        <xdr:spPr>
          <a:xfrm flipV="1">
            <a:off x="2105025" y="12053888"/>
            <a:ext cx="166688" cy="423862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Straight Connector 63">
            <a:extLst>
              <a:ext uri="{FF2B5EF4-FFF2-40B4-BE49-F238E27FC236}">
                <a16:creationId xmlns:a16="http://schemas.microsoft.com/office/drawing/2014/main" id="{D99A8CDE-9C83-8196-60B5-41412199280E}"/>
              </a:ext>
            </a:extLst>
          </xdr:cNvPr>
          <xdr:cNvCxnSpPr/>
        </xdr:nvCxnSpPr>
        <xdr:spPr>
          <a:xfrm flipV="1">
            <a:off x="2428875" y="12187238"/>
            <a:ext cx="295275" cy="300037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Straight Connector 64">
            <a:extLst>
              <a:ext uri="{FF2B5EF4-FFF2-40B4-BE49-F238E27FC236}">
                <a16:creationId xmlns:a16="http://schemas.microsoft.com/office/drawing/2014/main" id="{DB335F3C-F1CD-096A-ABA3-6B7A122FFF2B}"/>
              </a:ext>
            </a:extLst>
          </xdr:cNvPr>
          <xdr:cNvCxnSpPr/>
        </xdr:nvCxnSpPr>
        <xdr:spPr>
          <a:xfrm flipV="1">
            <a:off x="2595563" y="13192125"/>
            <a:ext cx="261937" cy="42862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Straight Connector 65">
            <a:extLst>
              <a:ext uri="{FF2B5EF4-FFF2-40B4-BE49-F238E27FC236}">
                <a16:creationId xmlns:a16="http://schemas.microsoft.com/office/drawing/2014/main" id="{BC703D9D-FAAB-D85B-8F64-6F4C0446845A}"/>
              </a:ext>
            </a:extLst>
          </xdr:cNvPr>
          <xdr:cNvCxnSpPr/>
        </xdr:nvCxnSpPr>
        <xdr:spPr>
          <a:xfrm flipV="1">
            <a:off x="2924175" y="13349288"/>
            <a:ext cx="166688" cy="276224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Straight Connector 66">
            <a:extLst>
              <a:ext uri="{FF2B5EF4-FFF2-40B4-BE49-F238E27FC236}">
                <a16:creationId xmlns:a16="http://schemas.microsoft.com/office/drawing/2014/main" id="{2F7A9AEF-599A-E291-3C3C-DA23EF85C721}"/>
              </a:ext>
            </a:extLst>
          </xdr:cNvPr>
          <xdr:cNvCxnSpPr/>
        </xdr:nvCxnSpPr>
        <xdr:spPr>
          <a:xfrm flipV="1">
            <a:off x="3224213" y="14349413"/>
            <a:ext cx="261937" cy="42862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Straight Connector 67">
            <a:extLst>
              <a:ext uri="{FF2B5EF4-FFF2-40B4-BE49-F238E27FC236}">
                <a16:creationId xmlns:a16="http://schemas.microsoft.com/office/drawing/2014/main" id="{EC9E38B1-3133-D996-21B0-5B0F80227D32}"/>
              </a:ext>
            </a:extLst>
          </xdr:cNvPr>
          <xdr:cNvCxnSpPr/>
        </xdr:nvCxnSpPr>
        <xdr:spPr>
          <a:xfrm flipV="1">
            <a:off x="3552825" y="14506576"/>
            <a:ext cx="166688" cy="276224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Straight Connector 68">
            <a:extLst>
              <a:ext uri="{FF2B5EF4-FFF2-40B4-BE49-F238E27FC236}">
                <a16:creationId xmlns:a16="http://schemas.microsoft.com/office/drawing/2014/main" id="{DE0B1A12-41C6-5EC8-BC9B-47647A9D5D2D}"/>
              </a:ext>
            </a:extLst>
          </xdr:cNvPr>
          <xdr:cNvCxnSpPr/>
        </xdr:nvCxnSpPr>
        <xdr:spPr>
          <a:xfrm flipV="1">
            <a:off x="3871913" y="15635287"/>
            <a:ext cx="166688" cy="276224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Straight Arrow Connector 69">
            <a:extLst>
              <a:ext uri="{FF2B5EF4-FFF2-40B4-BE49-F238E27FC236}">
                <a16:creationId xmlns:a16="http://schemas.microsoft.com/office/drawing/2014/main" id="{856B9192-E8E9-7542-3B85-AE7F76247C64}"/>
              </a:ext>
            </a:extLst>
          </xdr:cNvPr>
          <xdr:cNvCxnSpPr/>
        </xdr:nvCxnSpPr>
        <xdr:spPr>
          <a:xfrm flipH="1">
            <a:off x="1785937" y="12049125"/>
            <a:ext cx="133351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Straight Arrow Connector 70">
            <a:extLst>
              <a:ext uri="{FF2B5EF4-FFF2-40B4-BE49-F238E27FC236}">
                <a16:creationId xmlns:a16="http://schemas.microsoft.com/office/drawing/2014/main" id="{059DA53A-4156-6EFD-06BD-C107A53ABDA9}"/>
              </a:ext>
            </a:extLst>
          </xdr:cNvPr>
          <xdr:cNvCxnSpPr/>
        </xdr:nvCxnSpPr>
        <xdr:spPr>
          <a:xfrm flipH="1">
            <a:off x="1785937" y="12334875"/>
            <a:ext cx="24288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Straight Arrow Connector 71">
            <a:extLst>
              <a:ext uri="{FF2B5EF4-FFF2-40B4-BE49-F238E27FC236}">
                <a16:creationId xmlns:a16="http://schemas.microsoft.com/office/drawing/2014/main" id="{FB6ECCC7-53FE-5474-95B2-4F49BFD550E4}"/>
              </a:ext>
            </a:extLst>
          </xdr:cNvPr>
          <xdr:cNvCxnSpPr/>
        </xdr:nvCxnSpPr>
        <xdr:spPr>
          <a:xfrm flipH="1">
            <a:off x="1785937" y="12620625"/>
            <a:ext cx="68103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Straight Arrow Connector 72">
            <a:extLst>
              <a:ext uri="{FF2B5EF4-FFF2-40B4-BE49-F238E27FC236}">
                <a16:creationId xmlns:a16="http://schemas.microsoft.com/office/drawing/2014/main" id="{02A397AF-21BA-E5EA-C606-F0C6DA9E061C}"/>
              </a:ext>
            </a:extLst>
          </xdr:cNvPr>
          <xdr:cNvCxnSpPr/>
        </xdr:nvCxnSpPr>
        <xdr:spPr>
          <a:xfrm flipH="1">
            <a:off x="1785937" y="12906375"/>
            <a:ext cx="70961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Straight Arrow Connector 73">
            <a:extLst>
              <a:ext uri="{FF2B5EF4-FFF2-40B4-BE49-F238E27FC236}">
                <a16:creationId xmlns:a16="http://schemas.microsoft.com/office/drawing/2014/main" id="{E0A90C72-FAB2-D54F-8793-0BADC7EA01C2}"/>
              </a:ext>
            </a:extLst>
          </xdr:cNvPr>
          <xdr:cNvCxnSpPr/>
        </xdr:nvCxnSpPr>
        <xdr:spPr>
          <a:xfrm flipH="1">
            <a:off x="1790698" y="13192124"/>
            <a:ext cx="752477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Straight Arrow Connector 74">
            <a:extLst>
              <a:ext uri="{FF2B5EF4-FFF2-40B4-BE49-F238E27FC236}">
                <a16:creationId xmlns:a16="http://schemas.microsoft.com/office/drawing/2014/main" id="{4117D070-0FE0-8C68-3F47-A7BFC4F9472B}"/>
              </a:ext>
            </a:extLst>
          </xdr:cNvPr>
          <xdr:cNvCxnSpPr/>
        </xdr:nvCxnSpPr>
        <xdr:spPr>
          <a:xfrm flipH="1">
            <a:off x="1795462" y="13477874"/>
            <a:ext cx="7715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Straight Arrow Connector 75">
            <a:extLst>
              <a:ext uri="{FF2B5EF4-FFF2-40B4-BE49-F238E27FC236}">
                <a16:creationId xmlns:a16="http://schemas.microsoft.com/office/drawing/2014/main" id="{5ADF21D9-9B99-5DE9-F574-3A51DC2C34E0}"/>
              </a:ext>
            </a:extLst>
          </xdr:cNvPr>
          <xdr:cNvCxnSpPr/>
        </xdr:nvCxnSpPr>
        <xdr:spPr>
          <a:xfrm flipH="1">
            <a:off x="1785937" y="13763625"/>
            <a:ext cx="117157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Straight Arrow Connector 76">
            <a:extLst>
              <a:ext uri="{FF2B5EF4-FFF2-40B4-BE49-F238E27FC236}">
                <a16:creationId xmlns:a16="http://schemas.microsoft.com/office/drawing/2014/main" id="{22FEB868-2CB2-9EAA-7B22-C3C166581118}"/>
              </a:ext>
            </a:extLst>
          </xdr:cNvPr>
          <xdr:cNvCxnSpPr/>
        </xdr:nvCxnSpPr>
        <xdr:spPr>
          <a:xfrm flipH="1">
            <a:off x="1785937" y="14049375"/>
            <a:ext cx="124777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Straight Arrow Connector 77">
            <a:extLst>
              <a:ext uri="{FF2B5EF4-FFF2-40B4-BE49-F238E27FC236}">
                <a16:creationId xmlns:a16="http://schemas.microsoft.com/office/drawing/2014/main" id="{5586EA88-6874-37F9-8E35-5501E7EDF9C1}"/>
              </a:ext>
            </a:extLst>
          </xdr:cNvPr>
          <xdr:cNvCxnSpPr/>
        </xdr:nvCxnSpPr>
        <xdr:spPr>
          <a:xfrm flipH="1">
            <a:off x="1790698" y="14335124"/>
            <a:ext cx="1333502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Arrow Connector 78">
            <a:extLst>
              <a:ext uri="{FF2B5EF4-FFF2-40B4-BE49-F238E27FC236}">
                <a16:creationId xmlns:a16="http://schemas.microsoft.com/office/drawing/2014/main" id="{D8AAFB3C-D580-E732-0CE8-8F586334FA18}"/>
              </a:ext>
            </a:extLst>
          </xdr:cNvPr>
          <xdr:cNvCxnSpPr/>
        </xdr:nvCxnSpPr>
        <xdr:spPr>
          <a:xfrm flipH="1">
            <a:off x="1795462" y="14620874"/>
            <a:ext cx="1390651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Straight Arrow Connector 79">
            <a:extLst>
              <a:ext uri="{FF2B5EF4-FFF2-40B4-BE49-F238E27FC236}">
                <a16:creationId xmlns:a16="http://schemas.microsoft.com/office/drawing/2014/main" id="{564DE79D-6DC2-6FD1-EF39-3BFC336ACC30}"/>
              </a:ext>
            </a:extLst>
          </xdr:cNvPr>
          <xdr:cNvCxnSpPr/>
        </xdr:nvCxnSpPr>
        <xdr:spPr>
          <a:xfrm flipH="1">
            <a:off x="1785937" y="14906625"/>
            <a:ext cx="181451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Straight Arrow Connector 80">
            <a:extLst>
              <a:ext uri="{FF2B5EF4-FFF2-40B4-BE49-F238E27FC236}">
                <a16:creationId xmlns:a16="http://schemas.microsoft.com/office/drawing/2014/main" id="{90AE9C1F-FAE6-BF24-BC84-47F70AF7066C}"/>
              </a:ext>
            </a:extLst>
          </xdr:cNvPr>
          <xdr:cNvCxnSpPr/>
        </xdr:nvCxnSpPr>
        <xdr:spPr>
          <a:xfrm flipH="1">
            <a:off x="1785937" y="15192375"/>
            <a:ext cx="189547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traight Arrow Connector 81">
            <a:extLst>
              <a:ext uri="{FF2B5EF4-FFF2-40B4-BE49-F238E27FC236}">
                <a16:creationId xmlns:a16="http://schemas.microsoft.com/office/drawing/2014/main" id="{FB1CC8D7-924B-785D-6407-6D83B866B61E}"/>
              </a:ext>
            </a:extLst>
          </xdr:cNvPr>
          <xdr:cNvCxnSpPr/>
        </xdr:nvCxnSpPr>
        <xdr:spPr>
          <a:xfrm flipH="1">
            <a:off x="1790698" y="15478124"/>
            <a:ext cx="1962152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Straight Arrow Connector 82">
            <a:extLst>
              <a:ext uri="{FF2B5EF4-FFF2-40B4-BE49-F238E27FC236}">
                <a16:creationId xmlns:a16="http://schemas.microsoft.com/office/drawing/2014/main" id="{8568242B-7726-B63C-6B06-7159FE274F0F}"/>
              </a:ext>
            </a:extLst>
          </xdr:cNvPr>
          <xdr:cNvCxnSpPr/>
        </xdr:nvCxnSpPr>
        <xdr:spPr>
          <a:xfrm flipH="1">
            <a:off x="1795462" y="15763874"/>
            <a:ext cx="204787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4" name="Rectangle 83">
            <a:extLst>
              <a:ext uri="{FF2B5EF4-FFF2-40B4-BE49-F238E27FC236}">
                <a16:creationId xmlns:a16="http://schemas.microsoft.com/office/drawing/2014/main" id="{6C13C1BA-E147-28A7-1C15-3FE8BA0C2A44}"/>
              </a:ext>
            </a:extLst>
          </xdr:cNvPr>
          <xdr:cNvSpPr/>
        </xdr:nvSpPr>
        <xdr:spPr>
          <a:xfrm>
            <a:off x="4700588" y="11334750"/>
            <a:ext cx="271462" cy="1143000"/>
          </a:xfrm>
          <a:prstGeom prst="rect">
            <a:avLst/>
          </a:prstGeom>
          <a:noFill/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 kern="12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85" name="Rectangle 84">
            <a:extLst>
              <a:ext uri="{FF2B5EF4-FFF2-40B4-BE49-F238E27FC236}">
                <a16:creationId xmlns:a16="http://schemas.microsoft.com/office/drawing/2014/main" id="{D4194E92-8B40-8E5B-1D45-45F83A27F639}"/>
              </a:ext>
            </a:extLst>
          </xdr:cNvPr>
          <xdr:cNvSpPr/>
        </xdr:nvSpPr>
        <xdr:spPr>
          <a:xfrm>
            <a:off x="4700587" y="12477751"/>
            <a:ext cx="204788" cy="1143000"/>
          </a:xfrm>
          <a:prstGeom prst="rect">
            <a:avLst/>
          </a:prstGeom>
          <a:noFill/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 kern="12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86" name="Rectangle 85">
            <a:extLst>
              <a:ext uri="{FF2B5EF4-FFF2-40B4-BE49-F238E27FC236}">
                <a16:creationId xmlns:a16="http://schemas.microsoft.com/office/drawing/2014/main" id="{5095F48E-CE25-AAB7-B224-A47F1A9BDB7C}"/>
              </a:ext>
            </a:extLst>
          </xdr:cNvPr>
          <xdr:cNvSpPr/>
        </xdr:nvSpPr>
        <xdr:spPr>
          <a:xfrm>
            <a:off x="4700588" y="13620750"/>
            <a:ext cx="271462" cy="1143000"/>
          </a:xfrm>
          <a:prstGeom prst="rect">
            <a:avLst/>
          </a:prstGeom>
          <a:noFill/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 kern="12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87" name="Rectangle 86">
            <a:extLst>
              <a:ext uri="{FF2B5EF4-FFF2-40B4-BE49-F238E27FC236}">
                <a16:creationId xmlns:a16="http://schemas.microsoft.com/office/drawing/2014/main" id="{B92A846B-AB24-B2E5-3282-D2EF30BCB49D}"/>
              </a:ext>
            </a:extLst>
          </xdr:cNvPr>
          <xdr:cNvSpPr/>
        </xdr:nvSpPr>
        <xdr:spPr>
          <a:xfrm>
            <a:off x="4700587" y="14763751"/>
            <a:ext cx="204788" cy="1143000"/>
          </a:xfrm>
          <a:prstGeom prst="rect">
            <a:avLst/>
          </a:prstGeom>
          <a:noFill/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 kern="12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88" name="Straight Connector 87">
            <a:extLst>
              <a:ext uri="{FF2B5EF4-FFF2-40B4-BE49-F238E27FC236}">
                <a16:creationId xmlns:a16="http://schemas.microsoft.com/office/drawing/2014/main" id="{97DB7C6D-5139-44C0-C61F-FDEC643ADEAF}"/>
              </a:ext>
            </a:extLst>
          </xdr:cNvPr>
          <xdr:cNvCxnSpPr>
            <a:stCxn id="84" idx="3"/>
          </xdr:cNvCxnSpPr>
        </xdr:nvCxnSpPr>
        <xdr:spPr>
          <a:xfrm>
            <a:off x="4972050" y="11906250"/>
            <a:ext cx="1905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Straight Connector 88">
            <a:extLst>
              <a:ext uri="{FF2B5EF4-FFF2-40B4-BE49-F238E27FC236}">
                <a16:creationId xmlns:a16="http://schemas.microsoft.com/office/drawing/2014/main" id="{EE89B146-4BF3-D2C8-3ABD-370CB2AFED79}"/>
              </a:ext>
            </a:extLst>
          </xdr:cNvPr>
          <xdr:cNvCxnSpPr>
            <a:stCxn id="85" idx="3"/>
          </xdr:cNvCxnSpPr>
        </xdr:nvCxnSpPr>
        <xdr:spPr>
          <a:xfrm>
            <a:off x="4905375" y="13049251"/>
            <a:ext cx="209550" cy="123824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Straight Connector 89">
            <a:extLst>
              <a:ext uri="{FF2B5EF4-FFF2-40B4-BE49-F238E27FC236}">
                <a16:creationId xmlns:a16="http://schemas.microsoft.com/office/drawing/2014/main" id="{0B0CE5E1-1D09-154C-A74E-0B8FF6BF1EBE}"/>
              </a:ext>
            </a:extLst>
          </xdr:cNvPr>
          <xdr:cNvCxnSpPr>
            <a:stCxn id="86" idx="3"/>
          </xdr:cNvCxnSpPr>
        </xdr:nvCxnSpPr>
        <xdr:spPr>
          <a:xfrm>
            <a:off x="4972050" y="14192250"/>
            <a:ext cx="190500" cy="12382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Straight Connector 90">
            <a:extLst>
              <a:ext uri="{FF2B5EF4-FFF2-40B4-BE49-F238E27FC236}">
                <a16:creationId xmlns:a16="http://schemas.microsoft.com/office/drawing/2014/main" id="{FCC41B9A-650D-4ED7-6E13-51ADD2F910A2}"/>
              </a:ext>
            </a:extLst>
          </xdr:cNvPr>
          <xdr:cNvCxnSpPr>
            <a:stCxn id="87" idx="3"/>
          </xdr:cNvCxnSpPr>
        </xdr:nvCxnSpPr>
        <xdr:spPr>
          <a:xfrm>
            <a:off x="4905375" y="15335251"/>
            <a:ext cx="228600" cy="142874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2" name="Right Triangle 91">
            <a:extLst>
              <a:ext uri="{FF2B5EF4-FFF2-40B4-BE49-F238E27FC236}">
                <a16:creationId xmlns:a16="http://schemas.microsoft.com/office/drawing/2014/main" id="{352FDF5F-F38B-7F94-56ED-50F065FE9D64}"/>
              </a:ext>
            </a:extLst>
          </xdr:cNvPr>
          <xdr:cNvSpPr/>
        </xdr:nvSpPr>
        <xdr:spPr>
          <a:xfrm>
            <a:off x="5829303" y="13635038"/>
            <a:ext cx="647700" cy="2271712"/>
          </a:xfrm>
          <a:prstGeom prst="rtTriangle">
            <a:avLst/>
          </a:prstGeom>
          <a:noFill/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 kern="12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93" name="Straight Arrow Connector 92">
            <a:extLst>
              <a:ext uri="{FF2B5EF4-FFF2-40B4-BE49-F238E27FC236}">
                <a16:creationId xmlns:a16="http://schemas.microsoft.com/office/drawing/2014/main" id="{D37D3E3F-0806-E26A-860F-D850FF3ED8B2}"/>
              </a:ext>
            </a:extLst>
          </xdr:cNvPr>
          <xdr:cNvCxnSpPr/>
        </xdr:nvCxnSpPr>
        <xdr:spPr>
          <a:xfrm flipH="1">
            <a:off x="4695825" y="11477619"/>
            <a:ext cx="2714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Straight Arrow Connector 93">
            <a:extLst>
              <a:ext uri="{FF2B5EF4-FFF2-40B4-BE49-F238E27FC236}">
                <a16:creationId xmlns:a16="http://schemas.microsoft.com/office/drawing/2014/main" id="{948E3227-8AF3-647A-0C2D-6C110F46211D}"/>
              </a:ext>
            </a:extLst>
          </xdr:cNvPr>
          <xdr:cNvCxnSpPr/>
        </xdr:nvCxnSpPr>
        <xdr:spPr>
          <a:xfrm flipH="1">
            <a:off x="4700587" y="11763369"/>
            <a:ext cx="2714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" name="Straight Arrow Connector 94">
            <a:extLst>
              <a:ext uri="{FF2B5EF4-FFF2-40B4-BE49-F238E27FC236}">
                <a16:creationId xmlns:a16="http://schemas.microsoft.com/office/drawing/2014/main" id="{41ECB873-48AE-EE09-81BC-2754454A5055}"/>
              </a:ext>
            </a:extLst>
          </xdr:cNvPr>
          <xdr:cNvCxnSpPr/>
        </xdr:nvCxnSpPr>
        <xdr:spPr>
          <a:xfrm flipH="1">
            <a:off x="4700587" y="12049125"/>
            <a:ext cx="2714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traight Arrow Connector 95">
            <a:extLst>
              <a:ext uri="{FF2B5EF4-FFF2-40B4-BE49-F238E27FC236}">
                <a16:creationId xmlns:a16="http://schemas.microsoft.com/office/drawing/2014/main" id="{252FC290-F4DD-A133-01BA-AE452EC7EF14}"/>
              </a:ext>
            </a:extLst>
          </xdr:cNvPr>
          <xdr:cNvCxnSpPr/>
        </xdr:nvCxnSpPr>
        <xdr:spPr>
          <a:xfrm flipH="1">
            <a:off x="4705349" y="12334875"/>
            <a:ext cx="2714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Straight Arrow Connector 96">
            <a:extLst>
              <a:ext uri="{FF2B5EF4-FFF2-40B4-BE49-F238E27FC236}">
                <a16:creationId xmlns:a16="http://schemas.microsoft.com/office/drawing/2014/main" id="{2F143D46-CA42-68D1-3FEC-C921EB4BA0FC}"/>
              </a:ext>
            </a:extLst>
          </xdr:cNvPr>
          <xdr:cNvCxnSpPr/>
        </xdr:nvCxnSpPr>
        <xdr:spPr>
          <a:xfrm flipH="1">
            <a:off x="4695825" y="13763625"/>
            <a:ext cx="2714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Straight Arrow Connector 97">
            <a:extLst>
              <a:ext uri="{FF2B5EF4-FFF2-40B4-BE49-F238E27FC236}">
                <a16:creationId xmlns:a16="http://schemas.microsoft.com/office/drawing/2014/main" id="{E5FF1FC0-1726-CC1E-F607-61EE2B379399}"/>
              </a:ext>
            </a:extLst>
          </xdr:cNvPr>
          <xdr:cNvCxnSpPr/>
        </xdr:nvCxnSpPr>
        <xdr:spPr>
          <a:xfrm flipH="1">
            <a:off x="4700587" y="14049375"/>
            <a:ext cx="2714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Arrow Connector 98">
            <a:extLst>
              <a:ext uri="{FF2B5EF4-FFF2-40B4-BE49-F238E27FC236}">
                <a16:creationId xmlns:a16="http://schemas.microsoft.com/office/drawing/2014/main" id="{A49B2164-C34A-57DD-EB38-51B1D21B8F8F}"/>
              </a:ext>
            </a:extLst>
          </xdr:cNvPr>
          <xdr:cNvCxnSpPr/>
        </xdr:nvCxnSpPr>
        <xdr:spPr>
          <a:xfrm flipH="1">
            <a:off x="4700587" y="14335131"/>
            <a:ext cx="2714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Straight Arrow Connector 99">
            <a:extLst>
              <a:ext uri="{FF2B5EF4-FFF2-40B4-BE49-F238E27FC236}">
                <a16:creationId xmlns:a16="http://schemas.microsoft.com/office/drawing/2014/main" id="{4AF861B2-EDF6-B255-E60E-CA7F13C57984}"/>
              </a:ext>
            </a:extLst>
          </xdr:cNvPr>
          <xdr:cNvCxnSpPr/>
        </xdr:nvCxnSpPr>
        <xdr:spPr>
          <a:xfrm flipH="1">
            <a:off x="4705349" y="14620881"/>
            <a:ext cx="2714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Straight Arrow Connector 100">
            <a:extLst>
              <a:ext uri="{FF2B5EF4-FFF2-40B4-BE49-F238E27FC236}">
                <a16:creationId xmlns:a16="http://schemas.microsoft.com/office/drawing/2014/main" id="{1F80CB25-EEBA-1E22-CCA6-D512243D4B14}"/>
              </a:ext>
            </a:extLst>
          </xdr:cNvPr>
          <xdr:cNvCxnSpPr/>
        </xdr:nvCxnSpPr>
        <xdr:spPr>
          <a:xfrm flipH="1">
            <a:off x="4700588" y="12620625"/>
            <a:ext cx="195262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Straight Arrow Connector 101">
            <a:extLst>
              <a:ext uri="{FF2B5EF4-FFF2-40B4-BE49-F238E27FC236}">
                <a16:creationId xmlns:a16="http://schemas.microsoft.com/office/drawing/2014/main" id="{C314960C-601B-BDAE-2663-C661E02485C1}"/>
              </a:ext>
            </a:extLst>
          </xdr:cNvPr>
          <xdr:cNvCxnSpPr/>
        </xdr:nvCxnSpPr>
        <xdr:spPr>
          <a:xfrm flipH="1">
            <a:off x="4705350" y="12906375"/>
            <a:ext cx="200025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Straight Arrow Connector 102">
            <a:extLst>
              <a:ext uri="{FF2B5EF4-FFF2-40B4-BE49-F238E27FC236}">
                <a16:creationId xmlns:a16="http://schemas.microsoft.com/office/drawing/2014/main" id="{C5B8E2B7-2D16-D477-7CC6-05DD9CE9B7D8}"/>
              </a:ext>
            </a:extLst>
          </xdr:cNvPr>
          <xdr:cNvCxnSpPr/>
        </xdr:nvCxnSpPr>
        <xdr:spPr>
          <a:xfrm flipH="1">
            <a:off x="4705350" y="13192131"/>
            <a:ext cx="1952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Straight Arrow Connector 103">
            <a:extLst>
              <a:ext uri="{FF2B5EF4-FFF2-40B4-BE49-F238E27FC236}">
                <a16:creationId xmlns:a16="http://schemas.microsoft.com/office/drawing/2014/main" id="{A7D93276-8AB8-5C13-856A-A6B23E9165ED}"/>
              </a:ext>
            </a:extLst>
          </xdr:cNvPr>
          <xdr:cNvCxnSpPr/>
        </xdr:nvCxnSpPr>
        <xdr:spPr>
          <a:xfrm flipH="1">
            <a:off x="4710112" y="13477881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Straight Arrow Connector 104">
            <a:extLst>
              <a:ext uri="{FF2B5EF4-FFF2-40B4-BE49-F238E27FC236}">
                <a16:creationId xmlns:a16="http://schemas.microsoft.com/office/drawing/2014/main" id="{897CD334-3D3C-A10E-55B4-8EBE476256E6}"/>
              </a:ext>
            </a:extLst>
          </xdr:cNvPr>
          <xdr:cNvCxnSpPr/>
        </xdr:nvCxnSpPr>
        <xdr:spPr>
          <a:xfrm flipH="1">
            <a:off x="4695823" y="14906625"/>
            <a:ext cx="195262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Straight Arrow Connector 105">
            <a:extLst>
              <a:ext uri="{FF2B5EF4-FFF2-40B4-BE49-F238E27FC236}">
                <a16:creationId xmlns:a16="http://schemas.microsoft.com/office/drawing/2014/main" id="{A616F2A9-FB06-CA31-4433-B1C32D1E1FB3}"/>
              </a:ext>
            </a:extLst>
          </xdr:cNvPr>
          <xdr:cNvCxnSpPr/>
        </xdr:nvCxnSpPr>
        <xdr:spPr>
          <a:xfrm flipH="1">
            <a:off x="4700585" y="15192375"/>
            <a:ext cx="200025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Straight Arrow Connector 106">
            <a:extLst>
              <a:ext uri="{FF2B5EF4-FFF2-40B4-BE49-F238E27FC236}">
                <a16:creationId xmlns:a16="http://schemas.microsoft.com/office/drawing/2014/main" id="{3B4E6378-2E8F-2BAE-14FC-BE28A7EBD06C}"/>
              </a:ext>
            </a:extLst>
          </xdr:cNvPr>
          <xdr:cNvCxnSpPr/>
        </xdr:nvCxnSpPr>
        <xdr:spPr>
          <a:xfrm flipH="1">
            <a:off x="4700585" y="15478131"/>
            <a:ext cx="1952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Straight Arrow Connector 107">
            <a:extLst>
              <a:ext uri="{FF2B5EF4-FFF2-40B4-BE49-F238E27FC236}">
                <a16:creationId xmlns:a16="http://schemas.microsoft.com/office/drawing/2014/main" id="{4F4A8EA2-8536-894E-36FC-2BDD2262DE36}"/>
              </a:ext>
            </a:extLst>
          </xdr:cNvPr>
          <xdr:cNvCxnSpPr/>
        </xdr:nvCxnSpPr>
        <xdr:spPr>
          <a:xfrm flipH="1">
            <a:off x="4705347" y="15763881"/>
            <a:ext cx="20002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Straight Arrow Connector 108">
            <a:extLst>
              <a:ext uri="{FF2B5EF4-FFF2-40B4-BE49-F238E27FC236}">
                <a16:creationId xmlns:a16="http://schemas.microsoft.com/office/drawing/2014/main" id="{F758F237-117D-D7A8-3A03-9429BEBDE607}"/>
              </a:ext>
            </a:extLst>
          </xdr:cNvPr>
          <xdr:cNvCxnSpPr/>
        </xdr:nvCxnSpPr>
        <xdr:spPr>
          <a:xfrm flipH="1">
            <a:off x="5819775" y="14906626"/>
            <a:ext cx="37623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Straight Arrow Connector 109">
            <a:extLst>
              <a:ext uri="{FF2B5EF4-FFF2-40B4-BE49-F238E27FC236}">
                <a16:creationId xmlns:a16="http://schemas.microsoft.com/office/drawing/2014/main" id="{290DA871-1EF8-1CFE-2554-66F5B78F7169}"/>
              </a:ext>
            </a:extLst>
          </xdr:cNvPr>
          <xdr:cNvCxnSpPr/>
        </xdr:nvCxnSpPr>
        <xdr:spPr>
          <a:xfrm flipH="1">
            <a:off x="5824537" y="15192376"/>
            <a:ext cx="44767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Straight Arrow Connector 110">
            <a:extLst>
              <a:ext uri="{FF2B5EF4-FFF2-40B4-BE49-F238E27FC236}">
                <a16:creationId xmlns:a16="http://schemas.microsoft.com/office/drawing/2014/main" id="{AB0FC62D-1848-1187-6274-F5668F84C38D}"/>
              </a:ext>
            </a:extLst>
          </xdr:cNvPr>
          <xdr:cNvCxnSpPr/>
        </xdr:nvCxnSpPr>
        <xdr:spPr>
          <a:xfrm flipH="1">
            <a:off x="5824537" y="15478132"/>
            <a:ext cx="52863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Straight Arrow Connector 111">
            <a:extLst>
              <a:ext uri="{FF2B5EF4-FFF2-40B4-BE49-F238E27FC236}">
                <a16:creationId xmlns:a16="http://schemas.microsoft.com/office/drawing/2014/main" id="{9C713554-6D7A-816A-BBDF-CBAA17EF78DA}"/>
              </a:ext>
            </a:extLst>
          </xdr:cNvPr>
          <xdr:cNvCxnSpPr/>
        </xdr:nvCxnSpPr>
        <xdr:spPr>
          <a:xfrm flipH="1">
            <a:off x="5829299" y="15763882"/>
            <a:ext cx="604839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Straight Arrow Connector 112">
            <a:extLst>
              <a:ext uri="{FF2B5EF4-FFF2-40B4-BE49-F238E27FC236}">
                <a16:creationId xmlns:a16="http://schemas.microsoft.com/office/drawing/2014/main" id="{75EC8150-6A38-29CC-3706-F8C4997EB052}"/>
              </a:ext>
            </a:extLst>
          </xdr:cNvPr>
          <xdr:cNvCxnSpPr/>
        </xdr:nvCxnSpPr>
        <xdr:spPr>
          <a:xfrm flipH="1">
            <a:off x="5834067" y="14049373"/>
            <a:ext cx="13334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" name="Straight Arrow Connector 113">
            <a:extLst>
              <a:ext uri="{FF2B5EF4-FFF2-40B4-BE49-F238E27FC236}">
                <a16:creationId xmlns:a16="http://schemas.microsoft.com/office/drawing/2014/main" id="{F42E45EC-2D3A-B636-C959-FFB8F0FAC87D}"/>
              </a:ext>
            </a:extLst>
          </xdr:cNvPr>
          <xdr:cNvCxnSpPr/>
        </xdr:nvCxnSpPr>
        <xdr:spPr>
          <a:xfrm flipH="1">
            <a:off x="5834067" y="14335129"/>
            <a:ext cx="20954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Straight Arrow Connector 114">
            <a:extLst>
              <a:ext uri="{FF2B5EF4-FFF2-40B4-BE49-F238E27FC236}">
                <a16:creationId xmlns:a16="http://schemas.microsoft.com/office/drawing/2014/main" id="{F3CFBB76-1FE8-24BD-7EA0-591900E62B4E}"/>
              </a:ext>
            </a:extLst>
          </xdr:cNvPr>
          <xdr:cNvCxnSpPr/>
        </xdr:nvCxnSpPr>
        <xdr:spPr>
          <a:xfrm flipH="1">
            <a:off x="5838829" y="14620879"/>
            <a:ext cx="266696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Straight Connector 115">
            <a:extLst>
              <a:ext uri="{FF2B5EF4-FFF2-40B4-BE49-F238E27FC236}">
                <a16:creationId xmlns:a16="http://schemas.microsoft.com/office/drawing/2014/main" id="{459FEB29-FC39-1DB4-CFBA-6FF90D239301}"/>
              </a:ext>
            </a:extLst>
          </xdr:cNvPr>
          <xdr:cNvCxnSpPr/>
        </xdr:nvCxnSpPr>
        <xdr:spPr>
          <a:xfrm flipV="1">
            <a:off x="6486524" y="15621000"/>
            <a:ext cx="147639" cy="271461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Straight Connector 124">
            <a:extLst>
              <a:ext uri="{FF2B5EF4-FFF2-40B4-BE49-F238E27FC236}">
                <a16:creationId xmlns:a16="http://schemas.microsoft.com/office/drawing/2014/main" id="{C5C50A1C-51A0-4C6A-B96C-6FD93344A80F}"/>
              </a:ext>
            </a:extLst>
          </xdr:cNvPr>
          <xdr:cNvCxnSpPr/>
        </xdr:nvCxnSpPr>
        <xdr:spPr>
          <a:xfrm flipV="1">
            <a:off x="6143625" y="14487525"/>
            <a:ext cx="147639" cy="271461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379E50CA-BA7F-40BB-BFF9-A9ED48B0CCD0}"/>
              </a:ext>
            </a:extLst>
          </xdr:cNvPr>
          <xdr:cNvGrpSpPr/>
        </xdr:nvGrpSpPr>
        <xdr:grpSpPr>
          <a:xfrm>
            <a:off x="5991225" y="11334750"/>
            <a:ext cx="495300" cy="115887"/>
            <a:chOff x="3681413" y="1852613"/>
            <a:chExt cx="495300" cy="115887"/>
          </a:xfrm>
        </xdr:grpSpPr>
        <xdr:cxnSp macro="">
          <xdr:nvCxnSpPr>
            <xdr:cNvPr id="117" name="Straight Connector 116">
              <a:extLst>
                <a:ext uri="{FF2B5EF4-FFF2-40B4-BE49-F238E27FC236}">
                  <a16:creationId xmlns:a16="http://schemas.microsoft.com/office/drawing/2014/main" id="{2642614A-F34B-47E4-569E-E3D0298626C0}"/>
                </a:ext>
              </a:extLst>
            </xdr:cNvPr>
            <xdr:cNvCxnSpPr/>
          </xdr:nvCxnSpPr>
          <xdr:spPr>
            <a:xfrm flipH="1">
              <a:off x="3681413" y="1852613"/>
              <a:ext cx="109537" cy="109537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8" name="Straight Connector 117">
              <a:extLst>
                <a:ext uri="{FF2B5EF4-FFF2-40B4-BE49-F238E27FC236}">
                  <a16:creationId xmlns:a16="http://schemas.microsoft.com/office/drawing/2014/main" id="{C71679E1-DD3E-7884-BA63-4468BDAE07A3}"/>
                </a:ext>
              </a:extLst>
            </xdr:cNvPr>
            <xdr:cNvCxnSpPr/>
          </xdr:nvCxnSpPr>
          <xdr:spPr>
            <a:xfrm flipH="1">
              <a:off x="3752851" y="1857376"/>
              <a:ext cx="109537" cy="109537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9" name="Straight Connector 118">
              <a:extLst>
                <a:ext uri="{FF2B5EF4-FFF2-40B4-BE49-F238E27FC236}">
                  <a16:creationId xmlns:a16="http://schemas.microsoft.com/office/drawing/2014/main" id="{AEAF3FFB-D144-ED67-DF6C-44D0CEE98FE9}"/>
                </a:ext>
              </a:extLst>
            </xdr:cNvPr>
            <xdr:cNvCxnSpPr/>
          </xdr:nvCxnSpPr>
          <xdr:spPr>
            <a:xfrm>
              <a:off x="3790950" y="1927225"/>
              <a:ext cx="41275" cy="41275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0" name="Straight Connector 119">
              <a:extLst>
                <a:ext uri="{FF2B5EF4-FFF2-40B4-BE49-F238E27FC236}">
                  <a16:creationId xmlns:a16="http://schemas.microsoft.com/office/drawing/2014/main" id="{A3C3C54B-9FEB-9FE2-BD3C-7E5CEEC67EE2}"/>
                </a:ext>
              </a:extLst>
            </xdr:cNvPr>
            <xdr:cNvCxnSpPr/>
          </xdr:nvCxnSpPr>
          <xdr:spPr>
            <a:xfrm>
              <a:off x="3921125" y="1854200"/>
              <a:ext cx="107950" cy="107950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1" name="Straight Connector 120">
              <a:extLst>
                <a:ext uri="{FF2B5EF4-FFF2-40B4-BE49-F238E27FC236}">
                  <a16:creationId xmlns:a16="http://schemas.microsoft.com/office/drawing/2014/main" id="{BDC3FED2-910A-A929-A1A4-4A4CFBCA18F4}"/>
                </a:ext>
              </a:extLst>
            </xdr:cNvPr>
            <xdr:cNvCxnSpPr/>
          </xdr:nvCxnSpPr>
          <xdr:spPr>
            <a:xfrm>
              <a:off x="3841750" y="1882775"/>
              <a:ext cx="85725" cy="85725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2" name="Straight Connector 121">
              <a:extLst>
                <a:ext uri="{FF2B5EF4-FFF2-40B4-BE49-F238E27FC236}">
                  <a16:creationId xmlns:a16="http://schemas.microsoft.com/office/drawing/2014/main" id="{4BDA5EAC-61F4-B725-B697-CBCF9CE5FDFA}"/>
                </a:ext>
              </a:extLst>
            </xdr:cNvPr>
            <xdr:cNvCxnSpPr/>
          </xdr:nvCxnSpPr>
          <xdr:spPr>
            <a:xfrm flipH="1">
              <a:off x="3954463" y="1858963"/>
              <a:ext cx="30162" cy="30162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3" name="Straight Connector 122">
              <a:extLst>
                <a:ext uri="{FF2B5EF4-FFF2-40B4-BE49-F238E27FC236}">
                  <a16:creationId xmlns:a16="http://schemas.microsoft.com/office/drawing/2014/main" id="{42BF313B-516E-495C-63D4-F927C0F80AAB}"/>
                </a:ext>
              </a:extLst>
            </xdr:cNvPr>
            <xdr:cNvCxnSpPr/>
          </xdr:nvCxnSpPr>
          <xdr:spPr>
            <a:xfrm flipH="1">
              <a:off x="4003676" y="1852614"/>
              <a:ext cx="76199" cy="76199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4" name="Straight Connector 123">
              <a:extLst>
                <a:ext uri="{FF2B5EF4-FFF2-40B4-BE49-F238E27FC236}">
                  <a16:creationId xmlns:a16="http://schemas.microsoft.com/office/drawing/2014/main" id="{DF729988-388B-358A-E92C-488842EB558D}"/>
                </a:ext>
              </a:extLst>
            </xdr:cNvPr>
            <xdr:cNvCxnSpPr/>
          </xdr:nvCxnSpPr>
          <xdr:spPr>
            <a:xfrm flipH="1">
              <a:off x="4067176" y="1854201"/>
              <a:ext cx="109537" cy="109537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26" name="Group 125">
            <a:extLst>
              <a:ext uri="{FF2B5EF4-FFF2-40B4-BE49-F238E27FC236}">
                <a16:creationId xmlns:a16="http://schemas.microsoft.com/office/drawing/2014/main" id="{481F2CBA-CB4F-44D4-9805-309A8A71AF10}"/>
              </a:ext>
            </a:extLst>
          </xdr:cNvPr>
          <xdr:cNvGrpSpPr/>
        </xdr:nvGrpSpPr>
        <xdr:grpSpPr>
          <a:xfrm>
            <a:off x="3505200" y="11334750"/>
            <a:ext cx="495300" cy="115887"/>
            <a:chOff x="3681413" y="1852613"/>
            <a:chExt cx="495300" cy="115887"/>
          </a:xfrm>
        </xdr:grpSpPr>
        <xdr:cxnSp macro="">
          <xdr:nvCxnSpPr>
            <xdr:cNvPr id="127" name="Straight Connector 126">
              <a:extLst>
                <a:ext uri="{FF2B5EF4-FFF2-40B4-BE49-F238E27FC236}">
                  <a16:creationId xmlns:a16="http://schemas.microsoft.com/office/drawing/2014/main" id="{7431F50F-83B2-C3EF-3F9F-346A5B5197B0}"/>
                </a:ext>
              </a:extLst>
            </xdr:cNvPr>
            <xdr:cNvCxnSpPr/>
          </xdr:nvCxnSpPr>
          <xdr:spPr>
            <a:xfrm flipH="1">
              <a:off x="3681413" y="1852613"/>
              <a:ext cx="109537" cy="109537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2" name="Straight Connector 191">
              <a:extLst>
                <a:ext uri="{FF2B5EF4-FFF2-40B4-BE49-F238E27FC236}">
                  <a16:creationId xmlns:a16="http://schemas.microsoft.com/office/drawing/2014/main" id="{40CC9986-F73E-D516-356D-79E751D2A834}"/>
                </a:ext>
              </a:extLst>
            </xdr:cNvPr>
            <xdr:cNvCxnSpPr/>
          </xdr:nvCxnSpPr>
          <xdr:spPr>
            <a:xfrm flipH="1">
              <a:off x="3752851" y="1857376"/>
              <a:ext cx="109537" cy="109537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3" name="Straight Connector 192">
              <a:extLst>
                <a:ext uri="{FF2B5EF4-FFF2-40B4-BE49-F238E27FC236}">
                  <a16:creationId xmlns:a16="http://schemas.microsoft.com/office/drawing/2014/main" id="{AB1BD3B2-F5D2-E826-03AD-6F31B0A3B407}"/>
                </a:ext>
              </a:extLst>
            </xdr:cNvPr>
            <xdr:cNvCxnSpPr/>
          </xdr:nvCxnSpPr>
          <xdr:spPr>
            <a:xfrm>
              <a:off x="3790950" y="1927225"/>
              <a:ext cx="41275" cy="41275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4" name="Straight Connector 193">
              <a:extLst>
                <a:ext uri="{FF2B5EF4-FFF2-40B4-BE49-F238E27FC236}">
                  <a16:creationId xmlns:a16="http://schemas.microsoft.com/office/drawing/2014/main" id="{B8638A6C-0F13-A57A-2DFA-3257CE15F4CA}"/>
                </a:ext>
              </a:extLst>
            </xdr:cNvPr>
            <xdr:cNvCxnSpPr/>
          </xdr:nvCxnSpPr>
          <xdr:spPr>
            <a:xfrm>
              <a:off x="3921125" y="1854200"/>
              <a:ext cx="107950" cy="107950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5" name="Straight Connector 194">
              <a:extLst>
                <a:ext uri="{FF2B5EF4-FFF2-40B4-BE49-F238E27FC236}">
                  <a16:creationId xmlns:a16="http://schemas.microsoft.com/office/drawing/2014/main" id="{A8E47DD7-8170-99E1-0097-B2576492581E}"/>
                </a:ext>
              </a:extLst>
            </xdr:cNvPr>
            <xdr:cNvCxnSpPr/>
          </xdr:nvCxnSpPr>
          <xdr:spPr>
            <a:xfrm>
              <a:off x="3841750" y="1882775"/>
              <a:ext cx="85725" cy="85725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6" name="Straight Connector 195">
              <a:extLst>
                <a:ext uri="{FF2B5EF4-FFF2-40B4-BE49-F238E27FC236}">
                  <a16:creationId xmlns:a16="http://schemas.microsoft.com/office/drawing/2014/main" id="{82DDF970-020F-E348-87E4-AB56C76B07A2}"/>
                </a:ext>
              </a:extLst>
            </xdr:cNvPr>
            <xdr:cNvCxnSpPr/>
          </xdr:nvCxnSpPr>
          <xdr:spPr>
            <a:xfrm flipH="1">
              <a:off x="3954463" y="1858963"/>
              <a:ext cx="30162" cy="30162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7" name="Straight Connector 196">
              <a:extLst>
                <a:ext uri="{FF2B5EF4-FFF2-40B4-BE49-F238E27FC236}">
                  <a16:creationId xmlns:a16="http://schemas.microsoft.com/office/drawing/2014/main" id="{2847DC23-D7EE-A480-86B0-CA677BCF092A}"/>
                </a:ext>
              </a:extLst>
            </xdr:cNvPr>
            <xdr:cNvCxnSpPr/>
          </xdr:nvCxnSpPr>
          <xdr:spPr>
            <a:xfrm flipH="1">
              <a:off x="4003676" y="1852614"/>
              <a:ext cx="76199" cy="76199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Straight Connector 197">
              <a:extLst>
                <a:ext uri="{FF2B5EF4-FFF2-40B4-BE49-F238E27FC236}">
                  <a16:creationId xmlns:a16="http://schemas.microsoft.com/office/drawing/2014/main" id="{6450A01B-7C1E-FDE4-631D-2783C5498A8E}"/>
                </a:ext>
              </a:extLst>
            </xdr:cNvPr>
            <xdr:cNvCxnSpPr/>
          </xdr:nvCxnSpPr>
          <xdr:spPr>
            <a:xfrm flipH="1">
              <a:off x="4067176" y="1854201"/>
              <a:ext cx="109537" cy="109537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9" name="Group 198">
            <a:extLst>
              <a:ext uri="{FF2B5EF4-FFF2-40B4-BE49-F238E27FC236}">
                <a16:creationId xmlns:a16="http://schemas.microsoft.com/office/drawing/2014/main" id="{3B5B4D0B-81B1-4C97-AB0D-2A19858D5DD8}"/>
              </a:ext>
            </a:extLst>
          </xdr:cNvPr>
          <xdr:cNvGrpSpPr/>
        </xdr:nvGrpSpPr>
        <xdr:grpSpPr>
          <a:xfrm>
            <a:off x="1495425" y="11334750"/>
            <a:ext cx="495300" cy="115887"/>
            <a:chOff x="3681413" y="1852613"/>
            <a:chExt cx="495300" cy="115887"/>
          </a:xfrm>
        </xdr:grpSpPr>
        <xdr:cxnSp macro="">
          <xdr:nvCxnSpPr>
            <xdr:cNvPr id="200" name="Straight Connector 199">
              <a:extLst>
                <a:ext uri="{FF2B5EF4-FFF2-40B4-BE49-F238E27FC236}">
                  <a16:creationId xmlns:a16="http://schemas.microsoft.com/office/drawing/2014/main" id="{DFAE8B28-8A6F-52E0-FDE3-653FD47B26ED}"/>
                </a:ext>
              </a:extLst>
            </xdr:cNvPr>
            <xdr:cNvCxnSpPr/>
          </xdr:nvCxnSpPr>
          <xdr:spPr>
            <a:xfrm flipH="1">
              <a:off x="3681413" y="1852613"/>
              <a:ext cx="109537" cy="109537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1" name="Straight Connector 200">
              <a:extLst>
                <a:ext uri="{FF2B5EF4-FFF2-40B4-BE49-F238E27FC236}">
                  <a16:creationId xmlns:a16="http://schemas.microsoft.com/office/drawing/2014/main" id="{71271165-A916-AAB9-31D2-D5330CB6BFF4}"/>
                </a:ext>
              </a:extLst>
            </xdr:cNvPr>
            <xdr:cNvCxnSpPr/>
          </xdr:nvCxnSpPr>
          <xdr:spPr>
            <a:xfrm flipH="1">
              <a:off x="3752851" y="1857376"/>
              <a:ext cx="109537" cy="109537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2" name="Straight Connector 201">
              <a:extLst>
                <a:ext uri="{FF2B5EF4-FFF2-40B4-BE49-F238E27FC236}">
                  <a16:creationId xmlns:a16="http://schemas.microsoft.com/office/drawing/2014/main" id="{5DF7CE31-567A-9D97-3364-E6FA0A47F5D9}"/>
                </a:ext>
              </a:extLst>
            </xdr:cNvPr>
            <xdr:cNvCxnSpPr/>
          </xdr:nvCxnSpPr>
          <xdr:spPr>
            <a:xfrm>
              <a:off x="3790950" y="1927225"/>
              <a:ext cx="41275" cy="41275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3" name="Straight Connector 202">
              <a:extLst>
                <a:ext uri="{FF2B5EF4-FFF2-40B4-BE49-F238E27FC236}">
                  <a16:creationId xmlns:a16="http://schemas.microsoft.com/office/drawing/2014/main" id="{130E1910-BF2D-314F-F324-3F1AA421726C}"/>
                </a:ext>
              </a:extLst>
            </xdr:cNvPr>
            <xdr:cNvCxnSpPr/>
          </xdr:nvCxnSpPr>
          <xdr:spPr>
            <a:xfrm>
              <a:off x="3921125" y="1854200"/>
              <a:ext cx="107950" cy="107950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4" name="Straight Connector 203">
              <a:extLst>
                <a:ext uri="{FF2B5EF4-FFF2-40B4-BE49-F238E27FC236}">
                  <a16:creationId xmlns:a16="http://schemas.microsoft.com/office/drawing/2014/main" id="{8BC68EF9-67CE-55C7-3796-554488B2E6B4}"/>
                </a:ext>
              </a:extLst>
            </xdr:cNvPr>
            <xdr:cNvCxnSpPr/>
          </xdr:nvCxnSpPr>
          <xdr:spPr>
            <a:xfrm>
              <a:off x="3841750" y="1882775"/>
              <a:ext cx="85725" cy="85725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5" name="Straight Connector 204">
              <a:extLst>
                <a:ext uri="{FF2B5EF4-FFF2-40B4-BE49-F238E27FC236}">
                  <a16:creationId xmlns:a16="http://schemas.microsoft.com/office/drawing/2014/main" id="{392016B9-96EE-75D3-95A7-BC0432F34593}"/>
                </a:ext>
              </a:extLst>
            </xdr:cNvPr>
            <xdr:cNvCxnSpPr/>
          </xdr:nvCxnSpPr>
          <xdr:spPr>
            <a:xfrm flipH="1">
              <a:off x="3954463" y="1858963"/>
              <a:ext cx="30162" cy="30162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6" name="Straight Connector 205">
              <a:extLst>
                <a:ext uri="{FF2B5EF4-FFF2-40B4-BE49-F238E27FC236}">
                  <a16:creationId xmlns:a16="http://schemas.microsoft.com/office/drawing/2014/main" id="{16941CCA-C6DA-B2FC-E5F9-B42F1F875C39}"/>
                </a:ext>
              </a:extLst>
            </xdr:cNvPr>
            <xdr:cNvCxnSpPr/>
          </xdr:nvCxnSpPr>
          <xdr:spPr>
            <a:xfrm flipH="1">
              <a:off x="4003676" y="1852614"/>
              <a:ext cx="76199" cy="76199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7" name="Straight Connector 206">
              <a:extLst>
                <a:ext uri="{FF2B5EF4-FFF2-40B4-BE49-F238E27FC236}">
                  <a16:creationId xmlns:a16="http://schemas.microsoft.com/office/drawing/2014/main" id="{B1BE313A-648D-BDAA-D866-0663FE1F41B1}"/>
                </a:ext>
              </a:extLst>
            </xdr:cNvPr>
            <xdr:cNvCxnSpPr/>
          </xdr:nvCxnSpPr>
          <xdr:spPr>
            <a:xfrm flipH="1">
              <a:off x="4067176" y="1854201"/>
              <a:ext cx="109537" cy="109537"/>
            </a:xfrm>
            <a:prstGeom prst="line">
              <a:avLst/>
            </a:prstGeom>
            <a:ln>
              <a:solidFill>
                <a:schemeClr val="accent4">
                  <a:lumMod val="5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D8CD7-043F-4288-9116-7D6F9AF88C3E}">
  <dimension ref="C1:BY130"/>
  <sheetViews>
    <sheetView showGridLines="0" tabSelected="1" workbookViewId="0">
      <selection activeCell="BH92" sqref="BH92"/>
    </sheetView>
  </sheetViews>
  <sheetFormatPr defaultRowHeight="11.25"/>
  <cols>
    <col min="1" max="877" width="2.83203125" style="1" customWidth="1"/>
    <col min="878" max="16384" width="9.33203125" style="1"/>
  </cols>
  <sheetData>
    <row r="1" spans="3:55" ht="12" thickBot="1"/>
    <row r="2" spans="3:55" ht="45.75" customHeight="1">
      <c r="C2" s="40" t="s">
        <v>47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2"/>
    </row>
    <row r="3" spans="3:55">
      <c r="C3" s="12"/>
      <c r="D3" s="14" t="s">
        <v>57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13"/>
    </row>
    <row r="4" spans="3:55" ht="12.75">
      <c r="C4" s="15"/>
      <c r="D4" s="16" t="s">
        <v>48</v>
      </c>
      <c r="BC4" s="17"/>
    </row>
    <row r="5" spans="3:55">
      <c r="C5" s="15"/>
      <c r="D5" s="4" t="s">
        <v>4</v>
      </c>
      <c r="E5" s="31">
        <v>30</v>
      </c>
      <c r="F5" s="31"/>
      <c r="G5" s="5" t="s">
        <v>5</v>
      </c>
      <c r="H5" s="2" t="s">
        <v>6</v>
      </c>
      <c r="Q5" s="1" t="s">
        <v>7</v>
      </c>
      <c r="T5" s="2" t="s">
        <v>0</v>
      </c>
      <c r="U5" s="2"/>
      <c r="V5" s="2"/>
      <c r="W5" s="2"/>
      <c r="X5" s="2"/>
      <c r="Y5" s="2"/>
      <c r="Z5" s="2"/>
      <c r="AA5" s="30">
        <f>TAN((45-E5/2)*PI()/180)^2</f>
        <v>0.33333333333333331</v>
      </c>
      <c r="AB5" s="30"/>
      <c r="AC5" s="30"/>
      <c r="AD5" s="2"/>
      <c r="AE5" s="2" t="s">
        <v>1</v>
      </c>
      <c r="AF5" s="2"/>
      <c r="AG5" s="2"/>
      <c r="BC5" s="17"/>
    </row>
    <row r="6" spans="3:55" ht="12.75">
      <c r="C6" s="15"/>
      <c r="D6" s="16" t="s">
        <v>49</v>
      </c>
      <c r="E6" s="18"/>
      <c r="F6" s="18"/>
      <c r="G6" s="5"/>
      <c r="H6" s="2"/>
      <c r="T6" s="2"/>
      <c r="U6" s="2"/>
      <c r="V6" s="2"/>
      <c r="W6" s="2"/>
      <c r="X6" s="2"/>
      <c r="Y6" s="2"/>
      <c r="Z6" s="2"/>
      <c r="AA6" s="3"/>
      <c r="AB6" s="3"/>
      <c r="AC6" s="3"/>
      <c r="AD6" s="2"/>
      <c r="AE6" s="2"/>
      <c r="AF6" s="2"/>
      <c r="AG6" s="2"/>
      <c r="BC6" s="17"/>
    </row>
    <row r="7" spans="3:55">
      <c r="C7" s="15"/>
      <c r="D7" s="4" t="s">
        <v>4</v>
      </c>
      <c r="E7" s="31">
        <v>30</v>
      </c>
      <c r="F7" s="31"/>
      <c r="G7" s="5" t="s">
        <v>5</v>
      </c>
      <c r="H7" s="2" t="s">
        <v>6</v>
      </c>
      <c r="Q7" s="1" t="s">
        <v>7</v>
      </c>
      <c r="T7" s="2" t="s">
        <v>2</v>
      </c>
      <c r="U7" s="2"/>
      <c r="V7" s="2"/>
      <c r="W7" s="2"/>
      <c r="X7" s="2"/>
      <c r="Y7" s="2"/>
      <c r="Z7" s="2"/>
      <c r="AA7" s="30">
        <f>TAN((45+E7/2)*PI()/180)^2</f>
        <v>2.9999999999999982</v>
      </c>
      <c r="AB7" s="30"/>
      <c r="AC7" s="30"/>
      <c r="AD7" s="2"/>
      <c r="AE7" s="2" t="s">
        <v>3</v>
      </c>
      <c r="AF7" s="2"/>
      <c r="AG7" s="2"/>
      <c r="BC7" s="17"/>
    </row>
    <row r="8" spans="3:55" ht="12.75">
      <c r="C8" s="15"/>
      <c r="D8" s="16" t="s">
        <v>50</v>
      </c>
      <c r="E8" s="18"/>
      <c r="F8" s="18"/>
      <c r="G8" s="5"/>
      <c r="H8" s="2"/>
      <c r="T8" s="2"/>
      <c r="U8" s="2"/>
      <c r="V8" s="2"/>
      <c r="W8" s="2"/>
      <c r="X8" s="2"/>
      <c r="Y8" s="2"/>
      <c r="Z8" s="2"/>
      <c r="AA8" s="3"/>
      <c r="AB8" s="3"/>
      <c r="AC8" s="3"/>
      <c r="AD8" s="2"/>
      <c r="AE8" s="2"/>
      <c r="AF8" s="2"/>
      <c r="AG8" s="2"/>
      <c r="BC8" s="17"/>
    </row>
    <row r="9" spans="3:55">
      <c r="C9" s="15"/>
      <c r="D9" s="4" t="s">
        <v>8</v>
      </c>
      <c r="E9" s="31">
        <v>15</v>
      </c>
      <c r="F9" s="31"/>
      <c r="G9" s="5" t="s">
        <v>5</v>
      </c>
      <c r="H9" s="2" t="s">
        <v>11</v>
      </c>
      <c r="I9" s="2"/>
      <c r="J9" s="2"/>
      <c r="K9" s="2"/>
      <c r="L9" s="2"/>
      <c r="M9" s="2"/>
      <c r="N9" s="2"/>
      <c r="O9" s="4" t="s">
        <v>4</v>
      </c>
      <c r="P9" s="31">
        <v>30</v>
      </c>
      <c r="Q9" s="31"/>
      <c r="R9" s="5" t="s">
        <v>5</v>
      </c>
      <c r="S9" s="2" t="s">
        <v>6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BC9" s="17"/>
    </row>
    <row r="10" spans="3:55">
      <c r="C10" s="15"/>
      <c r="D10" s="2" t="s">
        <v>51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30">
        <f>COS(E9*PI()/180)*(COS(E9*PI()/180)-SQRT(COS(E9*PI()/180)^2-COS(P9*PI()/180)^2))/(COS(E9*PI()/180)+SQRT(COS(E9*PI()/180)^2-COS(P9*PI()/180)^2))</f>
        <v>0.37294985837073757</v>
      </c>
      <c r="AA10" s="30"/>
      <c r="AB10" s="30"/>
      <c r="AC10" s="2"/>
      <c r="AD10" s="2" t="s">
        <v>1</v>
      </c>
      <c r="AE10" s="2"/>
      <c r="AF10" s="2"/>
      <c r="AG10" s="2"/>
      <c r="AH10" s="2"/>
      <c r="AI10" s="2"/>
      <c r="AJ10" s="2"/>
      <c r="AK10" s="2"/>
      <c r="AL10" s="2"/>
      <c r="BC10" s="17"/>
    </row>
    <row r="11" spans="3:55" ht="12.75">
      <c r="C11" s="15"/>
      <c r="D11" s="16" t="s">
        <v>52</v>
      </c>
      <c r="E11" s="18"/>
      <c r="F11" s="18"/>
      <c r="G11" s="5"/>
      <c r="H11" s="2"/>
      <c r="T11" s="2"/>
      <c r="U11" s="2"/>
      <c r="V11" s="2"/>
      <c r="W11" s="2"/>
      <c r="X11" s="2"/>
      <c r="Y11" s="2"/>
      <c r="Z11" s="2"/>
      <c r="AA11" s="3"/>
      <c r="AB11" s="3"/>
      <c r="AC11" s="3"/>
      <c r="AD11" s="2"/>
      <c r="AE11" s="2"/>
      <c r="AF11" s="2"/>
      <c r="AG11" s="2"/>
      <c r="BC11" s="17"/>
    </row>
    <row r="12" spans="3:55">
      <c r="C12" s="15"/>
      <c r="D12" s="4" t="s">
        <v>8</v>
      </c>
      <c r="E12" s="31">
        <v>15</v>
      </c>
      <c r="F12" s="31"/>
      <c r="G12" s="5" t="s">
        <v>5</v>
      </c>
      <c r="H12" s="2" t="s">
        <v>11</v>
      </c>
      <c r="I12" s="2"/>
      <c r="J12" s="2"/>
      <c r="K12" s="2"/>
      <c r="L12" s="2"/>
      <c r="M12" s="2"/>
      <c r="N12" s="2"/>
      <c r="O12" s="4" t="s">
        <v>4</v>
      </c>
      <c r="P12" s="31">
        <v>30</v>
      </c>
      <c r="Q12" s="31"/>
      <c r="R12" s="5" t="s">
        <v>5</v>
      </c>
      <c r="S12" s="2" t="s">
        <v>6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BC12" s="17"/>
    </row>
    <row r="13" spans="3:55">
      <c r="C13" s="15"/>
      <c r="D13" s="2" t="s">
        <v>53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30">
        <f>COS(E12*PI()/180)*(COS(E12*PI()/180)+SQRT(COS(E12*PI()/180)^2-COS(P12*PI()/180)^2))/(COS(E12*PI()/180)-SQRT(COS(E12*PI()/180)^2-COS(P12*PI()/180)^2))</f>
        <v>2.5017108357894617</v>
      </c>
      <c r="AA13" s="30"/>
      <c r="AB13" s="30"/>
      <c r="AC13" s="2"/>
      <c r="AD13" s="2" t="s">
        <v>3</v>
      </c>
      <c r="AE13" s="2"/>
      <c r="AF13" s="2"/>
      <c r="AG13" s="2"/>
      <c r="BC13" s="17"/>
    </row>
    <row r="14" spans="3:55" ht="12.75">
      <c r="C14" s="15"/>
      <c r="D14" s="16" t="s">
        <v>17</v>
      </c>
      <c r="BC14" s="17"/>
    </row>
    <row r="15" spans="3:55">
      <c r="C15" s="15"/>
      <c r="D15" s="4" t="s">
        <v>4</v>
      </c>
      <c r="E15" s="31">
        <v>30</v>
      </c>
      <c r="F15" s="31"/>
      <c r="G15" s="5" t="s">
        <v>5</v>
      </c>
      <c r="H15" s="2" t="s">
        <v>6</v>
      </c>
      <c r="BC15" s="17"/>
    </row>
    <row r="16" spans="3:55">
      <c r="C16" s="15"/>
      <c r="D16" s="4" t="s">
        <v>8</v>
      </c>
      <c r="E16" s="31">
        <v>15</v>
      </c>
      <c r="F16" s="31"/>
      <c r="G16" s="5" t="s">
        <v>5</v>
      </c>
      <c r="H16" s="2" t="s">
        <v>11</v>
      </c>
      <c r="BC16" s="17"/>
    </row>
    <row r="17" spans="3:55">
      <c r="C17" s="15"/>
      <c r="D17" s="4" t="s">
        <v>13</v>
      </c>
      <c r="E17" s="31">
        <v>87</v>
      </c>
      <c r="F17" s="31"/>
      <c r="G17" s="5" t="s">
        <v>5</v>
      </c>
      <c r="H17" s="1" t="s">
        <v>12</v>
      </c>
      <c r="BC17" s="17"/>
    </row>
    <row r="18" spans="3:55">
      <c r="C18" s="15"/>
      <c r="D18" s="4" t="s">
        <v>14</v>
      </c>
      <c r="E18" s="31">
        <f>2*E15/3</f>
        <v>20</v>
      </c>
      <c r="F18" s="31"/>
      <c r="G18" s="5" t="s">
        <v>5</v>
      </c>
      <c r="H18" s="14" t="str">
        <f>IF(AND((E15/3)&lt;=E18,E18&lt;=2*E15/3),"uygun.","uygun değil.")</f>
        <v>uygun.</v>
      </c>
      <c r="K18" s="2" t="s">
        <v>15</v>
      </c>
      <c r="BC18" s="17"/>
    </row>
    <row r="19" spans="3:55">
      <c r="C19" s="15"/>
      <c r="D19" s="2" t="s">
        <v>9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33">
        <f>SIN((E17+E15)*PI()/180)^2/(SIN(E17*PI()/180)^2*SIN((E17-E18)*PI()/180)*(1+SQRT(SIN((E15+E18)*PI()/180)*SIN((E15-E16)*PI()/180)/(SIN((E17-E18)*PI()/180)*SIN((E17+E16)*PI()/180))))^2)</f>
        <v>0.40061933937505523</v>
      </c>
      <c r="AL19" s="33"/>
      <c r="AM19" s="33"/>
      <c r="AN19" s="2"/>
      <c r="AO19" s="2" t="s">
        <v>1</v>
      </c>
      <c r="AP19" s="2"/>
      <c r="AQ19" s="2"/>
      <c r="AR19" s="2"/>
      <c r="AS19" s="2"/>
      <c r="AT19" s="2"/>
      <c r="BC19" s="17"/>
    </row>
    <row r="20" spans="3:55" ht="12.75">
      <c r="C20" s="15"/>
      <c r="D20" s="16" t="s">
        <v>16</v>
      </c>
      <c r="E20" s="18"/>
      <c r="F20" s="18"/>
      <c r="G20" s="5"/>
      <c r="H20" s="2"/>
      <c r="BC20" s="17"/>
    </row>
    <row r="21" spans="3:55">
      <c r="C21" s="15"/>
      <c r="D21" s="4" t="s">
        <v>4</v>
      </c>
      <c r="E21" s="31">
        <v>30</v>
      </c>
      <c r="F21" s="31"/>
      <c r="G21" s="5" t="s">
        <v>5</v>
      </c>
      <c r="H21" s="2" t="s">
        <v>6</v>
      </c>
      <c r="BC21" s="17"/>
    </row>
    <row r="22" spans="3:55">
      <c r="C22" s="15"/>
      <c r="D22" s="4" t="s">
        <v>8</v>
      </c>
      <c r="E22" s="31">
        <v>15</v>
      </c>
      <c r="F22" s="31"/>
      <c r="G22" s="5" t="s">
        <v>5</v>
      </c>
      <c r="H22" s="2" t="s">
        <v>11</v>
      </c>
      <c r="AA22" s="2"/>
      <c r="AB22" s="2"/>
      <c r="AC22" s="2"/>
      <c r="AH22" s="2"/>
      <c r="AI22" s="2"/>
      <c r="AO22" s="2"/>
      <c r="AV22" s="2"/>
      <c r="AW22" s="2"/>
      <c r="AX22" s="2"/>
      <c r="AY22" s="2"/>
      <c r="BC22" s="17"/>
    </row>
    <row r="23" spans="3:55">
      <c r="C23" s="15"/>
      <c r="D23" s="4" t="s">
        <v>13</v>
      </c>
      <c r="E23" s="31">
        <v>87</v>
      </c>
      <c r="F23" s="31"/>
      <c r="G23" s="5" t="s">
        <v>5</v>
      </c>
      <c r="H23" s="1" t="s">
        <v>12</v>
      </c>
      <c r="AU23" s="2"/>
      <c r="AV23" s="2"/>
      <c r="AW23" s="2"/>
      <c r="AX23" s="2"/>
      <c r="AY23" s="2"/>
      <c r="BC23" s="17"/>
    </row>
    <row r="24" spans="3:55">
      <c r="C24" s="15"/>
      <c r="D24" s="4" t="s">
        <v>14</v>
      </c>
      <c r="E24" s="31">
        <f>2*E21/3</f>
        <v>20</v>
      </c>
      <c r="F24" s="31"/>
      <c r="G24" s="5" t="s">
        <v>5</v>
      </c>
      <c r="H24" s="14" t="str">
        <f>IF(AND((E21/3)&lt;=E24,E24&lt;=2*E21/3),"uygun.","uygun değil.")</f>
        <v>uygun.</v>
      </c>
      <c r="K24" s="2" t="s">
        <v>15</v>
      </c>
      <c r="U24" s="2"/>
      <c r="V24" s="2"/>
      <c r="AF24" s="2"/>
      <c r="AG24" s="2"/>
      <c r="AH24" s="2"/>
      <c r="AI24" s="2"/>
      <c r="AJ24" s="2"/>
      <c r="AK24" s="3"/>
      <c r="AL24" s="3"/>
      <c r="AM24" s="3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BC24" s="17"/>
    </row>
    <row r="25" spans="3:55">
      <c r="C25" s="15"/>
      <c r="D25" s="2" t="s">
        <v>10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30">
        <f>SIN((E23-E21)*PI()/180)^2/(SIN(E23*PI()/180)^2*SIN((E23+E24)*PI()/180)*(1-SQRT(SIN((E21+E24)*PI()/180)*SIN((E21+E22)*PI()/180)/(SIN((E23+E24)*PI()/180)*SIN((E23+E22)*PI()/180))))^2)</f>
        <v>12.908714667049976</v>
      </c>
      <c r="AL25" s="30"/>
      <c r="AM25" s="30"/>
      <c r="AN25" s="2"/>
      <c r="AO25" s="2" t="s">
        <v>3</v>
      </c>
      <c r="AP25" s="2"/>
      <c r="AQ25" s="2"/>
      <c r="AR25" s="2"/>
      <c r="AS25" s="2"/>
      <c r="AT25" s="2"/>
      <c r="AU25" s="2"/>
      <c r="AV25" s="2"/>
      <c r="AW25" s="2"/>
      <c r="AX25" s="2"/>
      <c r="AY25" s="2"/>
      <c r="BC25" s="17"/>
    </row>
    <row r="26" spans="3:55" ht="12.75">
      <c r="C26" s="15"/>
      <c r="D26" s="16" t="s">
        <v>46</v>
      </c>
      <c r="BC26" s="17"/>
    </row>
    <row r="27" spans="3:55">
      <c r="C27" s="15"/>
      <c r="D27" s="4" t="s">
        <v>40</v>
      </c>
      <c r="E27" s="2"/>
      <c r="F27" s="31">
        <f>+F29*2/3</f>
        <v>20</v>
      </c>
      <c r="G27" s="31"/>
      <c r="H27" s="5" t="s">
        <v>5</v>
      </c>
      <c r="I27" s="14" t="str">
        <f>IF(AND((F29/3)&lt;=F27,F27&lt;=2*F29/3),"uygun.","uygun değil.")</f>
        <v>uygun.</v>
      </c>
      <c r="J27" s="2"/>
      <c r="L27" s="2" t="s">
        <v>42</v>
      </c>
      <c r="BC27" s="17"/>
    </row>
    <row r="28" spans="3:55">
      <c r="C28" s="15"/>
      <c r="D28" s="4" t="s">
        <v>39</v>
      </c>
      <c r="E28" s="31">
        <v>87</v>
      </c>
      <c r="F28" s="31"/>
      <c r="G28" s="5" t="s">
        <v>5</v>
      </c>
      <c r="H28" s="1" t="s">
        <v>12</v>
      </c>
      <c r="AC28" s="34" t="s">
        <v>24</v>
      </c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6" t="s">
        <v>25</v>
      </c>
      <c r="AY28" s="36"/>
      <c r="BC28" s="17"/>
    </row>
    <row r="29" spans="3:55" ht="12" thickBot="1">
      <c r="C29" s="15"/>
      <c r="D29" s="4" t="s">
        <v>34</v>
      </c>
      <c r="E29" s="2"/>
      <c r="F29" s="31">
        <v>30</v>
      </c>
      <c r="G29" s="31"/>
      <c r="H29" s="5" t="s">
        <v>5</v>
      </c>
      <c r="I29" s="2" t="s">
        <v>6</v>
      </c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7"/>
      <c r="AY29" s="37"/>
      <c r="BC29" s="17"/>
    </row>
    <row r="30" spans="3:55" ht="12" thickTop="1">
      <c r="C30" s="15"/>
      <c r="D30" s="4" t="s">
        <v>8</v>
      </c>
      <c r="E30" s="31">
        <v>15</v>
      </c>
      <c r="F30" s="31"/>
      <c r="G30" s="5" t="s">
        <v>5</v>
      </c>
      <c r="H30" s="2" t="s">
        <v>11</v>
      </c>
      <c r="AC30" s="6" t="s">
        <v>26</v>
      </c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8"/>
      <c r="AX30" s="38">
        <v>2</v>
      </c>
      <c r="AY30" s="38"/>
      <c r="BC30" s="17"/>
    </row>
    <row r="31" spans="3:55">
      <c r="C31" s="15"/>
      <c r="D31" s="2" t="s">
        <v>22</v>
      </c>
      <c r="E31" s="31">
        <v>2</v>
      </c>
      <c r="F31" s="31"/>
      <c r="G31" s="2" t="s">
        <v>23</v>
      </c>
      <c r="H31" s="2"/>
      <c r="AC31" s="9" t="s">
        <v>27</v>
      </c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1"/>
      <c r="AX31" s="32">
        <v>1.5</v>
      </c>
      <c r="AY31" s="32"/>
      <c r="BC31" s="17"/>
    </row>
    <row r="32" spans="3:55">
      <c r="C32" s="15"/>
      <c r="D32" s="2" t="s">
        <v>20</v>
      </c>
      <c r="E32" s="2"/>
      <c r="F32" s="31">
        <v>0.5</v>
      </c>
      <c r="G32" s="31"/>
      <c r="H32" s="2" t="s">
        <v>21</v>
      </c>
      <c r="AC32" s="9" t="s">
        <v>28</v>
      </c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1"/>
      <c r="AX32" s="32">
        <v>1</v>
      </c>
      <c r="AY32" s="32"/>
      <c r="BC32" s="17"/>
    </row>
    <row r="33" spans="3:55">
      <c r="C33" s="15"/>
      <c r="D33" s="2" t="s">
        <v>29</v>
      </c>
      <c r="J33" s="39">
        <f>0.4*F32/E31</f>
        <v>0.1</v>
      </c>
      <c r="K33" s="39"/>
      <c r="BC33" s="17"/>
    </row>
    <row r="34" spans="3:55">
      <c r="C34" s="15"/>
      <c r="D34" s="2" t="s">
        <v>30</v>
      </c>
      <c r="I34" s="39">
        <f>0.5*J33</f>
        <v>0.05</v>
      </c>
      <c r="J34" s="39"/>
      <c r="BC34" s="17"/>
    </row>
    <row r="35" spans="3:55">
      <c r="C35" s="15"/>
      <c r="D35" s="4" t="s">
        <v>31</v>
      </c>
      <c r="M35" s="39">
        <f>ATAN(J33/(1-I34))*180/PI()</f>
        <v>6.0090059574945256</v>
      </c>
      <c r="N35" s="39"/>
      <c r="O35" s="21" t="s">
        <v>5</v>
      </c>
      <c r="BC35" s="17"/>
    </row>
    <row r="36" spans="3:55">
      <c r="C36" s="15"/>
      <c r="D36" s="4" t="s">
        <v>32</v>
      </c>
      <c r="M36" s="39">
        <f>ATAN(J33/(1+I34))*180/PI()</f>
        <v>5.4403320310055063</v>
      </c>
      <c r="N36" s="39"/>
      <c r="O36" s="21" t="s">
        <v>5</v>
      </c>
      <c r="BC36" s="17"/>
    </row>
    <row r="37" spans="3:55">
      <c r="C37" s="15"/>
      <c r="D37" s="4" t="s">
        <v>33</v>
      </c>
      <c r="G37" s="39">
        <f>+F29-M35</f>
        <v>23.990994042505474</v>
      </c>
      <c r="H37" s="39"/>
      <c r="I37" s="21" t="s">
        <v>5</v>
      </c>
      <c r="BC37" s="17"/>
    </row>
    <row r="38" spans="3:55">
      <c r="C38" s="15"/>
      <c r="D38" s="22" t="s">
        <v>54</v>
      </c>
      <c r="G38" s="20"/>
      <c r="H38" s="20"/>
      <c r="I38" s="21"/>
      <c r="BC38" s="17"/>
    </row>
    <row r="39" spans="3:55">
      <c r="C39" s="15"/>
      <c r="D39" s="4" t="s">
        <v>8</v>
      </c>
      <c r="E39" s="30">
        <f>+E30</f>
        <v>15</v>
      </c>
      <c r="F39" s="30"/>
      <c r="G39" s="5" t="s">
        <v>5</v>
      </c>
      <c r="H39" s="2" t="str">
        <f>IF(E39&lt;L39,"&lt;","&gt;")</f>
        <v>&lt;</v>
      </c>
      <c r="I39" s="4" t="s">
        <v>33</v>
      </c>
      <c r="J39" s="2"/>
      <c r="K39" s="2"/>
      <c r="L39" s="30">
        <f>+G37</f>
        <v>23.990994042505474</v>
      </c>
      <c r="M39" s="30"/>
      <c r="N39" s="5" t="s">
        <v>5</v>
      </c>
      <c r="BC39" s="17"/>
    </row>
    <row r="40" spans="3:55">
      <c r="C40" s="15"/>
      <c r="D40" s="4" t="s">
        <v>18</v>
      </c>
      <c r="BC40" s="17"/>
    </row>
    <row r="41" spans="3:55">
      <c r="C41" s="15"/>
      <c r="D41" s="4" t="s">
        <v>38</v>
      </c>
      <c r="E41" s="2"/>
      <c r="F41" s="30">
        <f>+M35</f>
        <v>6.0090059574945256</v>
      </c>
      <c r="G41" s="30"/>
      <c r="H41" s="5" t="s">
        <v>5</v>
      </c>
      <c r="I41" s="2"/>
      <c r="J41" s="4" t="s">
        <v>34</v>
      </c>
      <c r="K41" s="2"/>
      <c r="L41" s="30">
        <f>+F29</f>
        <v>30</v>
      </c>
      <c r="M41" s="30"/>
      <c r="N41" s="5" t="s">
        <v>5</v>
      </c>
      <c r="O41" s="2"/>
      <c r="P41" s="4" t="s">
        <v>39</v>
      </c>
      <c r="Q41" s="2"/>
      <c r="R41" s="30">
        <f>+E28</f>
        <v>87</v>
      </c>
      <c r="S41" s="30"/>
      <c r="T41" s="5" t="s">
        <v>5</v>
      </c>
      <c r="U41" s="2"/>
      <c r="V41" s="4" t="s">
        <v>40</v>
      </c>
      <c r="W41" s="2"/>
      <c r="X41" s="30">
        <f>+F27</f>
        <v>20</v>
      </c>
      <c r="Y41" s="30"/>
      <c r="Z41" s="5" t="s">
        <v>5</v>
      </c>
      <c r="AA41" s="2"/>
      <c r="AB41" s="4" t="s">
        <v>8</v>
      </c>
      <c r="AC41" s="30">
        <f>+E30</f>
        <v>15</v>
      </c>
      <c r="AD41" s="30"/>
      <c r="AE41" s="5" t="s">
        <v>5</v>
      </c>
      <c r="BC41" s="17"/>
    </row>
    <row r="42" spans="3:55">
      <c r="C42" s="15"/>
      <c r="D42" s="2" t="s">
        <v>35</v>
      </c>
      <c r="AR42" s="30">
        <f>SIN((R41+L41-F41)*PI()/180)^2/(COS(F41*PI()/180)*SIN(R41*PI()/180)^2*SIN((R41-F41-X41)*PI()/180)*(1+SQRT(SIN((L41+X41)*PI()/180)*SIN((L41-AC41-F41)*PI()/180)/(SIN((R41-F41-X41)*PI()/180)*SIN((R41+AC41)*PI()/180))))^2)</f>
        <v>0.53225952445995706</v>
      </c>
      <c r="AS42" s="30"/>
      <c r="AT42" s="30"/>
      <c r="BC42" s="17"/>
    </row>
    <row r="43" spans="3:55">
      <c r="C43" s="15"/>
      <c r="D43" s="4" t="s">
        <v>19</v>
      </c>
      <c r="BC43" s="17"/>
    </row>
    <row r="44" spans="3:55">
      <c r="C44" s="15"/>
      <c r="D44" s="2" t="s">
        <v>36</v>
      </c>
      <c r="V44" s="30">
        <f>SIN((R41+L41-F41)*PI()/180)^2/(COS(F41*PI()/180)*SIN(R41*PI()/180)^2*SIN((R41-F41-X41)*PI()/180))</f>
        <v>1.0049824495183133</v>
      </c>
      <c r="W44" s="30"/>
      <c r="X44" s="30"/>
      <c r="BC44" s="17"/>
    </row>
    <row r="45" spans="3:55">
      <c r="C45" s="15"/>
      <c r="D45" s="2" t="s">
        <v>41</v>
      </c>
      <c r="E45" s="2"/>
      <c r="F45" s="2"/>
      <c r="G45" s="2"/>
      <c r="H45" s="2"/>
      <c r="I45" s="2"/>
      <c r="J45" s="30">
        <f>IF(E39&lt;L39,AR42,V44)</f>
        <v>0.53225952445995706</v>
      </c>
      <c r="K45" s="30"/>
      <c r="L45" s="30"/>
      <c r="M45" s="2"/>
      <c r="N45" s="2"/>
      <c r="BC45" s="17"/>
    </row>
    <row r="46" spans="3:55">
      <c r="C46" s="15"/>
      <c r="D46" s="22" t="s">
        <v>55</v>
      </c>
      <c r="G46" s="20"/>
      <c r="H46" s="20"/>
      <c r="I46" s="21"/>
      <c r="BC46" s="17"/>
    </row>
    <row r="47" spans="3:55">
      <c r="C47" s="15"/>
      <c r="D47" s="4" t="s">
        <v>8</v>
      </c>
      <c r="E47" s="30">
        <f>+E39</f>
        <v>15</v>
      </c>
      <c r="F47" s="30"/>
      <c r="G47" s="5" t="s">
        <v>5</v>
      </c>
      <c r="H47" s="2" t="str">
        <f>IF(E47&lt;L47,"&lt;","&gt;")</f>
        <v>&lt;</v>
      </c>
      <c r="I47" s="4" t="s">
        <v>33</v>
      </c>
      <c r="J47" s="2"/>
      <c r="K47" s="2"/>
      <c r="L47" s="30">
        <f>+L39</f>
        <v>23.990994042505474</v>
      </c>
      <c r="M47" s="30"/>
      <c r="N47" s="5" t="s">
        <v>5</v>
      </c>
      <c r="BC47" s="17"/>
    </row>
    <row r="48" spans="3:55">
      <c r="C48" s="15"/>
      <c r="D48" s="4" t="s">
        <v>18</v>
      </c>
      <c r="BC48" s="17"/>
    </row>
    <row r="49" spans="3:55">
      <c r="C49" s="15"/>
      <c r="D49" s="4" t="s">
        <v>38</v>
      </c>
      <c r="E49" s="2"/>
      <c r="F49" s="30">
        <f>+M36</f>
        <v>5.4403320310055063</v>
      </c>
      <c r="G49" s="30"/>
      <c r="H49" s="5" t="s">
        <v>5</v>
      </c>
      <c r="I49" s="2"/>
      <c r="J49" s="4" t="s">
        <v>34</v>
      </c>
      <c r="K49" s="2"/>
      <c r="L49" s="30">
        <f>+L41</f>
        <v>30</v>
      </c>
      <c r="M49" s="30"/>
      <c r="N49" s="5" t="s">
        <v>5</v>
      </c>
      <c r="O49" s="2"/>
      <c r="P49" s="4" t="s">
        <v>39</v>
      </c>
      <c r="Q49" s="2"/>
      <c r="R49" s="30">
        <f>+R41</f>
        <v>87</v>
      </c>
      <c r="S49" s="30"/>
      <c r="T49" s="5" t="s">
        <v>5</v>
      </c>
      <c r="U49" s="2"/>
      <c r="V49" s="4" t="s">
        <v>40</v>
      </c>
      <c r="W49" s="2"/>
      <c r="X49" s="30">
        <f>+X41</f>
        <v>20</v>
      </c>
      <c r="Y49" s="30"/>
      <c r="Z49" s="5" t="s">
        <v>5</v>
      </c>
      <c r="AA49" s="2"/>
      <c r="AB49" s="4" t="s">
        <v>8</v>
      </c>
      <c r="AC49" s="30">
        <f>+AC41</f>
        <v>15</v>
      </c>
      <c r="AD49" s="30"/>
      <c r="AE49" s="5" t="s">
        <v>5</v>
      </c>
      <c r="BC49" s="17"/>
    </row>
    <row r="50" spans="3:55">
      <c r="C50" s="15"/>
      <c r="D50" s="2" t="s">
        <v>35</v>
      </c>
      <c r="AR50" s="30">
        <f>SIN((R49+L49-F49)*PI()/180)^2/(COS(F49*PI()/180)*SIN(R49*PI()/180)^2*SIN((R49-F49-X49)*PI()/180)*(1+SQRT(SIN((L49+X49)*PI()/180)*SIN((L49-AC49-F49)*PI()/180)/(SIN((R49-F49-X49)*PI()/180)*SIN((R49+AC49)*PI()/180))))^2)</f>
        <v>0.51684586800295806</v>
      </c>
      <c r="AS50" s="30"/>
      <c r="AT50" s="30"/>
      <c r="BC50" s="17"/>
    </row>
    <row r="51" spans="3:55">
      <c r="C51" s="15"/>
      <c r="D51" s="4" t="s">
        <v>19</v>
      </c>
      <c r="BC51" s="17"/>
    </row>
    <row r="52" spans="3:55">
      <c r="C52" s="15"/>
      <c r="D52" s="2" t="s">
        <v>36</v>
      </c>
      <c r="V52" s="30">
        <f>SIN((R49+L49-F49)*PI()/180)^2/(COS(F49*PI()/180)*SIN(R49*PI()/180)^2*SIN((R49-F49-X49)*PI()/180))</f>
        <v>0.99084809858329226</v>
      </c>
      <c r="W52" s="30"/>
      <c r="X52" s="30"/>
      <c r="BC52" s="17"/>
    </row>
    <row r="53" spans="3:55">
      <c r="C53" s="15"/>
      <c r="D53" s="2" t="s">
        <v>41</v>
      </c>
      <c r="E53" s="2"/>
      <c r="F53" s="2"/>
      <c r="G53" s="2"/>
      <c r="H53" s="2"/>
      <c r="I53" s="2"/>
      <c r="J53" s="30">
        <f>IF(E47&lt;L47,AR50,V52)</f>
        <v>0.51684586800295806</v>
      </c>
      <c r="K53" s="30"/>
      <c r="L53" s="30"/>
      <c r="M53" s="2"/>
      <c r="N53" s="2"/>
      <c r="BC53" s="17"/>
    </row>
    <row r="54" spans="3:55">
      <c r="C54" s="15"/>
      <c r="D54" s="22" t="s">
        <v>56</v>
      </c>
      <c r="E54" s="2"/>
      <c r="F54" s="2"/>
      <c r="G54" s="2"/>
      <c r="H54" s="2"/>
      <c r="I54" s="2"/>
      <c r="J54" s="3"/>
      <c r="K54" s="3"/>
      <c r="L54" s="3"/>
      <c r="M54" s="2"/>
      <c r="N54" s="2"/>
      <c r="BC54" s="17"/>
    </row>
    <row r="55" spans="3:55">
      <c r="C55" s="15"/>
      <c r="D55" s="4" t="s">
        <v>38</v>
      </c>
      <c r="E55" s="2"/>
      <c r="F55" s="30">
        <v>0</v>
      </c>
      <c r="G55" s="30"/>
      <c r="H55" s="5" t="s">
        <v>5</v>
      </c>
      <c r="I55" s="2"/>
      <c r="J55" s="4" t="s">
        <v>34</v>
      </c>
      <c r="K55" s="2"/>
      <c r="L55" s="30">
        <f>+F29</f>
        <v>30</v>
      </c>
      <c r="M55" s="30"/>
      <c r="N55" s="5" t="s">
        <v>5</v>
      </c>
      <c r="O55" s="2"/>
      <c r="P55" s="4" t="s">
        <v>39</v>
      </c>
      <c r="Q55" s="2"/>
      <c r="R55" s="30">
        <f>+E28</f>
        <v>87</v>
      </c>
      <c r="S55" s="30"/>
      <c r="T55" s="5" t="s">
        <v>5</v>
      </c>
      <c r="U55" s="2"/>
      <c r="V55" s="4" t="s">
        <v>40</v>
      </c>
      <c r="W55" s="2"/>
      <c r="X55" s="30">
        <f>+F27</f>
        <v>20</v>
      </c>
      <c r="Y55" s="30"/>
      <c r="Z55" s="5" t="s">
        <v>5</v>
      </c>
      <c r="AA55" s="2"/>
      <c r="AB55" s="4" t="s">
        <v>8</v>
      </c>
      <c r="AC55" s="30">
        <f>+E30</f>
        <v>15</v>
      </c>
      <c r="AD55" s="30"/>
      <c r="AE55" s="5" t="s">
        <v>5</v>
      </c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BC55" s="17"/>
    </row>
    <row r="56" spans="3:55">
      <c r="C56" s="15"/>
      <c r="D56" s="2" t="s">
        <v>35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30">
        <f>SIN((R55+L55-F55)*PI()/180)^2/(COS(F55*PI()/180)*SIN(R55*PI()/180)^2*SIN((R55-F55-X55)*PI()/180)*(1+SQRT(SIN((L55+X55)*PI()/180)*SIN((L55-AC55-F55)*PI()/180)/(SIN((R55-F55-X55)*PI()/180)*SIN((R55+AC55)*PI()/180))))^2)</f>
        <v>0.40061933937505523</v>
      </c>
      <c r="AS56" s="30"/>
      <c r="AT56" s="30"/>
      <c r="AU56" s="2"/>
      <c r="AV56" s="2"/>
      <c r="BC56" s="17"/>
    </row>
    <row r="57" spans="3:55">
      <c r="C57" s="15"/>
      <c r="D57" s="22" t="s">
        <v>43</v>
      </c>
      <c r="E57" s="2"/>
      <c r="F57" s="2"/>
      <c r="G57" s="2"/>
      <c r="H57" s="2"/>
      <c r="I57" s="2"/>
      <c r="J57" s="3"/>
      <c r="K57" s="3"/>
      <c r="L57" s="3"/>
      <c r="M57" s="2"/>
      <c r="N57" s="2"/>
      <c r="BC57" s="17"/>
    </row>
    <row r="58" spans="3:55">
      <c r="C58" s="15"/>
      <c r="D58" s="4" t="s">
        <v>38</v>
      </c>
      <c r="E58" s="2"/>
      <c r="F58" s="30">
        <v>0</v>
      </c>
      <c r="G58" s="30"/>
      <c r="H58" s="5" t="s">
        <v>5</v>
      </c>
      <c r="I58" s="2"/>
      <c r="J58" s="4" t="s">
        <v>34</v>
      </c>
      <c r="K58" s="2"/>
      <c r="L58" s="30">
        <f>+F29</f>
        <v>30</v>
      </c>
      <c r="M58" s="30"/>
      <c r="N58" s="5" t="s">
        <v>5</v>
      </c>
      <c r="O58" s="2"/>
      <c r="P58" s="4" t="s">
        <v>39</v>
      </c>
      <c r="Q58" s="2"/>
      <c r="R58" s="30">
        <f>+E28</f>
        <v>87</v>
      </c>
      <c r="S58" s="30"/>
      <c r="T58" s="5" t="s">
        <v>5</v>
      </c>
      <c r="U58" s="2"/>
      <c r="V58" s="4" t="s">
        <v>8</v>
      </c>
      <c r="W58" s="30">
        <f>+E30</f>
        <v>15</v>
      </c>
      <c r="X58" s="30"/>
      <c r="Y58" s="5" t="s">
        <v>5</v>
      </c>
      <c r="BC58" s="17"/>
    </row>
    <row r="59" spans="3:55">
      <c r="C59" s="15"/>
      <c r="D59" s="2" t="s">
        <v>37</v>
      </c>
      <c r="AO59" s="30">
        <f>SIN((R58+L58-F58)*PI()/180)^2/(COS(F58*PI()/180)*SIN(R58*PI()/180)^2*SIN((R58+F58)*PI()/180)*(1-SQRT(SIN(L58*PI()/180)*SIN((L58+W58-F58)*PI()/180)/(SIN((R58+F58)*PI()/180)*SIN((R58+W58)*PI()/180))))^2)</f>
        <v>5.0229172692173343</v>
      </c>
      <c r="AP59" s="30"/>
      <c r="AQ59" s="30"/>
      <c r="BC59" s="17"/>
    </row>
    <row r="60" spans="3:55">
      <c r="C60" s="15"/>
      <c r="D60" s="22" t="s">
        <v>44</v>
      </c>
      <c r="E60" s="2"/>
      <c r="F60" s="2"/>
      <c r="G60" s="2"/>
      <c r="H60" s="2"/>
      <c r="I60" s="2"/>
      <c r="J60" s="3"/>
      <c r="K60" s="3"/>
      <c r="L60" s="3"/>
      <c r="M60" s="2"/>
      <c r="N60" s="2"/>
      <c r="O60" s="2"/>
      <c r="P60" s="2"/>
      <c r="Q60" s="2"/>
      <c r="R60" s="2"/>
      <c r="S60" s="2"/>
      <c r="T60" s="2"/>
      <c r="U60" s="2"/>
      <c r="V60" s="19"/>
      <c r="W60" s="19"/>
      <c r="X60" s="19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3"/>
      <c r="BC60" s="17"/>
    </row>
    <row r="61" spans="3:55">
      <c r="C61" s="15"/>
      <c r="D61" s="4" t="s">
        <v>38</v>
      </c>
      <c r="E61" s="2"/>
      <c r="F61" s="30">
        <f>+M35</f>
        <v>6.0090059574945256</v>
      </c>
      <c r="G61" s="30"/>
      <c r="H61" s="5" t="s">
        <v>5</v>
      </c>
      <c r="I61" s="2"/>
      <c r="J61" s="4" t="s">
        <v>34</v>
      </c>
      <c r="K61" s="2"/>
      <c r="L61" s="30">
        <f>+L58</f>
        <v>30</v>
      </c>
      <c r="M61" s="30"/>
      <c r="N61" s="5" t="s">
        <v>5</v>
      </c>
      <c r="O61" s="2"/>
      <c r="P61" s="4" t="s">
        <v>39</v>
      </c>
      <c r="Q61" s="2"/>
      <c r="R61" s="30">
        <f>+E28</f>
        <v>87</v>
      </c>
      <c r="S61" s="30"/>
      <c r="T61" s="5" t="s">
        <v>5</v>
      </c>
      <c r="U61" s="2"/>
      <c r="V61" s="4" t="s">
        <v>8</v>
      </c>
      <c r="W61" s="30">
        <f>+E30</f>
        <v>15</v>
      </c>
      <c r="X61" s="30"/>
      <c r="Y61" s="5" t="s">
        <v>5</v>
      </c>
      <c r="Z61" s="5"/>
      <c r="AA61" s="2"/>
      <c r="AB61" s="4"/>
      <c r="AC61" s="2"/>
      <c r="AD61" s="2"/>
      <c r="AE61" s="2"/>
      <c r="AF61" s="5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3"/>
      <c r="BC61" s="17"/>
    </row>
    <row r="62" spans="3:55">
      <c r="C62" s="15"/>
      <c r="D62" s="2" t="s">
        <v>37</v>
      </c>
      <c r="E62" s="2"/>
      <c r="F62" s="2"/>
      <c r="G62" s="2"/>
      <c r="H62" s="2"/>
      <c r="I62" s="2"/>
      <c r="J62" s="3"/>
      <c r="K62" s="3"/>
      <c r="L62" s="3"/>
      <c r="M62" s="2"/>
      <c r="N62" s="2"/>
      <c r="O62" s="2"/>
      <c r="P62" s="2"/>
      <c r="Q62" s="2"/>
      <c r="R62" s="2"/>
      <c r="S62" s="2"/>
      <c r="T62" s="2"/>
      <c r="U62" s="2"/>
      <c r="V62" s="19"/>
      <c r="W62" s="19"/>
      <c r="X62" s="19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30">
        <f>SIN((R61+L61-F61)*PI()/180)^2/(COS(F61*PI()/180)*SIN(R61*PI()/180)^2*SIN((R61+F61)*PI()/180)*(1-SQRT(SIN(L61*PI()/180)*SIN((L61+W61-F61)*PI()/180)/(SIN((R61+F61)*PI()/180)*SIN((R61+W61)*PI()/180))))^2)</f>
        <v>4.7053702648307105</v>
      </c>
      <c r="AP62" s="30"/>
      <c r="AQ62" s="30"/>
      <c r="AR62" s="3"/>
      <c r="BC62" s="17"/>
    </row>
    <row r="63" spans="3:55">
      <c r="C63" s="15"/>
      <c r="D63" s="22" t="s">
        <v>45</v>
      </c>
      <c r="E63" s="2"/>
      <c r="F63" s="2"/>
      <c r="G63" s="2"/>
      <c r="H63" s="2"/>
      <c r="I63" s="2"/>
      <c r="J63" s="3"/>
      <c r="K63" s="3"/>
      <c r="L63" s="3"/>
      <c r="M63" s="2"/>
      <c r="N63" s="2"/>
      <c r="O63" s="2"/>
      <c r="P63" s="2"/>
      <c r="Q63" s="2"/>
      <c r="R63" s="2"/>
      <c r="S63" s="2"/>
      <c r="T63" s="2"/>
      <c r="U63" s="2"/>
      <c r="V63" s="19"/>
      <c r="W63" s="19"/>
      <c r="X63" s="19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3"/>
      <c r="BC63" s="17"/>
    </row>
    <row r="64" spans="3:55">
      <c r="C64" s="15"/>
      <c r="D64" s="4" t="s">
        <v>38</v>
      </c>
      <c r="E64" s="2"/>
      <c r="F64" s="30">
        <f>+M36</f>
        <v>5.4403320310055063</v>
      </c>
      <c r="G64" s="30"/>
      <c r="H64" s="5" t="s">
        <v>5</v>
      </c>
      <c r="I64" s="2"/>
      <c r="J64" s="4" t="s">
        <v>34</v>
      </c>
      <c r="K64" s="2"/>
      <c r="L64" s="30">
        <f>+L61</f>
        <v>30</v>
      </c>
      <c r="M64" s="30"/>
      <c r="N64" s="5" t="s">
        <v>5</v>
      </c>
      <c r="O64" s="2"/>
      <c r="P64" s="4" t="s">
        <v>39</v>
      </c>
      <c r="Q64" s="2"/>
      <c r="R64" s="30">
        <f>+R61</f>
        <v>87</v>
      </c>
      <c r="S64" s="30"/>
      <c r="T64" s="5" t="s">
        <v>5</v>
      </c>
      <c r="U64" s="2"/>
      <c r="V64" s="4" t="s">
        <v>8</v>
      </c>
      <c r="W64" s="30">
        <f>+W61</f>
        <v>15</v>
      </c>
      <c r="X64" s="30"/>
      <c r="Y64" s="5" t="s">
        <v>5</v>
      </c>
      <c r="Z64" s="5"/>
      <c r="AA64" s="2"/>
      <c r="AB64" s="4"/>
      <c r="AC64" s="2"/>
      <c r="AD64" s="2"/>
      <c r="AE64" s="2"/>
      <c r="AF64" s="5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3"/>
      <c r="BC64" s="17"/>
    </row>
    <row r="65" spans="3:77">
      <c r="C65" s="15"/>
      <c r="D65" s="2" t="s">
        <v>37</v>
      </c>
      <c r="E65" s="2"/>
      <c r="F65" s="2"/>
      <c r="G65" s="2"/>
      <c r="H65" s="2"/>
      <c r="I65" s="2"/>
      <c r="J65" s="3"/>
      <c r="K65" s="3"/>
      <c r="L65" s="3"/>
      <c r="M65" s="2"/>
      <c r="N65" s="2"/>
      <c r="O65" s="2"/>
      <c r="P65" s="2"/>
      <c r="Q65" s="2"/>
      <c r="R65" s="2"/>
      <c r="S65" s="2"/>
      <c r="T65" s="2"/>
      <c r="U65" s="2"/>
      <c r="V65" s="19"/>
      <c r="W65" s="19"/>
      <c r="X65" s="19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30">
        <f>SIN((R64+L64-F64)*PI()/180)^2/(COS(F64*PI()/180)*SIN(R64*PI()/180)^2*SIN((R64+F64)*PI()/180)*(1-SQRT(SIN(L64*PI()/180)*SIN((L64+W64-F64)*PI()/180)/(SIN((R64+F64)*PI()/180)*SIN((R64+W64)*PI()/180))))^2)</f>
        <v>4.7346990551772334</v>
      </c>
      <c r="AP65" s="30"/>
      <c r="AQ65" s="30"/>
      <c r="AR65" s="3"/>
      <c r="BC65" s="17"/>
    </row>
    <row r="66" spans="3:77" ht="12" thickBot="1">
      <c r="C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5"/>
    </row>
    <row r="67" spans="3:77" ht="12" thickBot="1"/>
    <row r="68" spans="3:77" ht="45" customHeight="1">
      <c r="C68" s="40" t="s">
        <v>116</v>
      </c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7"/>
    </row>
    <row r="69" spans="3:77">
      <c r="C69" s="12"/>
      <c r="D69" s="14" t="s">
        <v>57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Y69" s="17"/>
    </row>
    <row r="70" spans="3:77">
      <c r="C70" s="1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 t="s">
        <v>114</v>
      </c>
      <c r="T70" s="31">
        <v>35</v>
      </c>
      <c r="U70" s="31"/>
      <c r="V70" s="2" t="s">
        <v>58</v>
      </c>
      <c r="W70" s="2"/>
      <c r="X70" s="2"/>
      <c r="Y70" s="2" t="s">
        <v>115</v>
      </c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17"/>
    </row>
    <row r="71" spans="3:77">
      <c r="C71" s="1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17"/>
    </row>
    <row r="72" spans="3:77">
      <c r="C72" s="12"/>
      <c r="D72" s="2"/>
      <c r="E72" s="2"/>
      <c r="F72" s="26" t="s">
        <v>91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17"/>
    </row>
    <row r="73" spans="3:77">
      <c r="C73" s="12"/>
      <c r="D73" s="2"/>
      <c r="E73" s="44" t="s">
        <v>113</v>
      </c>
      <c r="F73" s="44">
        <f>+AE108</f>
        <v>2.1650635094610968</v>
      </c>
      <c r="G73" s="2"/>
      <c r="H73" s="2"/>
      <c r="I73" s="2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17"/>
    </row>
    <row r="74" spans="3:77">
      <c r="C74" s="12"/>
      <c r="D74" s="26" t="s">
        <v>91</v>
      </c>
      <c r="E74" s="44"/>
      <c r="F74" s="44"/>
      <c r="G74" s="2"/>
      <c r="H74" s="2"/>
      <c r="I74" s="2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8" t="s">
        <v>112</v>
      </c>
      <c r="AS74" s="27"/>
      <c r="AT74" s="31">
        <v>16</v>
      </c>
      <c r="AU74" s="31"/>
      <c r="AV74" s="27" t="s">
        <v>98</v>
      </c>
      <c r="AW74" s="27"/>
      <c r="AX74" s="27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17"/>
    </row>
    <row r="75" spans="3:77">
      <c r="C75" s="12"/>
      <c r="D75" s="43">
        <v>3</v>
      </c>
      <c r="E75" s="44"/>
      <c r="F75" s="44"/>
      <c r="G75" s="2"/>
      <c r="H75" s="2"/>
      <c r="I75" s="2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8" t="s">
        <v>111</v>
      </c>
      <c r="AS75" s="27"/>
      <c r="AT75" s="31">
        <v>30</v>
      </c>
      <c r="AU75" s="31"/>
      <c r="AV75" s="29" t="s">
        <v>5</v>
      </c>
      <c r="AW75" s="27"/>
      <c r="AX75" s="27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17"/>
    </row>
    <row r="76" spans="3:77">
      <c r="C76" s="12"/>
      <c r="D76" s="43"/>
      <c r="E76" s="2"/>
      <c r="F76" s="26" t="s">
        <v>91</v>
      </c>
      <c r="G76" s="2"/>
      <c r="H76" s="2"/>
      <c r="I76" s="2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 t="s">
        <v>110</v>
      </c>
      <c r="AS76" s="27"/>
      <c r="AT76" s="31">
        <v>10</v>
      </c>
      <c r="AU76" s="31"/>
      <c r="AV76" s="27" t="s">
        <v>58</v>
      </c>
      <c r="AW76" s="27"/>
      <c r="AX76" s="27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17"/>
    </row>
    <row r="77" spans="3:77">
      <c r="C77" s="12"/>
      <c r="D77" s="43"/>
      <c r="E77" s="2"/>
      <c r="F77" s="44">
        <f>+D75-F73</f>
        <v>0.83493649053890318</v>
      </c>
      <c r="G77" s="2"/>
      <c r="H77" s="2"/>
      <c r="I77" s="2"/>
      <c r="J77" s="27"/>
      <c r="K77" s="27"/>
      <c r="L77" s="27"/>
      <c r="M77" s="27"/>
      <c r="N77" s="45">
        <f>+AH115</f>
        <v>4.4529946162074854</v>
      </c>
      <c r="O77" s="45"/>
      <c r="P77" s="27" t="s">
        <v>58</v>
      </c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17"/>
    </row>
    <row r="78" spans="3:77">
      <c r="C78" s="12"/>
      <c r="D78" s="44" t="s">
        <v>109</v>
      </c>
      <c r="E78" s="2"/>
      <c r="F78" s="44"/>
      <c r="G78" s="2"/>
      <c r="H78" s="2"/>
      <c r="I78" s="2"/>
      <c r="J78" s="27"/>
      <c r="K78" s="27"/>
      <c r="L78" s="27"/>
      <c r="M78" s="27"/>
      <c r="N78" s="27"/>
      <c r="O78" s="27"/>
      <c r="P78" s="27"/>
      <c r="Q78" s="45">
        <f>+AH116</f>
        <v>3.3179717699978788</v>
      </c>
      <c r="R78" s="45"/>
      <c r="S78" s="27" t="s">
        <v>58</v>
      </c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45">
        <f>+O123</f>
        <v>11.666666666666666</v>
      </c>
      <c r="AG78" s="45"/>
      <c r="AH78" s="27" t="s">
        <v>58</v>
      </c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17"/>
    </row>
    <row r="79" spans="3:77">
      <c r="C79" s="12"/>
      <c r="D79" s="44"/>
      <c r="E79" s="2"/>
      <c r="F79" s="44"/>
      <c r="G79" s="2"/>
      <c r="H79" s="2"/>
      <c r="I79" s="2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17"/>
    </row>
    <row r="80" spans="3:77">
      <c r="C80" s="12"/>
      <c r="D80" s="2"/>
      <c r="E80" s="2"/>
      <c r="F80" s="2"/>
      <c r="G80" s="2"/>
      <c r="H80" s="2"/>
      <c r="I80" s="2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17"/>
    </row>
    <row r="81" spans="3:77">
      <c r="C81" s="12"/>
      <c r="D81" s="2"/>
      <c r="E81" s="2"/>
      <c r="F81" s="2"/>
      <c r="G81" s="2"/>
      <c r="H81" s="2"/>
      <c r="I81" s="2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17"/>
    </row>
    <row r="82" spans="3:77">
      <c r="C82" s="12"/>
      <c r="D82" s="2"/>
      <c r="E82" s="2"/>
      <c r="F82" s="2"/>
      <c r="G82" s="2"/>
      <c r="H82" s="2"/>
      <c r="I82" s="2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8" t="s">
        <v>108</v>
      </c>
      <c r="AS82" s="27"/>
      <c r="AT82" s="31">
        <v>18</v>
      </c>
      <c r="AU82" s="31"/>
      <c r="AV82" s="27" t="s">
        <v>98</v>
      </c>
      <c r="AW82" s="27"/>
      <c r="AX82" s="27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17"/>
    </row>
    <row r="83" spans="3:77">
      <c r="C83" s="12"/>
      <c r="D83" s="26" t="s">
        <v>91</v>
      </c>
      <c r="E83" s="2"/>
      <c r="F83" s="2"/>
      <c r="G83" s="2"/>
      <c r="H83" s="2"/>
      <c r="I83" s="2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8" t="s">
        <v>107</v>
      </c>
      <c r="AS83" s="27"/>
      <c r="AT83" s="31">
        <v>27</v>
      </c>
      <c r="AU83" s="31"/>
      <c r="AV83" s="29" t="s">
        <v>5</v>
      </c>
      <c r="AW83" s="27"/>
      <c r="AX83" s="27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17"/>
    </row>
    <row r="84" spans="3:77">
      <c r="C84" s="12"/>
      <c r="D84" s="43">
        <v>4</v>
      </c>
      <c r="E84" s="2"/>
      <c r="F84" s="2"/>
      <c r="G84" s="2"/>
      <c r="H84" s="2"/>
      <c r="I84" s="2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 t="s">
        <v>106</v>
      </c>
      <c r="AS84" s="27"/>
      <c r="AT84" s="31">
        <v>12</v>
      </c>
      <c r="AU84" s="31"/>
      <c r="AV84" s="27" t="s">
        <v>58</v>
      </c>
      <c r="AW84" s="27"/>
      <c r="AX84" s="27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17"/>
    </row>
    <row r="85" spans="3:77">
      <c r="C85" s="12"/>
      <c r="D85" s="43"/>
      <c r="E85" s="2"/>
      <c r="F85" s="2"/>
      <c r="G85" s="2"/>
      <c r="H85" s="2"/>
      <c r="I85" s="2"/>
      <c r="J85" s="27"/>
      <c r="K85" s="27"/>
      <c r="L85" s="27"/>
      <c r="M85" s="27"/>
      <c r="N85" s="27"/>
      <c r="O85" s="27"/>
      <c r="P85" s="27"/>
      <c r="Q85" s="27"/>
      <c r="R85" s="45">
        <f>+AR117</f>
        <v>30.355757798032251</v>
      </c>
      <c r="S85" s="45"/>
      <c r="T85" s="27" t="s">
        <v>58</v>
      </c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17"/>
    </row>
    <row r="86" spans="3:77">
      <c r="C86" s="12"/>
      <c r="D86" s="43"/>
      <c r="E86" s="2"/>
      <c r="F86" s="2"/>
      <c r="G86" s="2"/>
      <c r="H86" s="2"/>
      <c r="I86" s="2"/>
      <c r="J86" s="27"/>
      <c r="K86" s="27"/>
      <c r="L86" s="27"/>
      <c r="M86" s="27"/>
      <c r="N86" s="27"/>
      <c r="O86" s="27"/>
      <c r="P86" s="27"/>
      <c r="Q86" s="27"/>
      <c r="R86" s="27"/>
      <c r="S86" s="45">
        <f>+AR118</f>
        <v>30.865054762029477</v>
      </c>
      <c r="T86" s="45"/>
      <c r="U86" s="27" t="s">
        <v>58</v>
      </c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45">
        <f>+O124</f>
        <v>13.143368208072264</v>
      </c>
      <c r="AG86" s="45"/>
      <c r="AH86" s="27" t="s">
        <v>58</v>
      </c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17"/>
    </row>
    <row r="87" spans="3:77">
      <c r="C87" s="12"/>
      <c r="D87" s="44" t="s">
        <v>105</v>
      </c>
      <c r="E87" s="2"/>
      <c r="F87" s="2"/>
      <c r="G87" s="2"/>
      <c r="H87" s="2"/>
      <c r="I87" s="2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 t="s">
        <v>104</v>
      </c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17"/>
    </row>
    <row r="88" spans="3:77">
      <c r="C88" s="12"/>
      <c r="D88" s="44"/>
      <c r="E88" s="2"/>
      <c r="F88" s="2"/>
      <c r="G88" s="2"/>
      <c r="H88" s="2"/>
      <c r="I88" s="2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17"/>
    </row>
    <row r="89" spans="3:77">
      <c r="C89" s="12"/>
      <c r="D89" s="2"/>
      <c r="E89" s="2"/>
      <c r="F89" s="2"/>
      <c r="G89" s="2"/>
      <c r="H89" s="2"/>
      <c r="I89" s="2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17"/>
    </row>
    <row r="90" spans="3:77">
      <c r="C90" s="12"/>
      <c r="D90" s="2"/>
      <c r="E90" s="2"/>
      <c r="F90" s="2"/>
      <c r="G90" s="2"/>
      <c r="H90" s="2"/>
      <c r="I90" s="2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8" t="s">
        <v>103</v>
      </c>
      <c r="AS90" s="27"/>
      <c r="AT90" s="31">
        <v>20</v>
      </c>
      <c r="AU90" s="31"/>
      <c r="AV90" s="27" t="s">
        <v>98</v>
      </c>
      <c r="AW90" s="27"/>
      <c r="AX90" s="27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17"/>
    </row>
    <row r="91" spans="3:77">
      <c r="C91" s="12"/>
      <c r="D91" s="26" t="s">
        <v>91</v>
      </c>
      <c r="E91" s="2"/>
      <c r="F91" s="2"/>
      <c r="G91" s="2"/>
      <c r="H91" s="2"/>
      <c r="I91" s="2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8" t="s">
        <v>102</v>
      </c>
      <c r="AS91" s="27"/>
      <c r="AT91" s="31">
        <v>25</v>
      </c>
      <c r="AU91" s="31"/>
      <c r="AV91" s="29" t="s">
        <v>5</v>
      </c>
      <c r="AW91" s="27"/>
      <c r="AX91" s="27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17"/>
    </row>
    <row r="92" spans="3:77">
      <c r="C92" s="12"/>
      <c r="D92" s="43">
        <v>5</v>
      </c>
      <c r="E92" s="2"/>
      <c r="F92" s="2"/>
      <c r="G92" s="2"/>
      <c r="H92" s="2"/>
      <c r="I92" s="2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 t="s">
        <v>101</v>
      </c>
      <c r="AS92" s="27"/>
      <c r="AT92" s="31">
        <v>14</v>
      </c>
      <c r="AU92" s="31"/>
      <c r="AV92" s="27" t="s">
        <v>58</v>
      </c>
      <c r="AW92" s="27"/>
      <c r="AX92" s="27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17"/>
    </row>
    <row r="93" spans="3:77">
      <c r="C93" s="12"/>
      <c r="D93" s="43"/>
      <c r="E93" s="2"/>
      <c r="F93" s="2"/>
      <c r="G93" s="2"/>
      <c r="H93" s="2"/>
      <c r="I93" s="2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45">
        <f>+BF119</f>
        <v>51.157980622295852</v>
      </c>
      <c r="V93" s="45"/>
      <c r="W93" s="27" t="s">
        <v>58</v>
      </c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17"/>
    </row>
    <row r="94" spans="3:77">
      <c r="C94" s="12"/>
      <c r="D94" s="43"/>
      <c r="E94" s="2"/>
      <c r="F94" s="2"/>
      <c r="G94" s="2"/>
      <c r="H94" s="2"/>
      <c r="I94" s="2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45">
        <f>+BF120</f>
        <v>53.295386382024887</v>
      </c>
      <c r="X94" s="45"/>
      <c r="Y94" s="27" t="s">
        <v>58</v>
      </c>
      <c r="Z94" s="27"/>
      <c r="AA94" s="27"/>
      <c r="AB94" s="27"/>
      <c r="AC94" s="27"/>
      <c r="AD94" s="27"/>
      <c r="AE94" s="27"/>
      <c r="AF94" s="45">
        <f>+O125</f>
        <v>14.205048102186458</v>
      </c>
      <c r="AG94" s="45"/>
      <c r="AH94" s="27" t="s">
        <v>58</v>
      </c>
      <c r="AI94" s="27"/>
      <c r="AJ94" s="27"/>
      <c r="AK94" s="27"/>
      <c r="AL94" s="27"/>
      <c r="AM94" s="45">
        <f>+N128</f>
        <v>50</v>
      </c>
      <c r="AN94" s="45"/>
      <c r="AO94" s="27" t="s">
        <v>58</v>
      </c>
      <c r="AP94" s="27"/>
      <c r="AQ94" s="27"/>
      <c r="AR94" s="27"/>
      <c r="AS94" s="27"/>
      <c r="AT94" s="27"/>
      <c r="AU94" s="27"/>
      <c r="AV94" s="27"/>
      <c r="AW94" s="27"/>
      <c r="AX94" s="27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17"/>
    </row>
    <row r="95" spans="3:77">
      <c r="C95" s="12"/>
      <c r="D95" s="44" t="s">
        <v>100</v>
      </c>
      <c r="E95" s="2"/>
      <c r="F95" s="2"/>
      <c r="G95" s="2"/>
      <c r="H95" s="2"/>
      <c r="I95" s="2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17"/>
    </row>
    <row r="96" spans="3:77">
      <c r="C96" s="12"/>
      <c r="D96" s="44"/>
      <c r="E96" s="2"/>
      <c r="F96" s="2"/>
      <c r="G96" s="2"/>
      <c r="H96" s="2"/>
      <c r="I96" s="2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17"/>
    </row>
    <row r="97" spans="3:77">
      <c r="C97" s="12"/>
      <c r="D97" s="2"/>
      <c r="E97" s="2"/>
      <c r="F97" s="2"/>
      <c r="G97" s="2"/>
      <c r="H97" s="2"/>
      <c r="I97" s="2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17"/>
    </row>
    <row r="98" spans="3:77">
      <c r="C98" s="12"/>
      <c r="D98" s="2"/>
      <c r="E98" s="2"/>
      <c r="F98" s="2"/>
      <c r="G98" s="2"/>
      <c r="H98" s="2"/>
      <c r="I98" s="2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8" t="s">
        <v>99</v>
      </c>
      <c r="AS98" s="27"/>
      <c r="AT98" s="31">
        <v>22</v>
      </c>
      <c r="AU98" s="31"/>
      <c r="AV98" s="27" t="s">
        <v>98</v>
      </c>
      <c r="AW98" s="27"/>
      <c r="AX98" s="27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17"/>
    </row>
    <row r="99" spans="3:77">
      <c r="C99" s="12"/>
      <c r="D99" s="26" t="s">
        <v>91</v>
      </c>
      <c r="E99" s="2"/>
      <c r="F99" s="2"/>
      <c r="G99" s="2"/>
      <c r="H99" s="2"/>
      <c r="I99" s="2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8" t="s">
        <v>97</v>
      </c>
      <c r="AS99" s="27"/>
      <c r="AT99" s="31">
        <v>23</v>
      </c>
      <c r="AU99" s="31"/>
      <c r="AV99" s="29" t="s">
        <v>5</v>
      </c>
      <c r="AW99" s="27"/>
      <c r="AX99" s="27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17"/>
    </row>
    <row r="100" spans="3:77">
      <c r="C100" s="12"/>
      <c r="D100" s="43">
        <v>6</v>
      </c>
      <c r="E100" s="2"/>
      <c r="F100" s="2"/>
      <c r="G100" s="2"/>
      <c r="H100" s="2"/>
      <c r="I100" s="2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 t="s">
        <v>96</v>
      </c>
      <c r="AS100" s="27"/>
      <c r="AT100" s="31">
        <v>16</v>
      </c>
      <c r="AU100" s="31"/>
      <c r="AV100" s="27" t="s">
        <v>58</v>
      </c>
      <c r="AW100" s="27"/>
      <c r="AX100" s="27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17"/>
    </row>
    <row r="101" spans="3:77">
      <c r="C101" s="12"/>
      <c r="D101" s="43"/>
      <c r="E101" s="2"/>
      <c r="F101" s="2"/>
      <c r="G101" s="2"/>
      <c r="H101" s="2"/>
      <c r="I101" s="2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17"/>
    </row>
    <row r="102" spans="3:77">
      <c r="C102" s="12"/>
      <c r="D102" s="43"/>
      <c r="E102" s="2"/>
      <c r="F102" s="2"/>
      <c r="G102" s="2"/>
      <c r="H102" s="2"/>
      <c r="I102" s="2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45">
        <f>+BU121</f>
        <v>84.838046102617028</v>
      </c>
      <c r="Z102" s="45"/>
      <c r="AA102" s="27" t="s">
        <v>58</v>
      </c>
      <c r="AB102" s="27"/>
      <c r="AC102" s="27"/>
      <c r="AD102" s="27"/>
      <c r="AE102" s="27"/>
      <c r="AF102" s="45">
        <f>+O126</f>
        <v>15.333237364176737</v>
      </c>
      <c r="AG102" s="45"/>
      <c r="AH102" s="27" t="s">
        <v>58</v>
      </c>
      <c r="AI102" s="27"/>
      <c r="AJ102" s="27"/>
      <c r="AK102" s="27"/>
      <c r="AL102" s="27"/>
      <c r="AM102" s="27"/>
      <c r="AN102" s="27"/>
      <c r="AO102" s="45">
        <f>+T129</f>
        <v>110</v>
      </c>
      <c r="AP102" s="45"/>
      <c r="AQ102" s="27" t="s">
        <v>58</v>
      </c>
      <c r="AR102" s="27"/>
      <c r="AS102" s="27"/>
      <c r="AT102" s="27"/>
      <c r="AU102" s="27"/>
      <c r="AV102" s="27"/>
      <c r="AW102" s="27"/>
      <c r="AX102" s="27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17"/>
    </row>
    <row r="103" spans="3:77">
      <c r="C103" s="12"/>
      <c r="D103" s="44" t="s">
        <v>95</v>
      </c>
      <c r="E103" s="2"/>
      <c r="F103" s="2"/>
      <c r="G103" s="2"/>
      <c r="H103" s="2"/>
      <c r="I103" s="2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17"/>
    </row>
    <row r="104" spans="3:77">
      <c r="C104" s="12"/>
      <c r="D104" s="44"/>
      <c r="E104" s="2"/>
      <c r="F104" s="2"/>
      <c r="G104" s="2"/>
      <c r="H104" s="2"/>
      <c r="I104" s="2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17"/>
    </row>
    <row r="105" spans="3:77">
      <c r="C105" s="1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17"/>
    </row>
    <row r="106" spans="3:77">
      <c r="C106" s="1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17"/>
    </row>
    <row r="107" spans="3:77">
      <c r="C107" s="1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4" t="s">
        <v>94</v>
      </c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17"/>
    </row>
    <row r="108" spans="3:77">
      <c r="C108" s="12"/>
      <c r="D108" s="2" t="s">
        <v>93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>
        <v>2</v>
      </c>
      <c r="P108" s="3" t="s">
        <v>65</v>
      </c>
      <c r="Q108" s="30">
        <f>+AT76</f>
        <v>10</v>
      </c>
      <c r="R108" s="30"/>
      <c r="S108" s="2" t="s">
        <v>74</v>
      </c>
      <c r="T108" s="30">
        <f>+L110</f>
        <v>0.33333333333333331</v>
      </c>
      <c r="U108" s="30"/>
      <c r="V108" s="30"/>
      <c r="W108" s="2" t="s">
        <v>92</v>
      </c>
      <c r="X108" s="30">
        <f>+AT74</f>
        <v>16</v>
      </c>
      <c r="Y108" s="30"/>
      <c r="Z108" s="3" t="s">
        <v>65</v>
      </c>
      <c r="AA108" s="30">
        <f>+T108</f>
        <v>0.33333333333333331</v>
      </c>
      <c r="AB108" s="30"/>
      <c r="AC108" s="30"/>
      <c r="AD108" s="2" t="s">
        <v>59</v>
      </c>
      <c r="AE108" s="30">
        <f>O108*Q108*SQRT(T108)/(X108*AA108)</f>
        <v>2.1650635094610968</v>
      </c>
      <c r="AF108" s="30"/>
      <c r="AG108" s="2" t="s">
        <v>91</v>
      </c>
      <c r="AH108" s="2"/>
      <c r="AI108" s="2"/>
      <c r="AJ108" s="2"/>
      <c r="AK108" s="2"/>
      <c r="AL108" s="4" t="s">
        <v>117</v>
      </c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17"/>
    </row>
    <row r="109" spans="3:77">
      <c r="C109" s="12"/>
      <c r="D109" s="22" t="s">
        <v>90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4" t="s">
        <v>89</v>
      </c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17"/>
    </row>
    <row r="110" spans="3:77">
      <c r="C110" s="12"/>
      <c r="D110" s="2" t="s">
        <v>88</v>
      </c>
      <c r="E110" s="2"/>
      <c r="F110" s="2"/>
      <c r="G110" s="2"/>
      <c r="H110" s="2"/>
      <c r="I110" s="2"/>
      <c r="J110" s="2"/>
      <c r="K110" s="2"/>
      <c r="L110" s="30">
        <f>TAN((45-AT75/2)*PI()/180)^2</f>
        <v>0.33333333333333331</v>
      </c>
      <c r="M110" s="30"/>
      <c r="N110" s="30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 t="s">
        <v>87</v>
      </c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17"/>
    </row>
    <row r="111" spans="3:77">
      <c r="C111" s="12"/>
      <c r="D111" s="2" t="s">
        <v>86</v>
      </c>
      <c r="E111" s="2"/>
      <c r="F111" s="2"/>
      <c r="G111" s="2"/>
      <c r="H111" s="2"/>
      <c r="I111" s="2"/>
      <c r="J111" s="2"/>
      <c r="K111" s="2"/>
      <c r="L111" s="30">
        <f>TAN((45-AT83/2)*PI()/180)^2</f>
        <v>0.37552480594492182</v>
      </c>
      <c r="M111" s="30"/>
      <c r="N111" s="30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4" t="s">
        <v>85</v>
      </c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17"/>
    </row>
    <row r="112" spans="3:77">
      <c r="C112" s="12"/>
      <c r="D112" s="2" t="s">
        <v>84</v>
      </c>
      <c r="E112" s="2"/>
      <c r="F112" s="2"/>
      <c r="G112" s="2"/>
      <c r="H112" s="2"/>
      <c r="I112" s="2"/>
      <c r="J112" s="2"/>
      <c r="K112" s="2"/>
      <c r="L112" s="30">
        <f>TAN((45-AT91/2)*PI()/180)^2</f>
        <v>0.4058585172053274</v>
      </c>
      <c r="M112" s="30"/>
      <c r="N112" s="30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17"/>
    </row>
    <row r="113" spans="3:77">
      <c r="C113" s="12"/>
      <c r="D113" s="2" t="s">
        <v>83</v>
      </c>
      <c r="E113" s="2"/>
      <c r="F113" s="2"/>
      <c r="G113" s="2"/>
      <c r="H113" s="2"/>
      <c r="I113" s="2"/>
      <c r="J113" s="2"/>
      <c r="K113" s="2"/>
      <c r="L113" s="30">
        <f>TAN((45-AT99/2)*PI()/180)^2</f>
        <v>0.43809249611933537</v>
      </c>
      <c r="M113" s="30"/>
      <c r="N113" s="30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17"/>
    </row>
    <row r="114" spans="3:77">
      <c r="C114" s="12"/>
      <c r="D114" s="22" t="s">
        <v>82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3"/>
      <c r="P114" s="3"/>
      <c r="Q114" s="3"/>
      <c r="R114" s="2"/>
      <c r="S114" s="3"/>
      <c r="T114" s="3"/>
      <c r="U114" s="3"/>
      <c r="V114" s="2"/>
      <c r="W114" s="3"/>
      <c r="X114" s="3"/>
      <c r="Y114" s="3"/>
      <c r="Z114" s="3"/>
      <c r="AA114" s="3"/>
      <c r="AB114" s="3"/>
      <c r="AC114" s="2"/>
      <c r="AD114" s="3"/>
      <c r="AE114" s="3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17"/>
    </row>
    <row r="115" spans="3:77">
      <c r="C115" s="12"/>
      <c r="D115" s="2" t="s">
        <v>81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>
        <v>-2</v>
      </c>
      <c r="P115" s="3" t="s">
        <v>65</v>
      </c>
      <c r="Q115" s="30">
        <f>+AT76</f>
        <v>10</v>
      </c>
      <c r="R115" s="30"/>
      <c r="S115" s="2" t="s">
        <v>74</v>
      </c>
      <c r="T115" s="30">
        <f>+L110</f>
        <v>0.33333333333333331</v>
      </c>
      <c r="U115" s="30"/>
      <c r="V115" s="30"/>
      <c r="W115" s="3" t="s">
        <v>60</v>
      </c>
      <c r="X115" s="30">
        <f>+T115</f>
        <v>0.33333333333333331</v>
      </c>
      <c r="Y115" s="30"/>
      <c r="Z115" s="30"/>
      <c r="AA115" s="3" t="s">
        <v>65</v>
      </c>
      <c r="AB115" s="30">
        <f>+X108</f>
        <v>16</v>
      </c>
      <c r="AC115" s="30"/>
      <c r="AD115" s="3" t="s">
        <v>65</v>
      </c>
      <c r="AE115" s="30">
        <f>+D75</f>
        <v>3</v>
      </c>
      <c r="AF115" s="30"/>
      <c r="AG115" s="3" t="s">
        <v>64</v>
      </c>
      <c r="AH115" s="30">
        <f>O115*Q115*SQRT(T115)+X115*AB115*AE115</f>
        <v>4.4529946162074854</v>
      </c>
      <c r="AI115" s="30"/>
      <c r="AJ115" s="2" t="s">
        <v>58</v>
      </c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17"/>
    </row>
    <row r="116" spans="3:77">
      <c r="C116" s="12"/>
      <c r="D116" s="2" t="s">
        <v>80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>
        <v>-2</v>
      </c>
      <c r="P116" s="3" t="s">
        <v>65</v>
      </c>
      <c r="Q116" s="30">
        <f>+AT84</f>
        <v>12</v>
      </c>
      <c r="R116" s="30"/>
      <c r="S116" s="2" t="s">
        <v>74</v>
      </c>
      <c r="T116" s="30">
        <f>+L111</f>
        <v>0.37552480594492182</v>
      </c>
      <c r="U116" s="30"/>
      <c r="V116" s="30"/>
      <c r="W116" s="3" t="s">
        <v>60</v>
      </c>
      <c r="X116" s="30">
        <f>+T116</f>
        <v>0.37552480594492182</v>
      </c>
      <c r="Y116" s="30"/>
      <c r="Z116" s="30"/>
      <c r="AA116" s="3" t="s">
        <v>65</v>
      </c>
      <c r="AB116" s="30">
        <f>+AB115</f>
        <v>16</v>
      </c>
      <c r="AC116" s="30"/>
      <c r="AD116" s="3" t="s">
        <v>65</v>
      </c>
      <c r="AE116" s="30">
        <f>+AE115</f>
        <v>3</v>
      </c>
      <c r="AF116" s="30"/>
      <c r="AG116" s="3" t="s">
        <v>64</v>
      </c>
      <c r="AH116" s="30">
        <f>O116*Q116*SQRT(T116)+X116*AB116*AE116</f>
        <v>3.3179717699978788</v>
      </c>
      <c r="AI116" s="30"/>
      <c r="AJ116" s="2" t="s">
        <v>58</v>
      </c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17"/>
    </row>
    <row r="117" spans="3:77">
      <c r="C117" s="12"/>
      <c r="D117" s="2" t="s">
        <v>79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>
        <v>-2</v>
      </c>
      <c r="T117" s="3" t="s">
        <v>65</v>
      </c>
      <c r="U117" s="30">
        <f>+Q116</f>
        <v>12</v>
      </c>
      <c r="V117" s="30"/>
      <c r="W117" s="2" t="s">
        <v>74</v>
      </c>
      <c r="X117" s="30">
        <f>+T116</f>
        <v>0.37552480594492182</v>
      </c>
      <c r="Y117" s="30"/>
      <c r="Z117" s="30"/>
      <c r="AA117" s="3" t="s">
        <v>60</v>
      </c>
      <c r="AB117" s="30">
        <f>+X117</f>
        <v>0.37552480594492182</v>
      </c>
      <c r="AC117" s="30"/>
      <c r="AD117" s="30"/>
      <c r="AE117" s="3" t="s">
        <v>61</v>
      </c>
      <c r="AF117" s="30">
        <f>+AB116</f>
        <v>16</v>
      </c>
      <c r="AG117" s="30"/>
      <c r="AH117" s="3" t="s">
        <v>65</v>
      </c>
      <c r="AI117" s="30">
        <f>+AE116</f>
        <v>3</v>
      </c>
      <c r="AJ117" s="30"/>
      <c r="AK117" s="3" t="s">
        <v>60</v>
      </c>
      <c r="AL117" s="30">
        <f>+AT82</f>
        <v>18</v>
      </c>
      <c r="AM117" s="30"/>
      <c r="AN117" s="3" t="s">
        <v>65</v>
      </c>
      <c r="AO117" s="30">
        <f>+D84</f>
        <v>4</v>
      </c>
      <c r="AP117" s="30"/>
      <c r="AQ117" s="3" t="s">
        <v>59</v>
      </c>
      <c r="AR117" s="30">
        <f>S117*U117*SQRT(X117)+AB117*(AF117*AI117+AL117*AO117)</f>
        <v>30.355757798032251</v>
      </c>
      <c r="AS117" s="30"/>
      <c r="AT117" s="2" t="s">
        <v>58</v>
      </c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17"/>
    </row>
    <row r="118" spans="3:77">
      <c r="C118" s="12"/>
      <c r="D118" s="2" t="s">
        <v>78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>
        <v>-2</v>
      </c>
      <c r="T118" s="3" t="s">
        <v>65</v>
      </c>
      <c r="U118" s="30">
        <f>+AT92</f>
        <v>14</v>
      </c>
      <c r="V118" s="30"/>
      <c r="W118" s="2" t="s">
        <v>74</v>
      </c>
      <c r="X118" s="30">
        <f>+L112</f>
        <v>0.4058585172053274</v>
      </c>
      <c r="Y118" s="30"/>
      <c r="Z118" s="30"/>
      <c r="AA118" s="3" t="s">
        <v>60</v>
      </c>
      <c r="AB118" s="30">
        <f>+X118</f>
        <v>0.4058585172053274</v>
      </c>
      <c r="AC118" s="30"/>
      <c r="AD118" s="30"/>
      <c r="AE118" s="3" t="s">
        <v>61</v>
      </c>
      <c r="AF118" s="30">
        <f>+AF117</f>
        <v>16</v>
      </c>
      <c r="AG118" s="30"/>
      <c r="AH118" s="3" t="s">
        <v>65</v>
      </c>
      <c r="AI118" s="30">
        <f>+AI117</f>
        <v>3</v>
      </c>
      <c r="AJ118" s="30"/>
      <c r="AK118" s="3" t="s">
        <v>60</v>
      </c>
      <c r="AL118" s="30">
        <f>+AL117</f>
        <v>18</v>
      </c>
      <c r="AM118" s="30"/>
      <c r="AN118" s="3" t="s">
        <v>65</v>
      </c>
      <c r="AO118" s="30">
        <f>+AO117</f>
        <v>4</v>
      </c>
      <c r="AP118" s="30"/>
      <c r="AQ118" s="3" t="s">
        <v>59</v>
      </c>
      <c r="AR118" s="30">
        <f>S118*U118*SQRT(X118)+AB118*(AF118*AI118+AL118*AO118)</f>
        <v>30.865054762029477</v>
      </c>
      <c r="AS118" s="30"/>
      <c r="AT118" s="2" t="s">
        <v>58</v>
      </c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17"/>
    </row>
    <row r="119" spans="3:77">
      <c r="C119" s="12"/>
      <c r="D119" s="2" t="s">
        <v>77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>
        <v>-2</v>
      </c>
      <c r="Y119" s="3" t="s">
        <v>65</v>
      </c>
      <c r="Z119" s="30">
        <f>+U118</f>
        <v>14</v>
      </c>
      <c r="AA119" s="30"/>
      <c r="AB119" s="2" t="s">
        <v>74</v>
      </c>
      <c r="AC119" s="30">
        <f>+X118</f>
        <v>0.4058585172053274</v>
      </c>
      <c r="AD119" s="30"/>
      <c r="AE119" s="30"/>
      <c r="AF119" s="3" t="s">
        <v>60</v>
      </c>
      <c r="AG119" s="30">
        <f>+AC119</f>
        <v>0.4058585172053274</v>
      </c>
      <c r="AH119" s="30"/>
      <c r="AI119" s="30"/>
      <c r="AJ119" s="3" t="s">
        <v>61</v>
      </c>
      <c r="AK119" s="30">
        <f>+AF118</f>
        <v>16</v>
      </c>
      <c r="AL119" s="30"/>
      <c r="AM119" s="3" t="s">
        <v>65</v>
      </c>
      <c r="AN119" s="30">
        <f>+AI118</f>
        <v>3</v>
      </c>
      <c r="AO119" s="30"/>
      <c r="AP119" s="3" t="s">
        <v>60</v>
      </c>
      <c r="AQ119" s="30">
        <f>+AL118</f>
        <v>18</v>
      </c>
      <c r="AR119" s="30"/>
      <c r="AS119" s="3" t="s">
        <v>65</v>
      </c>
      <c r="AT119" s="30">
        <f>+AO118</f>
        <v>4</v>
      </c>
      <c r="AU119" s="30"/>
      <c r="AV119" s="3" t="s">
        <v>73</v>
      </c>
      <c r="AW119" s="30">
        <f>+AT90</f>
        <v>20</v>
      </c>
      <c r="AX119" s="30"/>
      <c r="AY119" s="3" t="s">
        <v>72</v>
      </c>
      <c r="AZ119" s="30">
        <v>10</v>
      </c>
      <c r="BA119" s="30"/>
      <c r="BB119" s="2" t="s">
        <v>71</v>
      </c>
      <c r="BC119" s="30">
        <f>+D92</f>
        <v>5</v>
      </c>
      <c r="BD119" s="30"/>
      <c r="BE119" s="3" t="s">
        <v>59</v>
      </c>
      <c r="BF119" s="30">
        <f>X119*Z119*SQRT(AC119)+AG119*(AK119*AN119+AQ119*AT119+(AW119-AZ119)*BC119)</f>
        <v>51.157980622295852</v>
      </c>
      <c r="BG119" s="30"/>
      <c r="BH119" s="2" t="s">
        <v>58</v>
      </c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17"/>
    </row>
    <row r="120" spans="3:77">
      <c r="C120" s="12"/>
      <c r="D120" s="2" t="s">
        <v>76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>
        <v>-2</v>
      </c>
      <c r="Y120" s="3" t="s">
        <v>65</v>
      </c>
      <c r="Z120" s="30">
        <f>+AT100</f>
        <v>16</v>
      </c>
      <c r="AA120" s="30"/>
      <c r="AB120" s="2" t="s">
        <v>74</v>
      </c>
      <c r="AC120" s="30">
        <f>+L113</f>
        <v>0.43809249611933537</v>
      </c>
      <c r="AD120" s="30"/>
      <c r="AE120" s="30"/>
      <c r="AF120" s="3" t="s">
        <v>60</v>
      </c>
      <c r="AG120" s="30">
        <f>+AC120</f>
        <v>0.43809249611933537</v>
      </c>
      <c r="AH120" s="30"/>
      <c r="AI120" s="30"/>
      <c r="AJ120" s="3" t="s">
        <v>61</v>
      </c>
      <c r="AK120" s="30">
        <f>+AK119</f>
        <v>16</v>
      </c>
      <c r="AL120" s="30"/>
      <c r="AM120" s="3" t="s">
        <v>65</v>
      </c>
      <c r="AN120" s="30">
        <f>+AN119</f>
        <v>3</v>
      </c>
      <c r="AO120" s="30"/>
      <c r="AP120" s="3" t="s">
        <v>60</v>
      </c>
      <c r="AQ120" s="30">
        <f>+AQ119</f>
        <v>18</v>
      </c>
      <c r="AR120" s="30"/>
      <c r="AS120" s="3" t="s">
        <v>65</v>
      </c>
      <c r="AT120" s="30">
        <f>+AT119</f>
        <v>4</v>
      </c>
      <c r="AU120" s="30"/>
      <c r="AV120" s="3" t="s">
        <v>73</v>
      </c>
      <c r="AW120" s="30">
        <f>+AW119</f>
        <v>20</v>
      </c>
      <c r="AX120" s="30"/>
      <c r="AY120" s="3" t="s">
        <v>72</v>
      </c>
      <c r="AZ120" s="30">
        <f>+AZ119</f>
        <v>10</v>
      </c>
      <c r="BA120" s="30"/>
      <c r="BB120" s="2" t="s">
        <v>71</v>
      </c>
      <c r="BC120" s="30">
        <f>+BC119</f>
        <v>5</v>
      </c>
      <c r="BD120" s="30"/>
      <c r="BE120" s="3" t="s">
        <v>59</v>
      </c>
      <c r="BF120" s="30">
        <f>X120*Z120*SQRT(AC120)+AG120*(AK120*AN120+AQ120*AT120+(AW120-AZ120)*BC120)</f>
        <v>53.295386382024887</v>
      </c>
      <c r="BG120" s="30"/>
      <c r="BH120" s="2" t="s">
        <v>58</v>
      </c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17"/>
    </row>
    <row r="121" spans="3:77">
      <c r="C121" s="12"/>
      <c r="D121" s="2" t="s">
        <v>75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>
        <v>-2</v>
      </c>
      <c r="AE121" s="3" t="s">
        <v>65</v>
      </c>
      <c r="AF121" s="30">
        <f>+Z120</f>
        <v>16</v>
      </c>
      <c r="AG121" s="30"/>
      <c r="AH121" s="2" t="s">
        <v>74</v>
      </c>
      <c r="AI121" s="30">
        <f>+AC120</f>
        <v>0.43809249611933537</v>
      </c>
      <c r="AJ121" s="30"/>
      <c r="AK121" s="30"/>
      <c r="AL121" s="3" t="s">
        <v>60</v>
      </c>
      <c r="AM121" s="30">
        <f>+AI121</f>
        <v>0.43809249611933537</v>
      </c>
      <c r="AN121" s="30"/>
      <c r="AO121" s="30"/>
      <c r="AP121" s="3" t="s">
        <v>61</v>
      </c>
      <c r="AQ121" s="30">
        <f>+AK120</f>
        <v>16</v>
      </c>
      <c r="AR121" s="30"/>
      <c r="AS121" s="3" t="s">
        <v>65</v>
      </c>
      <c r="AT121" s="30">
        <f>+AN120</f>
        <v>3</v>
      </c>
      <c r="AU121" s="30"/>
      <c r="AV121" s="3" t="s">
        <v>60</v>
      </c>
      <c r="AW121" s="30">
        <f>+AQ120</f>
        <v>18</v>
      </c>
      <c r="AX121" s="30"/>
      <c r="AY121" s="3" t="s">
        <v>65</v>
      </c>
      <c r="AZ121" s="30">
        <f>+AT120</f>
        <v>4</v>
      </c>
      <c r="BA121" s="30"/>
      <c r="BB121" s="3" t="s">
        <v>73</v>
      </c>
      <c r="BC121" s="30">
        <f>+AW120</f>
        <v>20</v>
      </c>
      <c r="BD121" s="30"/>
      <c r="BE121" s="3" t="s">
        <v>72</v>
      </c>
      <c r="BF121" s="30">
        <f>+AZ120</f>
        <v>10</v>
      </c>
      <c r="BG121" s="30"/>
      <c r="BH121" s="2" t="s">
        <v>71</v>
      </c>
      <c r="BI121" s="30">
        <f>+BC120</f>
        <v>5</v>
      </c>
      <c r="BJ121" s="30"/>
      <c r="BK121" s="3" t="s">
        <v>73</v>
      </c>
      <c r="BL121" s="30">
        <f>+AT98</f>
        <v>22</v>
      </c>
      <c r="BM121" s="30"/>
      <c r="BN121" s="3" t="s">
        <v>72</v>
      </c>
      <c r="BO121" s="30">
        <v>10</v>
      </c>
      <c r="BP121" s="30"/>
      <c r="BQ121" s="2" t="s">
        <v>71</v>
      </c>
      <c r="BR121" s="30">
        <f>+D100</f>
        <v>6</v>
      </c>
      <c r="BS121" s="30"/>
      <c r="BT121" s="3" t="s">
        <v>59</v>
      </c>
      <c r="BU121" s="30">
        <f>AD121*AF121*SQRT(AI121)+AM121*(AQ121*AT121+AW121*AZ121+(BC121-BF121)*BI121+(BL121-BO121)*BR121)</f>
        <v>84.838046102617028</v>
      </c>
      <c r="BV121" s="30"/>
      <c r="BW121" s="2" t="s">
        <v>58</v>
      </c>
      <c r="BX121" s="2"/>
      <c r="BY121" s="17"/>
    </row>
    <row r="122" spans="3:77">
      <c r="C122" s="12"/>
      <c r="D122" s="22" t="s">
        <v>70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17"/>
    </row>
    <row r="123" spans="3:77">
      <c r="C123" s="12"/>
      <c r="D123" s="2" t="s">
        <v>69</v>
      </c>
      <c r="E123" s="2"/>
      <c r="F123" s="2"/>
      <c r="G123" s="2"/>
      <c r="H123" s="30">
        <f>+L110</f>
        <v>0.33333333333333331</v>
      </c>
      <c r="I123" s="30"/>
      <c r="J123" s="30"/>
      <c r="K123" s="3" t="s">
        <v>65</v>
      </c>
      <c r="L123" s="30">
        <f>+T70</f>
        <v>35</v>
      </c>
      <c r="M123" s="30"/>
      <c r="N123" s="3" t="s">
        <v>64</v>
      </c>
      <c r="O123" s="30">
        <f>H123*L123</f>
        <v>11.666666666666666</v>
      </c>
      <c r="P123" s="30"/>
      <c r="Q123" s="2" t="s">
        <v>58</v>
      </c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17"/>
    </row>
    <row r="124" spans="3:77">
      <c r="C124" s="12"/>
      <c r="D124" s="2" t="s">
        <v>68</v>
      </c>
      <c r="E124" s="2"/>
      <c r="F124" s="2"/>
      <c r="G124" s="2"/>
      <c r="H124" s="30">
        <f>+L111</f>
        <v>0.37552480594492182</v>
      </c>
      <c r="I124" s="30"/>
      <c r="J124" s="30"/>
      <c r="K124" s="3" t="s">
        <v>65</v>
      </c>
      <c r="L124" s="30">
        <f>+L123</f>
        <v>35</v>
      </c>
      <c r="M124" s="30"/>
      <c r="N124" s="3" t="s">
        <v>64</v>
      </c>
      <c r="O124" s="30">
        <f>H124*L124</f>
        <v>13.143368208072264</v>
      </c>
      <c r="P124" s="30"/>
      <c r="Q124" s="2" t="s">
        <v>58</v>
      </c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17"/>
    </row>
    <row r="125" spans="3:77">
      <c r="C125" s="12"/>
      <c r="D125" s="2" t="s">
        <v>67</v>
      </c>
      <c r="E125" s="2"/>
      <c r="F125" s="2"/>
      <c r="G125" s="2"/>
      <c r="H125" s="30">
        <f>+L112</f>
        <v>0.4058585172053274</v>
      </c>
      <c r="I125" s="30"/>
      <c r="J125" s="30"/>
      <c r="K125" s="3" t="s">
        <v>65</v>
      </c>
      <c r="L125" s="30">
        <f>+L124</f>
        <v>35</v>
      </c>
      <c r="M125" s="30"/>
      <c r="N125" s="3" t="s">
        <v>64</v>
      </c>
      <c r="O125" s="30">
        <f>H125*L125</f>
        <v>14.205048102186458</v>
      </c>
      <c r="P125" s="30"/>
      <c r="Q125" s="2" t="s">
        <v>58</v>
      </c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17"/>
    </row>
    <row r="126" spans="3:77">
      <c r="C126" s="12"/>
      <c r="D126" s="2" t="s">
        <v>66</v>
      </c>
      <c r="E126" s="2"/>
      <c r="F126" s="2"/>
      <c r="G126" s="2"/>
      <c r="H126" s="30">
        <f>+L113</f>
        <v>0.43809249611933537</v>
      </c>
      <c r="I126" s="30"/>
      <c r="J126" s="30"/>
      <c r="K126" s="3" t="s">
        <v>65</v>
      </c>
      <c r="L126" s="30">
        <f>+L125</f>
        <v>35</v>
      </c>
      <c r="M126" s="30"/>
      <c r="N126" s="3" t="s">
        <v>64</v>
      </c>
      <c r="O126" s="30">
        <f>H126*L126</f>
        <v>15.333237364176737</v>
      </c>
      <c r="P126" s="30"/>
      <c r="Q126" s="2" t="s">
        <v>58</v>
      </c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17"/>
    </row>
    <row r="127" spans="3:77">
      <c r="C127" s="12"/>
      <c r="D127" s="22" t="s">
        <v>63</v>
      </c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17"/>
    </row>
    <row r="128" spans="3:77">
      <c r="C128" s="12"/>
      <c r="D128" s="2" t="s">
        <v>118</v>
      </c>
      <c r="E128" s="2"/>
      <c r="F128" s="2"/>
      <c r="G128" s="2"/>
      <c r="H128" s="30">
        <v>10</v>
      </c>
      <c r="I128" s="30"/>
      <c r="J128" s="3" t="s">
        <v>65</v>
      </c>
      <c r="K128" s="30">
        <f>+D92</f>
        <v>5</v>
      </c>
      <c r="L128" s="30"/>
      <c r="M128" s="3" t="s">
        <v>64</v>
      </c>
      <c r="N128" s="30">
        <f>H128*K128</f>
        <v>50</v>
      </c>
      <c r="O128" s="30"/>
      <c r="P128" s="2" t="s">
        <v>58</v>
      </c>
      <c r="R128" s="2"/>
      <c r="S128" s="2"/>
      <c r="T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17"/>
    </row>
    <row r="129" spans="3:77">
      <c r="C129" s="12"/>
      <c r="D129" s="2" t="s">
        <v>62</v>
      </c>
      <c r="E129" s="2"/>
      <c r="F129" s="2"/>
      <c r="G129" s="2"/>
      <c r="H129" s="2"/>
      <c r="I129" s="2"/>
      <c r="J129" s="2"/>
      <c r="K129" s="30">
        <v>10</v>
      </c>
      <c r="L129" s="30"/>
      <c r="M129" s="3" t="s">
        <v>61</v>
      </c>
      <c r="N129" s="30">
        <f>+D92</f>
        <v>5</v>
      </c>
      <c r="O129" s="30"/>
      <c r="P129" s="3" t="s">
        <v>60</v>
      </c>
      <c r="Q129" s="30">
        <f>+D100</f>
        <v>6</v>
      </c>
      <c r="R129" s="30"/>
      <c r="S129" s="3" t="s">
        <v>59</v>
      </c>
      <c r="T129" s="30">
        <f>K129*(N129+Q129)</f>
        <v>110</v>
      </c>
      <c r="U129" s="30"/>
      <c r="V129" s="2" t="s">
        <v>58</v>
      </c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17"/>
    </row>
    <row r="130" spans="3:77" ht="12" thickBot="1">
      <c r="C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5"/>
    </row>
  </sheetData>
  <sheetProtection algorithmName="SHA-512" hashValue="gzAnQyVz2plu2coODzdPv6fDg+6hSjotMVv0ulEZIp5kxcnWKKtxmrfLu7DmTQMYh7srCAhA2/AkoSEI/1U1HA==" saltValue="cQ9QpfVGlXWuetih+/94DA==" spinCount="100000" sheet="1" objects="1" scenarios="1"/>
  <mergeCells count="208">
    <mergeCell ref="H128:I128"/>
    <mergeCell ref="AM94:AN94"/>
    <mergeCell ref="C68:BY68"/>
    <mergeCell ref="H124:J124"/>
    <mergeCell ref="L124:M124"/>
    <mergeCell ref="O124:P124"/>
    <mergeCell ref="H125:J125"/>
    <mergeCell ref="L125:M125"/>
    <mergeCell ref="O125:P125"/>
    <mergeCell ref="H126:J126"/>
    <mergeCell ref="L126:M126"/>
    <mergeCell ref="O126:P126"/>
    <mergeCell ref="AG120:AI120"/>
    <mergeCell ref="AK120:AL120"/>
    <mergeCell ref="AN120:AO120"/>
    <mergeCell ref="AT119:AU119"/>
    <mergeCell ref="BF119:BG119"/>
    <mergeCell ref="AW119:AX119"/>
    <mergeCell ref="BU121:BV121"/>
    <mergeCell ref="BL121:BM121"/>
    <mergeCell ref="AZ119:BA119"/>
    <mergeCell ref="BC119:BD119"/>
    <mergeCell ref="BO121:BP121"/>
    <mergeCell ref="BR121:BS121"/>
    <mergeCell ref="BI121:BJ121"/>
    <mergeCell ref="AR118:AS118"/>
    <mergeCell ref="K129:L129"/>
    <mergeCell ref="Q129:R129"/>
    <mergeCell ref="H123:J123"/>
    <mergeCell ref="L123:M123"/>
    <mergeCell ref="O123:P123"/>
    <mergeCell ref="BF120:BG120"/>
    <mergeCell ref="AF121:AG121"/>
    <mergeCell ref="AI121:AK121"/>
    <mergeCell ref="AM121:AO121"/>
    <mergeCell ref="AQ121:AR121"/>
    <mergeCell ref="AT121:AU121"/>
    <mergeCell ref="AW121:AX121"/>
    <mergeCell ref="AZ121:BA121"/>
    <mergeCell ref="BC121:BD121"/>
    <mergeCell ref="BF121:BG121"/>
    <mergeCell ref="AQ120:AR120"/>
    <mergeCell ref="AT120:AU120"/>
    <mergeCell ref="AW120:AX120"/>
    <mergeCell ref="AZ120:BA120"/>
    <mergeCell ref="BC120:BD120"/>
    <mergeCell ref="Z120:AA120"/>
    <mergeCell ref="AC120:AE120"/>
    <mergeCell ref="K128:L128"/>
    <mergeCell ref="AK119:AL119"/>
    <mergeCell ref="AN119:AO119"/>
    <mergeCell ref="AQ119:AR119"/>
    <mergeCell ref="AL118:AM118"/>
    <mergeCell ref="AO118:AP118"/>
    <mergeCell ref="AH116:AI116"/>
    <mergeCell ref="AR117:AS117"/>
    <mergeCell ref="AL117:AM117"/>
    <mergeCell ref="Q116:R116"/>
    <mergeCell ref="T116:V116"/>
    <mergeCell ref="X116:Z116"/>
    <mergeCell ref="AB116:AC116"/>
    <mergeCell ref="AE116:AF116"/>
    <mergeCell ref="AO117:AP117"/>
    <mergeCell ref="N129:O129"/>
    <mergeCell ref="T129:U129"/>
    <mergeCell ref="N128:O128"/>
    <mergeCell ref="AB117:AD117"/>
    <mergeCell ref="AF117:AG117"/>
    <mergeCell ref="AI117:AJ117"/>
    <mergeCell ref="U118:V118"/>
    <mergeCell ref="X118:Z118"/>
    <mergeCell ref="AB118:AD118"/>
    <mergeCell ref="AF118:AG118"/>
    <mergeCell ref="AI118:AJ118"/>
    <mergeCell ref="Z119:AA119"/>
    <mergeCell ref="AC119:AE119"/>
    <mergeCell ref="AG119:AI119"/>
    <mergeCell ref="D103:D104"/>
    <mergeCell ref="Q115:R115"/>
    <mergeCell ref="T115:V115"/>
    <mergeCell ref="X115:Z115"/>
    <mergeCell ref="AB115:AC115"/>
    <mergeCell ref="AE115:AF115"/>
    <mergeCell ref="Q108:R108"/>
    <mergeCell ref="T108:V108"/>
    <mergeCell ref="X108:Y108"/>
    <mergeCell ref="AA108:AC108"/>
    <mergeCell ref="AE108:AF108"/>
    <mergeCell ref="L110:N110"/>
    <mergeCell ref="L111:N111"/>
    <mergeCell ref="L112:N112"/>
    <mergeCell ref="L113:N113"/>
    <mergeCell ref="AT74:AU74"/>
    <mergeCell ref="AT75:AU75"/>
    <mergeCell ref="AT76:AU76"/>
    <mergeCell ref="AT82:AU82"/>
    <mergeCell ref="AT83:AU83"/>
    <mergeCell ref="AT99:AU99"/>
    <mergeCell ref="AT100:AU100"/>
    <mergeCell ref="W94:X94"/>
    <mergeCell ref="Y102:Z102"/>
    <mergeCell ref="AT84:AU84"/>
    <mergeCell ref="AT90:AU90"/>
    <mergeCell ref="AT91:AU91"/>
    <mergeCell ref="AT92:AU92"/>
    <mergeCell ref="AT98:AU98"/>
    <mergeCell ref="AO102:AP102"/>
    <mergeCell ref="AH115:AI115"/>
    <mergeCell ref="U117:V117"/>
    <mergeCell ref="X117:Z117"/>
    <mergeCell ref="E73:E75"/>
    <mergeCell ref="AF102:AG102"/>
    <mergeCell ref="AF94:AG94"/>
    <mergeCell ref="AF86:AG86"/>
    <mergeCell ref="AF78:AG78"/>
    <mergeCell ref="T70:U70"/>
    <mergeCell ref="U93:V93"/>
    <mergeCell ref="D75:D77"/>
    <mergeCell ref="D84:D86"/>
    <mergeCell ref="D92:D94"/>
    <mergeCell ref="D100:D102"/>
    <mergeCell ref="F77:F79"/>
    <mergeCell ref="F73:F75"/>
    <mergeCell ref="Q78:R78"/>
    <mergeCell ref="N77:O77"/>
    <mergeCell ref="R85:S85"/>
    <mergeCell ref="S86:T86"/>
    <mergeCell ref="D78:D79"/>
    <mergeCell ref="D87:D88"/>
    <mergeCell ref="D95:D96"/>
    <mergeCell ref="C2:BC2"/>
    <mergeCell ref="E9:F9"/>
    <mergeCell ref="Z10:AB10"/>
    <mergeCell ref="P9:Q9"/>
    <mergeCell ref="E12:F12"/>
    <mergeCell ref="P12:Q12"/>
    <mergeCell ref="AA5:AC5"/>
    <mergeCell ref="AA7:AC7"/>
    <mergeCell ref="E5:F5"/>
    <mergeCell ref="E7:F7"/>
    <mergeCell ref="AO65:AQ65"/>
    <mergeCell ref="E47:F47"/>
    <mergeCell ref="L47:M47"/>
    <mergeCell ref="F49:G49"/>
    <mergeCell ref="L49:M49"/>
    <mergeCell ref="R49:S49"/>
    <mergeCell ref="X49:Y49"/>
    <mergeCell ref="AC49:AD49"/>
    <mergeCell ref="F61:G61"/>
    <mergeCell ref="L61:M61"/>
    <mergeCell ref="R61:S61"/>
    <mergeCell ref="W61:X61"/>
    <mergeCell ref="AO62:AQ62"/>
    <mergeCell ref="F64:G64"/>
    <mergeCell ref="L64:M64"/>
    <mergeCell ref="R64:S64"/>
    <mergeCell ref="W64:X64"/>
    <mergeCell ref="AO59:AQ59"/>
    <mergeCell ref="R55:S55"/>
    <mergeCell ref="X55:Y55"/>
    <mergeCell ref="AC55:AD55"/>
    <mergeCell ref="V52:X52"/>
    <mergeCell ref="J53:L53"/>
    <mergeCell ref="F58:G58"/>
    <mergeCell ref="L58:M58"/>
    <mergeCell ref="R58:S58"/>
    <mergeCell ref="W58:X58"/>
    <mergeCell ref="G37:H37"/>
    <mergeCell ref="E39:F39"/>
    <mergeCell ref="L39:M39"/>
    <mergeCell ref="V44:X44"/>
    <mergeCell ref="F29:G29"/>
    <mergeCell ref="E30:F30"/>
    <mergeCell ref="F32:G32"/>
    <mergeCell ref="F41:G41"/>
    <mergeCell ref="L41:M41"/>
    <mergeCell ref="R41:S41"/>
    <mergeCell ref="J33:K33"/>
    <mergeCell ref="I34:J34"/>
    <mergeCell ref="M35:N35"/>
    <mergeCell ref="M36:N36"/>
    <mergeCell ref="F55:G55"/>
    <mergeCell ref="L55:M55"/>
    <mergeCell ref="AX31:AY31"/>
    <mergeCell ref="AX32:AY32"/>
    <mergeCell ref="AK19:AM19"/>
    <mergeCell ref="E22:F22"/>
    <mergeCell ref="E23:F23"/>
    <mergeCell ref="E24:F24"/>
    <mergeCell ref="AK25:AM25"/>
    <mergeCell ref="E31:F31"/>
    <mergeCell ref="AC28:AW29"/>
    <mergeCell ref="AX28:AY29"/>
    <mergeCell ref="AX30:AY30"/>
    <mergeCell ref="E28:F28"/>
    <mergeCell ref="AR50:AT50"/>
    <mergeCell ref="F27:G27"/>
    <mergeCell ref="E16:F16"/>
    <mergeCell ref="Z13:AB13"/>
    <mergeCell ref="AR56:AT56"/>
    <mergeCell ref="E15:F15"/>
    <mergeCell ref="E21:F21"/>
    <mergeCell ref="E17:F17"/>
    <mergeCell ref="E18:F18"/>
    <mergeCell ref="AR42:AT42"/>
    <mergeCell ref="X41:Y41"/>
    <mergeCell ref="AC41:AD41"/>
    <mergeCell ref="J45:L45"/>
  </mergeCells>
  <dataValidations disablePrompts="1" count="1">
    <dataValidation type="list" allowBlank="1" showInputMessage="1" showErrorMessage="1" sqref="E31:F31" xr:uid="{81D59C9B-91E6-4E94-8027-19902D70EC01}">
      <mc:AlternateContent xmlns:x12ac="http://schemas.microsoft.com/office/spreadsheetml/2011/1/ac" xmlns:mc="http://schemas.openxmlformats.org/markup-compatibility/2006">
        <mc:Choice Requires="x12ac">
          <x12ac:list>2,"1,5",1</x12ac:list>
        </mc:Choice>
        <mc:Fallback>
          <formula1>"2,1,5,1"</formula1>
        </mc:Fallback>
      </mc:AlternateContent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2024-12-10T17:34:34Z</dcterms:created>
  <dcterms:modified xsi:type="dcterms:W3CDTF">2024-12-15T13:39:02Z</dcterms:modified>
</cp:coreProperties>
</file>