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gurca\Documents\ozel\satıs\yeni_yönetmelige_gore_hesaplar(sifreli)\statik_hesaplar\"/>
    </mc:Choice>
  </mc:AlternateContent>
  <xr:revisionPtr revIDLastSave="0" documentId="13_ncr:1_{2452E221-7257-4EC0-94A2-D567AF690059}" xr6:coauthVersionLast="31" xr6:coauthVersionMax="31" xr10:uidLastSave="{00000000-0000-0000-0000-000000000000}"/>
  <bookViews>
    <workbookView xWindow="0" yWindow="0" windowWidth="28800" windowHeight="12285" xr2:uid="{D6A32DF4-2705-4CDA-B6DC-E164EA38AC6F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09" i="1" l="1"/>
  <c r="AT209" i="1" s="1"/>
  <c r="Q204" i="1"/>
  <c r="O204" i="1"/>
  <c r="U203" i="1"/>
  <c r="Q203" i="1"/>
  <c r="O203" i="1"/>
  <c r="S200" i="1"/>
  <c r="S204" i="1" l="1"/>
  <c r="AM198" i="1" s="1"/>
  <c r="W203" i="1"/>
  <c r="AO210" i="1"/>
  <c r="AT210" i="1" s="1"/>
  <c r="AK176" i="1"/>
  <c r="AP176" i="1" s="1"/>
  <c r="AO165" i="1"/>
  <c r="AT165" i="1" s="1"/>
  <c r="AL146" i="1"/>
  <c r="AQ146" i="1" s="1"/>
  <c r="AM137" i="1"/>
  <c r="AR137" i="1" s="1"/>
  <c r="AQ136" i="1"/>
  <c r="AV136" i="1" s="1"/>
  <c r="AM127" i="1"/>
  <c r="AR127" i="1" s="1"/>
  <c r="AP126" i="1"/>
  <c r="AU126" i="1" s="1"/>
  <c r="AP117" i="1"/>
  <c r="AU117" i="1" s="1"/>
  <c r="AP104" i="1"/>
  <c r="AU104" i="1" s="1"/>
  <c r="AN94" i="1"/>
  <c r="AS94" i="1" s="1"/>
  <c r="AL85" i="1"/>
  <c r="AQ85" i="1" s="1"/>
  <c r="AL84" i="1"/>
  <c r="AQ84" i="1" s="1"/>
  <c r="AM75" i="1"/>
  <c r="AR75" i="1" s="1"/>
  <c r="AI68" i="1"/>
  <c r="AN68" i="1" s="1"/>
  <c r="AJ59" i="1"/>
  <c r="AO59" i="1" s="1"/>
  <c r="AJ58" i="1"/>
  <c r="AO58" i="1" s="1"/>
  <c r="AN50" i="1"/>
  <c r="AS50" i="1" s="1"/>
  <c r="AN49" i="1"/>
  <c r="AS49" i="1" s="1"/>
  <c r="AJ38" i="1"/>
  <c r="AO38" i="1" s="1"/>
  <c r="AJ29" i="1"/>
  <c r="AO29" i="1" s="1"/>
  <c r="AO19" i="1"/>
  <c r="AT19" i="1" s="1"/>
  <c r="AI11" i="1"/>
  <c r="AN11" i="1" s="1"/>
  <c r="AR198" i="1" l="1"/>
  <c r="AM199" i="1"/>
  <c r="AR199" i="1" s="1"/>
  <c r="E188" i="1"/>
  <c r="K184" i="1"/>
  <c r="M178" i="1"/>
  <c r="AK175" i="1" s="1"/>
  <c r="AP175" i="1" s="1"/>
  <c r="E167" i="1"/>
  <c r="L169" i="1"/>
  <c r="AO164" i="1" s="1"/>
  <c r="AT164" i="1" s="1"/>
  <c r="K163" i="1"/>
  <c r="L158" i="1"/>
  <c r="AL147" i="1"/>
  <c r="AQ147" i="1" s="1"/>
  <c r="M149" i="1"/>
  <c r="I149" i="1" s="1"/>
  <c r="M139" i="1"/>
  <c r="M129" i="1"/>
  <c r="M119" i="1"/>
  <c r="AP116" i="1" s="1"/>
  <c r="AU116" i="1" s="1"/>
  <c r="AP105" i="1"/>
  <c r="AU105" i="1" s="1"/>
  <c r="M109" i="1"/>
  <c r="I109" i="1" s="1"/>
  <c r="I107" i="1" s="1"/>
  <c r="L107" i="1"/>
  <c r="F96" i="1"/>
  <c r="L98" i="1"/>
  <c r="AN93" i="1" s="1"/>
  <c r="AS93" i="1" s="1"/>
  <c r="J87" i="1"/>
  <c r="M188" i="1" l="1"/>
  <c r="AL185" i="1"/>
  <c r="AL156" i="1"/>
  <c r="AQ156" i="1" s="1"/>
  <c r="AL155" i="1"/>
  <c r="AQ155" i="1" s="1"/>
  <c r="L96" i="1"/>
  <c r="L167" i="1"/>
  <c r="AM76" i="1"/>
  <c r="AR76" i="1" s="1"/>
  <c r="M78" i="1"/>
  <c r="I78" i="1" s="1"/>
  <c r="AI69" i="1"/>
  <c r="AN69" i="1" s="1"/>
  <c r="AJ39" i="1"/>
  <c r="AO39" i="1" s="1"/>
  <c r="AJ30" i="1"/>
  <c r="AO30" i="1" s="1"/>
  <c r="AO20" i="1"/>
  <c r="AT20" i="1" s="1"/>
  <c r="L41" i="1"/>
  <c r="G41" i="1"/>
  <c r="G32" i="1"/>
  <c r="L32" i="1"/>
  <c r="M22" i="1"/>
  <c r="I22" i="1" s="1"/>
  <c r="AI12" i="1"/>
  <c r="AN12" i="1" s="1"/>
  <c r="AQ185" i="1" l="1"/>
  <c r="AL186" i="1"/>
  <c r="AQ186" i="1" s="1"/>
</calcChain>
</file>

<file path=xl/sharedStrings.xml><?xml version="1.0" encoding="utf-8"?>
<sst xmlns="http://schemas.openxmlformats.org/spreadsheetml/2006/main" count="408" uniqueCount="95">
  <si>
    <t>L</t>
  </si>
  <si>
    <t>q =</t>
  </si>
  <si>
    <t>KN/m</t>
  </si>
  <si>
    <t>L=</t>
  </si>
  <si>
    <t>m</t>
  </si>
  <si>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= a / L</t>
    </r>
  </si>
  <si>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= b / L</t>
    </r>
  </si>
  <si>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= c / L</t>
    </r>
  </si>
  <si>
    <t>E=</t>
  </si>
  <si>
    <r>
      <rPr>
        <sz val="8"/>
        <color theme="1"/>
        <rFont val="Symbol"/>
        <family val="1"/>
        <charset val="2"/>
      </rPr>
      <t xml:space="preserve">I </t>
    </r>
    <r>
      <rPr>
        <sz val="8"/>
        <color theme="1"/>
        <rFont val="Arial"/>
        <family val="2"/>
        <charset val="162"/>
      </rPr>
      <t>=</t>
    </r>
  </si>
  <si>
    <t>cm4</t>
  </si>
  <si>
    <t>a=</t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</si>
  <si>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q * L² / 4 * ( 1 -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² * ( 2 -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)*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</si>
  <si>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q * L² / 4 * ( 1 -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² * ( 2 -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)*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</si>
  <si>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q * L² / 4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</si>
  <si>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t>L/2 =</t>
  </si>
  <si>
    <t xml:space="preserve"> L/2 =</t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</si>
  <si>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5 * q * L² / 32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</si>
  <si>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5 * q * L² / 32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</si>
  <si>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t>P =</t>
  </si>
  <si>
    <t>KN</t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</si>
  <si>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3 * P * L / 8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</si>
  <si>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t>q1 =</t>
  </si>
  <si>
    <t>q2 =</t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</si>
  <si>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L² / 60 * ( 8 * q1 + 7 * q2 )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</si>
  <si>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L² / 60 * ( 7 * q1 + 8 * q2 )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</si>
  <si>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8 * P * L² / 60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</si>
  <si>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7 * P * L² / 60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</si>
  <si>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q * L² / 5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</si>
  <si>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q * L² / 4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</si>
  <si>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q * L² / 5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</si>
  <si>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t>c=</t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</si>
  <si>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q * c² / 2 * ( 3 - 2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</si>
  <si>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q * c² / 2 * ( 3 - 2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</si>
  <si>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q * c² / 4 * ( 2 -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)²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</si>
  <si>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q * c² / 4 * ( 2 -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² 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</si>
  <si>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t>b=</t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</si>
  <si>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q * b * c * (1 -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²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² / 4 )*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</si>
  <si>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q * a * c * (1 -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²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² / 4 )*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</si>
  <si>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q * L * c * ( 3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* ( 1 -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² / 4 )*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</si>
  <si>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q * L * c * ( 3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* ( 1 -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² / 4 )*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</si>
  <si>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q * L² / 60 * ( 1 +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) * ( 7 - 3 *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² )*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</si>
  <si>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q * L² / 60 * ( 1 +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* ( 7 - 3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² )*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</si>
  <si>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q * c² / 3 * ( 2 - 2,25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+ 0,6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² )*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</si>
  <si>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q * c² / 3 * ( 1 - </t>
    </r>
    <r>
      <rPr>
        <sz val="8"/>
        <color theme="1"/>
        <rFont val="Arial"/>
        <family val="2"/>
        <charset val="162"/>
      </rPr>
      <t xml:space="preserve">0,6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² )*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</si>
  <si>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q * c² / 3 * ( 1 - 0,75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 + 0,15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² )*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</si>
  <si>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q * c² / 6 * ( 1 - 0,3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² )*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</si>
  <si>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q * c² / 4 * ( 2 - </t>
    </r>
    <r>
      <rPr>
        <sz val="8"/>
        <color theme="1"/>
        <rFont val="Symbol"/>
        <family val="1"/>
        <charset val="2"/>
      </rPr>
      <t xml:space="preserve">g </t>
    </r>
    <r>
      <rPr>
        <sz val="8"/>
        <color theme="1"/>
        <rFont val="Arial"/>
        <family val="2"/>
        <charset val="162"/>
      </rPr>
      <t xml:space="preserve">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</si>
  <si>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q * c² / 4 * ( 2 - </t>
    </r>
    <r>
      <rPr>
        <sz val="8"/>
        <color theme="1"/>
        <rFont val="Symbol"/>
        <family val="1"/>
        <charset val="2"/>
      </rPr>
      <t xml:space="preserve">g </t>
    </r>
    <r>
      <rPr>
        <sz val="8"/>
        <color theme="1"/>
        <rFont val="Arial"/>
        <family val="2"/>
        <charset val="162"/>
      </rPr>
      <t xml:space="preserve">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</si>
  <si>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P * a *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* ( 1 +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</si>
  <si>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P * b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* ( 1 +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</si>
  <si>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2 * P * b * ( 1 -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² - 0,75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² 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</si>
  <si>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2 * P * a * ( 1 -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² - 0,75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² 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</si>
  <si>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t>M=</t>
  </si>
  <si>
    <t>KNm</t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</si>
  <si>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M * ( 1 - 3 *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² 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</si>
  <si>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M * ( 3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² - 1 )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</si>
  <si>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3 * P * a * ( 1 -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</si>
  <si>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3 * P * a * ( 1 -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</si>
  <si>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</si>
  <si>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</t>
    </r>
  </si>
  <si>
    <t>KN/cm²</t>
  </si>
  <si>
    <t>°</t>
  </si>
  <si>
    <t>rad =</t>
  </si>
  <si>
    <r>
      <rPr>
        <b/>
        <i/>
        <sz val="12"/>
        <color theme="1"/>
        <rFont val="Arial"/>
        <family val="2"/>
        <charset val="162"/>
      </rPr>
      <t>BASİT KİRİŞ MESNET AÇI DEĞERLERİ HESABI</t>
    </r>
    <r>
      <rPr>
        <b/>
        <i/>
        <sz val="8"/>
        <color theme="1"/>
        <rFont val="Arial"/>
        <family val="2"/>
        <charset val="162"/>
      </rPr>
      <t xml:space="preserve">
(inş.müh. Gürcan BERBEROĞLU tel: 0532 366 02 04   www.betoncelik.com )</t>
    </r>
  </si>
  <si>
    <t>dikkat sadece sarı hücrelere rakam giriniz.</t>
  </si>
  <si>
    <r>
      <rPr>
        <sz val="8"/>
        <color theme="1"/>
        <rFont val="Symbol"/>
        <family val="1"/>
        <charset val="2"/>
      </rPr>
      <t>°</t>
    </r>
    <r>
      <rPr>
        <sz val="8"/>
        <color theme="1"/>
        <rFont val="Arial"/>
        <family val="2"/>
        <charset val="162"/>
      </rPr>
      <t xml:space="preserve"> parabol</t>
    </r>
  </si>
  <si>
    <t>h</t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</si>
  <si>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>t =</t>
    </r>
  </si>
  <si>
    <t>h=</t>
  </si>
  <si>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>t =</t>
    </r>
  </si>
  <si>
    <r>
      <t>1/C</t>
    </r>
    <r>
      <rPr>
        <sz val="8"/>
        <color theme="1"/>
        <rFont val="Symbol"/>
        <family val="1"/>
        <charset val="2"/>
      </rPr>
      <t>°</t>
    </r>
  </si>
  <si>
    <t>(genleşme katsayısı)</t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</si>
  <si>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3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t *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t / h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</si>
  <si>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t>kiriş imalat sıcaklığı =</t>
  </si>
  <si>
    <t>kirişin üst sıcaklığı =</t>
  </si>
  <si>
    <t>kirişin alt sıcaklığı =</t>
  </si>
  <si>
    <t>+</t>
  </si>
  <si>
    <t>) /</t>
  </si>
  <si>
    <t>-</t>
  </si>
  <si>
    <t>=</t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</si>
  <si>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t </t>
    </r>
  </si>
  <si>
    <t>m (kiriş yüksekliği)</t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</si>
  <si>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3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*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t *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t / h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</si>
  <si>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>VA</t>
    </r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</si>
  <si>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>VB</t>
    </r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</si>
  <si>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>VA =</t>
    </r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</si>
  <si>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>VB =</t>
    </r>
  </si>
  <si>
    <t>m. (kiriş uzunluğu)</t>
  </si>
  <si>
    <t>m. (mesnet düşey yerdeğiştirme)</t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</si>
  <si>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A =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 / L² * (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VB -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VA)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</si>
  <si>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 xml:space="preserve">B =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 / L² * (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VB -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VA) * ( L / ( 6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 ) =</t>
    </r>
  </si>
  <si>
    <t>Sıcaklık Değişimi durumu için</t>
  </si>
  <si>
    <t>t =   (</t>
  </si>
  <si>
    <t>Mesnet düşey yerdeğiştirme durumu için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</si>
</sst>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8"/>
      <color theme="1"/>
      <name val="Arial"/>
      <family val="2"/>
      <charset val="162"/>
    </font>
    <font>
      <sz val="8"/>
      <color theme="1"/>
      <name val="Symbol"/>
      <family val="1"/>
      <charset val="2"/>
    </font>
    <font>
      <sz val="8"/>
      <color theme="1"/>
      <name val="Arial"/>
      <family val="1"/>
      <charset val="2"/>
    </font>
    <font>
      <sz val="8"/>
      <color theme="1"/>
      <name val="Arial"/>
      <family val="2"/>
      <charset val="162"/>
    </font>
    <font>
      <b/>
      <i/>
      <sz val="8"/>
      <color theme="1"/>
      <name val="Arial"/>
      <family val="2"/>
      <charset val="162"/>
    </font>
    <font>
      <b/>
      <i/>
      <sz val="12"/>
      <color theme="1"/>
      <name val="Arial"/>
      <family val="2"/>
      <charset val="162"/>
    </font>
    <font>
      <b/>
      <sz val="8"/>
      <color indexed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0" fillId="2" borderId="0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10</xdr:row>
      <xdr:rowOff>23812</xdr:rowOff>
    </xdr:from>
    <xdr:to>
      <xdr:col>14</xdr:col>
      <xdr:colOff>71437</xdr:colOff>
      <xdr:row>14</xdr:row>
      <xdr:rowOff>85726</xdr:rowOff>
    </xdr:to>
    <xdr:grpSp>
      <xdr:nvGrpSpPr>
        <xdr:cNvPr id="122" name="Group 121">
          <a:extLst>
            <a:ext uri="{FF2B5EF4-FFF2-40B4-BE49-F238E27FC236}">
              <a16:creationId xmlns:a16="http://schemas.microsoft.com/office/drawing/2014/main" id="{DE2A2AF2-7974-4E88-A373-A5FEB1373A93}"/>
            </a:ext>
          </a:extLst>
        </xdr:cNvPr>
        <xdr:cNvGrpSpPr/>
      </xdr:nvGrpSpPr>
      <xdr:grpSpPr>
        <a:xfrm>
          <a:off x="581025" y="1881187"/>
          <a:ext cx="1757362" cy="633414"/>
          <a:chOff x="581025" y="1881187"/>
          <a:chExt cx="1757362" cy="633414"/>
        </a:xfrm>
      </xdr:grpSpPr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ECCBE9C7-B21B-4D46-9C99-7C0D72A965AD}"/>
              </a:ext>
            </a:extLst>
          </xdr:cNvPr>
          <xdr:cNvCxnSpPr/>
        </xdr:nvCxnSpPr>
        <xdr:spPr>
          <a:xfrm>
            <a:off x="642937" y="2143125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F3734FD6-193A-403F-809A-BAB51EE1EDDD}"/>
              </a:ext>
            </a:extLst>
          </xdr:cNvPr>
          <xdr:cNvCxnSpPr/>
        </xdr:nvCxnSpPr>
        <xdr:spPr>
          <a:xfrm>
            <a:off x="647700" y="1890713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>
            <a:extLst>
              <a:ext uri="{FF2B5EF4-FFF2-40B4-BE49-F238E27FC236}">
                <a16:creationId xmlns:a16="http://schemas.microsoft.com/office/drawing/2014/main" id="{4DAB33F8-22A0-439B-B4B4-488540F75446}"/>
              </a:ext>
            </a:extLst>
          </xdr:cNvPr>
          <xdr:cNvCxnSpPr/>
        </xdr:nvCxnSpPr>
        <xdr:spPr>
          <a:xfrm>
            <a:off x="814387" y="188595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B0C6EB65-229A-4829-AEA2-2C372FB9CE8C}"/>
              </a:ext>
            </a:extLst>
          </xdr:cNvPr>
          <xdr:cNvCxnSpPr/>
        </xdr:nvCxnSpPr>
        <xdr:spPr>
          <a:xfrm>
            <a:off x="976312" y="188595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E5DBEF7C-C0A0-4609-857D-57A0E4B580B1}"/>
              </a:ext>
            </a:extLst>
          </xdr:cNvPr>
          <xdr:cNvCxnSpPr/>
        </xdr:nvCxnSpPr>
        <xdr:spPr>
          <a:xfrm>
            <a:off x="1133475" y="188595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77CB19F2-605E-449E-AFAA-35DE73BDB3D5}"/>
              </a:ext>
            </a:extLst>
          </xdr:cNvPr>
          <xdr:cNvCxnSpPr/>
        </xdr:nvCxnSpPr>
        <xdr:spPr>
          <a:xfrm>
            <a:off x="1295400" y="1890713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Arrow Connector 23">
            <a:extLst>
              <a:ext uri="{FF2B5EF4-FFF2-40B4-BE49-F238E27FC236}">
                <a16:creationId xmlns:a16="http://schemas.microsoft.com/office/drawing/2014/main" id="{1475A390-E372-497E-B22F-47BD5892F121}"/>
              </a:ext>
            </a:extLst>
          </xdr:cNvPr>
          <xdr:cNvCxnSpPr/>
        </xdr:nvCxnSpPr>
        <xdr:spPr>
          <a:xfrm>
            <a:off x="1457325" y="188595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75EB0340-833C-43BF-86ED-2B33585F4EE5}"/>
              </a:ext>
            </a:extLst>
          </xdr:cNvPr>
          <xdr:cNvCxnSpPr/>
        </xdr:nvCxnSpPr>
        <xdr:spPr>
          <a:xfrm>
            <a:off x="1619249" y="1881187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>
            <a:extLst>
              <a:ext uri="{FF2B5EF4-FFF2-40B4-BE49-F238E27FC236}">
                <a16:creationId xmlns:a16="http://schemas.microsoft.com/office/drawing/2014/main" id="{AB61AC76-DB8D-4F42-96C0-091C265643B0}"/>
              </a:ext>
            </a:extLst>
          </xdr:cNvPr>
          <xdr:cNvCxnSpPr/>
        </xdr:nvCxnSpPr>
        <xdr:spPr>
          <a:xfrm>
            <a:off x="1781174" y="1881187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6D1ACE1D-ACF5-4523-A34A-8E258F713EFE}"/>
              </a:ext>
            </a:extLst>
          </xdr:cNvPr>
          <xdr:cNvCxnSpPr/>
        </xdr:nvCxnSpPr>
        <xdr:spPr>
          <a:xfrm>
            <a:off x="1943100" y="1881187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82D356D9-7FD5-40C2-AB49-37AC4BA4E05A}"/>
              </a:ext>
            </a:extLst>
          </xdr:cNvPr>
          <xdr:cNvCxnSpPr/>
        </xdr:nvCxnSpPr>
        <xdr:spPr>
          <a:xfrm>
            <a:off x="2105025" y="188595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3443167C-BB3F-465B-B280-023A1A6B5C06}"/>
              </a:ext>
            </a:extLst>
          </xdr:cNvPr>
          <xdr:cNvCxnSpPr/>
        </xdr:nvCxnSpPr>
        <xdr:spPr>
          <a:xfrm>
            <a:off x="2266950" y="188595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Isosceles Triangle 29">
            <a:extLst>
              <a:ext uri="{FF2B5EF4-FFF2-40B4-BE49-F238E27FC236}">
                <a16:creationId xmlns:a16="http://schemas.microsoft.com/office/drawing/2014/main" id="{66030464-BEDE-4595-9116-5C945EF43AA3}"/>
              </a:ext>
            </a:extLst>
          </xdr:cNvPr>
          <xdr:cNvSpPr/>
        </xdr:nvSpPr>
        <xdr:spPr>
          <a:xfrm>
            <a:off x="581025" y="215265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1" name="Isosceles Triangle 30">
            <a:extLst>
              <a:ext uri="{FF2B5EF4-FFF2-40B4-BE49-F238E27FC236}">
                <a16:creationId xmlns:a16="http://schemas.microsoft.com/office/drawing/2014/main" id="{22BB416B-4A46-4E2B-A8BD-540EC3E0FD64}"/>
              </a:ext>
            </a:extLst>
          </xdr:cNvPr>
          <xdr:cNvSpPr/>
        </xdr:nvSpPr>
        <xdr:spPr>
          <a:xfrm>
            <a:off x="2205037" y="215265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846EB7BB-4D2D-46B5-8B93-83BB55760F8C}"/>
              </a:ext>
            </a:extLst>
          </xdr:cNvPr>
          <xdr:cNvCxnSpPr/>
        </xdr:nvCxnSpPr>
        <xdr:spPr>
          <a:xfrm>
            <a:off x="642938" y="1885951"/>
            <a:ext cx="1628775" cy="0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5FFC0233-B4E9-4EFD-B223-A0A2534FBB87}"/>
              </a:ext>
            </a:extLst>
          </xdr:cNvPr>
          <xdr:cNvCxnSpPr/>
        </xdr:nvCxnSpPr>
        <xdr:spPr>
          <a:xfrm>
            <a:off x="647700" y="2295525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60004A5A-79F8-4D33-B820-FE06758C3828}"/>
              </a:ext>
            </a:extLst>
          </xdr:cNvPr>
          <xdr:cNvCxnSpPr/>
        </xdr:nvCxnSpPr>
        <xdr:spPr>
          <a:xfrm>
            <a:off x="581025" y="2428875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B2437C1F-D64F-4DFF-A5FA-96F39B08C25D}"/>
              </a:ext>
            </a:extLst>
          </xdr:cNvPr>
          <xdr:cNvCxnSpPr/>
        </xdr:nvCxnSpPr>
        <xdr:spPr>
          <a:xfrm flipH="1">
            <a:off x="609600" y="239077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F68CCD1C-D0A5-444A-BD86-556FCF61BE29}"/>
              </a:ext>
            </a:extLst>
          </xdr:cNvPr>
          <xdr:cNvCxnSpPr/>
        </xdr:nvCxnSpPr>
        <xdr:spPr>
          <a:xfrm>
            <a:off x="2266950" y="2295525"/>
            <a:ext cx="0" cy="219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0169EC8A-0793-41EB-B11F-6E844514762B}"/>
              </a:ext>
            </a:extLst>
          </xdr:cNvPr>
          <xdr:cNvCxnSpPr/>
        </xdr:nvCxnSpPr>
        <xdr:spPr>
          <a:xfrm flipH="1">
            <a:off x="2228850" y="239553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16</xdr:row>
      <xdr:rowOff>138113</xdr:rowOff>
    </xdr:from>
    <xdr:to>
      <xdr:col>14</xdr:col>
      <xdr:colOff>71437</xdr:colOff>
      <xdr:row>24</xdr:row>
      <xdr:rowOff>71438</xdr:rowOff>
    </xdr:to>
    <xdr:grpSp>
      <xdr:nvGrpSpPr>
        <xdr:cNvPr id="121" name="Group 120">
          <a:extLst>
            <a:ext uri="{FF2B5EF4-FFF2-40B4-BE49-F238E27FC236}">
              <a16:creationId xmlns:a16="http://schemas.microsoft.com/office/drawing/2014/main" id="{654E6D8B-1753-45E7-8780-8EE717BD0E2B}"/>
            </a:ext>
          </a:extLst>
        </xdr:cNvPr>
        <xdr:cNvGrpSpPr/>
      </xdr:nvGrpSpPr>
      <xdr:grpSpPr>
        <a:xfrm>
          <a:off x="581025" y="2852738"/>
          <a:ext cx="1757362" cy="1076325"/>
          <a:chOff x="581025" y="2852738"/>
          <a:chExt cx="1757362" cy="1076325"/>
        </a:xfrm>
      </xdr:grpSpPr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33B88083-2C27-4242-BC96-B17F82515342}"/>
              </a:ext>
            </a:extLst>
          </xdr:cNvPr>
          <xdr:cNvCxnSpPr/>
        </xdr:nvCxnSpPr>
        <xdr:spPr>
          <a:xfrm>
            <a:off x="642937" y="3286125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Straight Arrow Connector 44">
            <a:extLst>
              <a:ext uri="{FF2B5EF4-FFF2-40B4-BE49-F238E27FC236}">
                <a16:creationId xmlns:a16="http://schemas.microsoft.com/office/drawing/2014/main" id="{0EFE04F8-9B97-4CA0-82A3-0BBBB5444A26}"/>
              </a:ext>
            </a:extLst>
          </xdr:cNvPr>
          <xdr:cNvCxnSpPr/>
        </xdr:nvCxnSpPr>
        <xdr:spPr>
          <a:xfrm>
            <a:off x="814387" y="3133725"/>
            <a:ext cx="0" cy="14763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Arrow Connector 45">
            <a:extLst>
              <a:ext uri="{FF2B5EF4-FFF2-40B4-BE49-F238E27FC236}">
                <a16:creationId xmlns:a16="http://schemas.microsoft.com/office/drawing/2014/main" id="{51C807F2-9474-4D29-BE31-3345D7F99D3A}"/>
              </a:ext>
            </a:extLst>
          </xdr:cNvPr>
          <xdr:cNvCxnSpPr/>
        </xdr:nvCxnSpPr>
        <xdr:spPr>
          <a:xfrm>
            <a:off x="976312" y="3005138"/>
            <a:ext cx="0" cy="27622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Arrow Connector 46">
            <a:extLst>
              <a:ext uri="{FF2B5EF4-FFF2-40B4-BE49-F238E27FC236}">
                <a16:creationId xmlns:a16="http://schemas.microsoft.com/office/drawing/2014/main" id="{6EC84568-BD1F-4CBD-A296-2D5842886B07}"/>
              </a:ext>
            </a:extLst>
          </xdr:cNvPr>
          <xdr:cNvCxnSpPr/>
        </xdr:nvCxnSpPr>
        <xdr:spPr>
          <a:xfrm>
            <a:off x="1133475" y="2862263"/>
            <a:ext cx="0" cy="41909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Arrow Connector 47">
            <a:extLst>
              <a:ext uri="{FF2B5EF4-FFF2-40B4-BE49-F238E27FC236}">
                <a16:creationId xmlns:a16="http://schemas.microsoft.com/office/drawing/2014/main" id="{1CC502C9-21CB-426D-9E39-6CFB3AE90586}"/>
              </a:ext>
            </a:extLst>
          </xdr:cNvPr>
          <xdr:cNvCxnSpPr/>
        </xdr:nvCxnSpPr>
        <xdr:spPr>
          <a:xfrm>
            <a:off x="1295400" y="2862263"/>
            <a:ext cx="0" cy="4238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Arrow Connector 48">
            <a:extLst>
              <a:ext uri="{FF2B5EF4-FFF2-40B4-BE49-F238E27FC236}">
                <a16:creationId xmlns:a16="http://schemas.microsoft.com/office/drawing/2014/main" id="{9FCE0FB5-3192-4182-8CE5-A232C27D42B1}"/>
              </a:ext>
            </a:extLst>
          </xdr:cNvPr>
          <xdr:cNvCxnSpPr/>
        </xdr:nvCxnSpPr>
        <xdr:spPr>
          <a:xfrm>
            <a:off x="1457325" y="2862263"/>
            <a:ext cx="0" cy="41909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Arrow Connector 49">
            <a:extLst>
              <a:ext uri="{FF2B5EF4-FFF2-40B4-BE49-F238E27FC236}">
                <a16:creationId xmlns:a16="http://schemas.microsoft.com/office/drawing/2014/main" id="{F2D43788-7D33-4277-B283-75554C9616C4}"/>
              </a:ext>
            </a:extLst>
          </xdr:cNvPr>
          <xdr:cNvCxnSpPr/>
        </xdr:nvCxnSpPr>
        <xdr:spPr>
          <a:xfrm>
            <a:off x="1619249" y="2862263"/>
            <a:ext cx="0" cy="41433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Arrow Connector 50">
            <a:extLst>
              <a:ext uri="{FF2B5EF4-FFF2-40B4-BE49-F238E27FC236}">
                <a16:creationId xmlns:a16="http://schemas.microsoft.com/office/drawing/2014/main" id="{45E4182D-BD27-4503-ACF6-41473AD145E5}"/>
              </a:ext>
            </a:extLst>
          </xdr:cNvPr>
          <xdr:cNvCxnSpPr/>
        </xdr:nvCxnSpPr>
        <xdr:spPr>
          <a:xfrm>
            <a:off x="1781174" y="2852738"/>
            <a:ext cx="0" cy="4238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Arrow Connector 51">
            <a:extLst>
              <a:ext uri="{FF2B5EF4-FFF2-40B4-BE49-F238E27FC236}">
                <a16:creationId xmlns:a16="http://schemas.microsoft.com/office/drawing/2014/main" id="{8FAE9852-72BD-4332-9E71-F4451FB916DB}"/>
              </a:ext>
            </a:extLst>
          </xdr:cNvPr>
          <xdr:cNvCxnSpPr/>
        </xdr:nvCxnSpPr>
        <xdr:spPr>
          <a:xfrm>
            <a:off x="1943100" y="3000375"/>
            <a:ext cx="0" cy="27622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Arrow Connector 52">
            <a:extLst>
              <a:ext uri="{FF2B5EF4-FFF2-40B4-BE49-F238E27FC236}">
                <a16:creationId xmlns:a16="http://schemas.microsoft.com/office/drawing/2014/main" id="{2836AC50-5293-4ABF-8E17-180DE321DC34}"/>
              </a:ext>
            </a:extLst>
          </xdr:cNvPr>
          <xdr:cNvCxnSpPr/>
        </xdr:nvCxnSpPr>
        <xdr:spPr>
          <a:xfrm>
            <a:off x="2105025" y="3133725"/>
            <a:ext cx="0" cy="14763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" name="Isosceles Triangle 54">
            <a:extLst>
              <a:ext uri="{FF2B5EF4-FFF2-40B4-BE49-F238E27FC236}">
                <a16:creationId xmlns:a16="http://schemas.microsoft.com/office/drawing/2014/main" id="{B1B6C593-4E74-46E4-B767-35CBD2B84899}"/>
              </a:ext>
            </a:extLst>
          </xdr:cNvPr>
          <xdr:cNvSpPr/>
        </xdr:nvSpPr>
        <xdr:spPr>
          <a:xfrm>
            <a:off x="581025" y="329565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6" name="Isosceles Triangle 55">
            <a:extLst>
              <a:ext uri="{FF2B5EF4-FFF2-40B4-BE49-F238E27FC236}">
                <a16:creationId xmlns:a16="http://schemas.microsoft.com/office/drawing/2014/main" id="{89BB2C07-F9B9-48BA-880B-49A32D1CCE15}"/>
              </a:ext>
            </a:extLst>
          </xdr:cNvPr>
          <xdr:cNvSpPr/>
        </xdr:nvSpPr>
        <xdr:spPr>
          <a:xfrm>
            <a:off x="2205037" y="329565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58" name="Straight Connector 57">
            <a:extLst>
              <a:ext uri="{FF2B5EF4-FFF2-40B4-BE49-F238E27FC236}">
                <a16:creationId xmlns:a16="http://schemas.microsoft.com/office/drawing/2014/main" id="{B83C7C85-1B86-4F70-A8C4-32103B064A0D}"/>
              </a:ext>
            </a:extLst>
          </xdr:cNvPr>
          <xdr:cNvCxnSpPr/>
        </xdr:nvCxnSpPr>
        <xdr:spPr>
          <a:xfrm>
            <a:off x="647700" y="3438525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19FCA677-AE26-4CE2-9AE3-998897F2CDD0}"/>
              </a:ext>
            </a:extLst>
          </xdr:cNvPr>
          <xdr:cNvCxnSpPr/>
        </xdr:nvCxnSpPr>
        <xdr:spPr>
          <a:xfrm>
            <a:off x="581025" y="3571875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B88C5955-5ADF-44F6-936A-C9AA6CEDE73A}"/>
              </a:ext>
            </a:extLst>
          </xdr:cNvPr>
          <xdr:cNvCxnSpPr/>
        </xdr:nvCxnSpPr>
        <xdr:spPr>
          <a:xfrm flipH="1">
            <a:off x="609600" y="353377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1A42CE6E-8402-4804-86DA-28ED6B9DC971}"/>
              </a:ext>
            </a:extLst>
          </xdr:cNvPr>
          <xdr:cNvCxnSpPr/>
        </xdr:nvCxnSpPr>
        <xdr:spPr>
          <a:xfrm>
            <a:off x="2266950" y="3438525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Connector 61">
            <a:extLst>
              <a:ext uri="{FF2B5EF4-FFF2-40B4-BE49-F238E27FC236}">
                <a16:creationId xmlns:a16="http://schemas.microsoft.com/office/drawing/2014/main" id="{99481DB4-F87B-4C42-802C-EBC453303823}"/>
              </a:ext>
            </a:extLst>
          </xdr:cNvPr>
          <xdr:cNvCxnSpPr/>
        </xdr:nvCxnSpPr>
        <xdr:spPr>
          <a:xfrm flipH="1">
            <a:off x="2228850" y="353853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5" name="Freeform: Shape 64">
            <a:extLst>
              <a:ext uri="{FF2B5EF4-FFF2-40B4-BE49-F238E27FC236}">
                <a16:creationId xmlns:a16="http://schemas.microsoft.com/office/drawing/2014/main" id="{D6D2281A-104B-49C8-998F-88C12F850088}"/>
              </a:ext>
            </a:extLst>
          </xdr:cNvPr>
          <xdr:cNvSpPr/>
        </xdr:nvSpPr>
        <xdr:spPr>
          <a:xfrm>
            <a:off x="652463" y="2857501"/>
            <a:ext cx="1624012" cy="428625"/>
          </a:xfrm>
          <a:custGeom>
            <a:avLst/>
            <a:gdLst>
              <a:gd name="connsiteX0" fmla="*/ 0 w 1624012"/>
              <a:gd name="connsiteY0" fmla="*/ 423862 h 428625"/>
              <a:gd name="connsiteX1" fmla="*/ 481012 w 1624012"/>
              <a:gd name="connsiteY1" fmla="*/ 0 h 428625"/>
              <a:gd name="connsiteX2" fmla="*/ 1128712 w 1624012"/>
              <a:gd name="connsiteY2" fmla="*/ 0 h 428625"/>
              <a:gd name="connsiteX3" fmla="*/ 1624012 w 1624012"/>
              <a:gd name="connsiteY3" fmla="*/ 428625 h 4286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624012" h="428625">
                <a:moveTo>
                  <a:pt x="0" y="423862"/>
                </a:moveTo>
                <a:lnTo>
                  <a:pt x="481012" y="0"/>
                </a:lnTo>
                <a:lnTo>
                  <a:pt x="1128712" y="0"/>
                </a:lnTo>
                <a:lnTo>
                  <a:pt x="1624012" y="428625"/>
                </a:lnTo>
              </a:path>
            </a:pathLst>
          </a:custGeom>
          <a:ln w="15875"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5" name="Straight Connector 74">
            <a:extLst>
              <a:ext uri="{FF2B5EF4-FFF2-40B4-BE49-F238E27FC236}">
                <a16:creationId xmlns:a16="http://schemas.microsoft.com/office/drawing/2014/main" id="{E99CE592-EEBD-46DE-A7F2-4EE57A7B4FC0}"/>
              </a:ext>
            </a:extLst>
          </xdr:cNvPr>
          <xdr:cNvCxnSpPr/>
        </xdr:nvCxnSpPr>
        <xdr:spPr>
          <a:xfrm>
            <a:off x="1133475" y="3438525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Connector 75">
            <a:extLst>
              <a:ext uri="{FF2B5EF4-FFF2-40B4-BE49-F238E27FC236}">
                <a16:creationId xmlns:a16="http://schemas.microsoft.com/office/drawing/2014/main" id="{601741DD-8824-41AC-A397-616201F51390}"/>
              </a:ext>
            </a:extLst>
          </xdr:cNvPr>
          <xdr:cNvCxnSpPr/>
        </xdr:nvCxnSpPr>
        <xdr:spPr>
          <a:xfrm flipH="1">
            <a:off x="1095375" y="353377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Straight Connector 76">
            <a:extLst>
              <a:ext uri="{FF2B5EF4-FFF2-40B4-BE49-F238E27FC236}">
                <a16:creationId xmlns:a16="http://schemas.microsoft.com/office/drawing/2014/main" id="{163D6500-A64B-4FED-8FC0-E743328909B7}"/>
              </a:ext>
            </a:extLst>
          </xdr:cNvPr>
          <xdr:cNvCxnSpPr/>
        </xdr:nvCxnSpPr>
        <xdr:spPr>
          <a:xfrm>
            <a:off x="1781175" y="3443288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Straight Connector 77">
            <a:extLst>
              <a:ext uri="{FF2B5EF4-FFF2-40B4-BE49-F238E27FC236}">
                <a16:creationId xmlns:a16="http://schemas.microsoft.com/office/drawing/2014/main" id="{670E5C47-53F9-4BD0-98FB-B2FA0C73B113}"/>
              </a:ext>
            </a:extLst>
          </xdr:cNvPr>
          <xdr:cNvCxnSpPr/>
        </xdr:nvCxnSpPr>
        <xdr:spPr>
          <a:xfrm flipH="1">
            <a:off x="1743075" y="353853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id="{E27925D6-4B69-48D6-BFE3-8A819BF23718}"/>
              </a:ext>
            </a:extLst>
          </xdr:cNvPr>
          <xdr:cNvCxnSpPr/>
        </xdr:nvCxnSpPr>
        <xdr:spPr>
          <a:xfrm>
            <a:off x="581025" y="3857625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Connector 79">
            <a:extLst>
              <a:ext uri="{FF2B5EF4-FFF2-40B4-BE49-F238E27FC236}">
                <a16:creationId xmlns:a16="http://schemas.microsoft.com/office/drawing/2014/main" id="{05621C77-DA5C-429D-82CF-58B068B1DED5}"/>
              </a:ext>
            </a:extLst>
          </xdr:cNvPr>
          <xdr:cNvCxnSpPr/>
        </xdr:nvCxnSpPr>
        <xdr:spPr>
          <a:xfrm flipH="1">
            <a:off x="609600" y="381952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Connector 80">
            <a:extLst>
              <a:ext uri="{FF2B5EF4-FFF2-40B4-BE49-F238E27FC236}">
                <a16:creationId xmlns:a16="http://schemas.microsoft.com/office/drawing/2014/main" id="{11D66259-C7E6-4205-97D5-27EE0C34CF32}"/>
              </a:ext>
            </a:extLst>
          </xdr:cNvPr>
          <xdr:cNvCxnSpPr/>
        </xdr:nvCxnSpPr>
        <xdr:spPr>
          <a:xfrm flipH="1">
            <a:off x="2228850" y="382428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27</xdr:row>
      <xdr:rowOff>0</xdr:rowOff>
    </xdr:from>
    <xdr:to>
      <xdr:col>14</xdr:col>
      <xdr:colOff>71437</xdr:colOff>
      <xdr:row>34</xdr:row>
      <xdr:rowOff>71438</xdr:rowOff>
    </xdr:to>
    <xdr:grpSp>
      <xdr:nvGrpSpPr>
        <xdr:cNvPr id="119" name="Group 118">
          <a:extLst>
            <a:ext uri="{FF2B5EF4-FFF2-40B4-BE49-F238E27FC236}">
              <a16:creationId xmlns:a16="http://schemas.microsoft.com/office/drawing/2014/main" id="{4DCCF68F-1668-4827-8D77-C21354FED41F}"/>
            </a:ext>
          </a:extLst>
        </xdr:cNvPr>
        <xdr:cNvGrpSpPr/>
      </xdr:nvGrpSpPr>
      <xdr:grpSpPr>
        <a:xfrm>
          <a:off x="581025" y="4286250"/>
          <a:ext cx="1757362" cy="1071563"/>
          <a:chOff x="581025" y="4286250"/>
          <a:chExt cx="1757362" cy="1071563"/>
        </a:xfrm>
      </xdr:grpSpPr>
      <xdr:cxnSp macro="">
        <xdr:nvCxnSpPr>
          <xdr:cNvPr id="84" name="Straight Connector 83">
            <a:extLst>
              <a:ext uri="{FF2B5EF4-FFF2-40B4-BE49-F238E27FC236}">
                <a16:creationId xmlns:a16="http://schemas.microsoft.com/office/drawing/2014/main" id="{3E3A1067-D019-4AC1-B693-5C4BF1A19A87}"/>
              </a:ext>
            </a:extLst>
          </xdr:cNvPr>
          <xdr:cNvCxnSpPr/>
        </xdr:nvCxnSpPr>
        <xdr:spPr>
          <a:xfrm>
            <a:off x="642937" y="4714875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Arrow Connector 84">
            <a:extLst>
              <a:ext uri="{FF2B5EF4-FFF2-40B4-BE49-F238E27FC236}">
                <a16:creationId xmlns:a16="http://schemas.microsoft.com/office/drawing/2014/main" id="{DA94952F-70DE-4144-8680-097017F97EB7}"/>
              </a:ext>
            </a:extLst>
          </xdr:cNvPr>
          <xdr:cNvCxnSpPr/>
        </xdr:nvCxnSpPr>
        <xdr:spPr>
          <a:xfrm>
            <a:off x="814387" y="4610100"/>
            <a:ext cx="0" cy="1000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Arrow Connector 85">
            <a:extLst>
              <a:ext uri="{FF2B5EF4-FFF2-40B4-BE49-F238E27FC236}">
                <a16:creationId xmlns:a16="http://schemas.microsoft.com/office/drawing/2014/main" id="{505E8815-DBE1-4F66-99C5-6885F78FC66C}"/>
              </a:ext>
            </a:extLst>
          </xdr:cNvPr>
          <xdr:cNvCxnSpPr/>
        </xdr:nvCxnSpPr>
        <xdr:spPr>
          <a:xfrm>
            <a:off x="976312" y="4533900"/>
            <a:ext cx="0" cy="1762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Arrow Connector 86">
            <a:extLst>
              <a:ext uri="{FF2B5EF4-FFF2-40B4-BE49-F238E27FC236}">
                <a16:creationId xmlns:a16="http://schemas.microsoft.com/office/drawing/2014/main" id="{7C95E1EE-F738-46B5-939B-9A06FF27728E}"/>
              </a:ext>
            </a:extLst>
          </xdr:cNvPr>
          <xdr:cNvCxnSpPr/>
        </xdr:nvCxnSpPr>
        <xdr:spPr>
          <a:xfrm>
            <a:off x="1133475" y="4452938"/>
            <a:ext cx="0" cy="25717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Straight Arrow Connector 87">
            <a:extLst>
              <a:ext uri="{FF2B5EF4-FFF2-40B4-BE49-F238E27FC236}">
                <a16:creationId xmlns:a16="http://schemas.microsoft.com/office/drawing/2014/main" id="{B933E0AC-32F4-48C5-A963-8ECA0938340E}"/>
              </a:ext>
            </a:extLst>
          </xdr:cNvPr>
          <xdr:cNvCxnSpPr/>
        </xdr:nvCxnSpPr>
        <xdr:spPr>
          <a:xfrm>
            <a:off x="1295400" y="4367213"/>
            <a:ext cx="0" cy="347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Arrow Connector 88">
            <a:extLst>
              <a:ext uri="{FF2B5EF4-FFF2-40B4-BE49-F238E27FC236}">
                <a16:creationId xmlns:a16="http://schemas.microsoft.com/office/drawing/2014/main" id="{80CFE771-E5F2-47A3-AF2D-6836082749DB}"/>
              </a:ext>
            </a:extLst>
          </xdr:cNvPr>
          <xdr:cNvCxnSpPr/>
        </xdr:nvCxnSpPr>
        <xdr:spPr>
          <a:xfrm>
            <a:off x="1457325" y="4291013"/>
            <a:ext cx="0" cy="41909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Arrow Connector 89">
            <a:extLst>
              <a:ext uri="{FF2B5EF4-FFF2-40B4-BE49-F238E27FC236}">
                <a16:creationId xmlns:a16="http://schemas.microsoft.com/office/drawing/2014/main" id="{EDCB8388-04C7-4954-9CD5-432E384FADBC}"/>
              </a:ext>
            </a:extLst>
          </xdr:cNvPr>
          <xdr:cNvCxnSpPr/>
        </xdr:nvCxnSpPr>
        <xdr:spPr>
          <a:xfrm>
            <a:off x="1619249" y="4367213"/>
            <a:ext cx="0" cy="33813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Arrow Connector 90">
            <a:extLst>
              <a:ext uri="{FF2B5EF4-FFF2-40B4-BE49-F238E27FC236}">
                <a16:creationId xmlns:a16="http://schemas.microsoft.com/office/drawing/2014/main" id="{AD8D1113-03AF-46F2-8C0C-395D02C124D1}"/>
              </a:ext>
            </a:extLst>
          </xdr:cNvPr>
          <xdr:cNvCxnSpPr/>
        </xdr:nvCxnSpPr>
        <xdr:spPr>
          <a:xfrm>
            <a:off x="1781174" y="4452938"/>
            <a:ext cx="0" cy="25241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Straight Arrow Connector 91">
            <a:extLst>
              <a:ext uri="{FF2B5EF4-FFF2-40B4-BE49-F238E27FC236}">
                <a16:creationId xmlns:a16="http://schemas.microsoft.com/office/drawing/2014/main" id="{9FAA0F0B-A89C-4E1F-B2CD-AC5C9BE7C1A5}"/>
              </a:ext>
            </a:extLst>
          </xdr:cNvPr>
          <xdr:cNvCxnSpPr/>
        </xdr:nvCxnSpPr>
        <xdr:spPr>
          <a:xfrm>
            <a:off x="1943100" y="4548188"/>
            <a:ext cx="0" cy="1571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Arrow Connector 92">
            <a:extLst>
              <a:ext uri="{FF2B5EF4-FFF2-40B4-BE49-F238E27FC236}">
                <a16:creationId xmlns:a16="http://schemas.microsoft.com/office/drawing/2014/main" id="{7F36D9D5-94B4-4329-9F82-F0A12944240C}"/>
              </a:ext>
            </a:extLst>
          </xdr:cNvPr>
          <xdr:cNvCxnSpPr/>
        </xdr:nvCxnSpPr>
        <xdr:spPr>
          <a:xfrm>
            <a:off x="2105025" y="4619625"/>
            <a:ext cx="0" cy="9048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4" name="Isosceles Triangle 93">
            <a:extLst>
              <a:ext uri="{FF2B5EF4-FFF2-40B4-BE49-F238E27FC236}">
                <a16:creationId xmlns:a16="http://schemas.microsoft.com/office/drawing/2014/main" id="{2BCBEC66-B362-478E-A67E-B8452361B38E}"/>
              </a:ext>
            </a:extLst>
          </xdr:cNvPr>
          <xdr:cNvSpPr/>
        </xdr:nvSpPr>
        <xdr:spPr>
          <a:xfrm>
            <a:off x="581025" y="472440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5" name="Isosceles Triangle 94">
            <a:extLst>
              <a:ext uri="{FF2B5EF4-FFF2-40B4-BE49-F238E27FC236}">
                <a16:creationId xmlns:a16="http://schemas.microsoft.com/office/drawing/2014/main" id="{A759FA83-BD83-4322-A164-65835DA0BEC2}"/>
              </a:ext>
            </a:extLst>
          </xdr:cNvPr>
          <xdr:cNvSpPr/>
        </xdr:nvSpPr>
        <xdr:spPr>
          <a:xfrm>
            <a:off x="2205037" y="472440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97" name="Straight Connector 96">
            <a:extLst>
              <a:ext uri="{FF2B5EF4-FFF2-40B4-BE49-F238E27FC236}">
                <a16:creationId xmlns:a16="http://schemas.microsoft.com/office/drawing/2014/main" id="{F4B51D3F-ADEA-4A2B-9F91-9013DD9251A5}"/>
              </a:ext>
            </a:extLst>
          </xdr:cNvPr>
          <xdr:cNvCxnSpPr/>
        </xdr:nvCxnSpPr>
        <xdr:spPr>
          <a:xfrm>
            <a:off x="647700" y="4867275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Straight Connector 97">
            <a:extLst>
              <a:ext uri="{FF2B5EF4-FFF2-40B4-BE49-F238E27FC236}">
                <a16:creationId xmlns:a16="http://schemas.microsoft.com/office/drawing/2014/main" id="{D97D21F6-5464-41CD-BBBC-F3CAF4B685FB}"/>
              </a:ext>
            </a:extLst>
          </xdr:cNvPr>
          <xdr:cNvCxnSpPr/>
        </xdr:nvCxnSpPr>
        <xdr:spPr>
          <a:xfrm>
            <a:off x="581025" y="5000625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Connector 98">
            <a:extLst>
              <a:ext uri="{FF2B5EF4-FFF2-40B4-BE49-F238E27FC236}">
                <a16:creationId xmlns:a16="http://schemas.microsoft.com/office/drawing/2014/main" id="{0ECF9F59-93E0-4C8A-8557-7F6B5588C5CD}"/>
              </a:ext>
            </a:extLst>
          </xdr:cNvPr>
          <xdr:cNvCxnSpPr/>
        </xdr:nvCxnSpPr>
        <xdr:spPr>
          <a:xfrm flipH="1">
            <a:off x="609600" y="496252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Connector 99">
            <a:extLst>
              <a:ext uri="{FF2B5EF4-FFF2-40B4-BE49-F238E27FC236}">
                <a16:creationId xmlns:a16="http://schemas.microsoft.com/office/drawing/2014/main" id="{A36789E6-DC8E-4FFA-9677-857ABC6B4C60}"/>
              </a:ext>
            </a:extLst>
          </xdr:cNvPr>
          <xdr:cNvCxnSpPr/>
        </xdr:nvCxnSpPr>
        <xdr:spPr>
          <a:xfrm>
            <a:off x="2266950" y="4867275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Connector 100">
            <a:extLst>
              <a:ext uri="{FF2B5EF4-FFF2-40B4-BE49-F238E27FC236}">
                <a16:creationId xmlns:a16="http://schemas.microsoft.com/office/drawing/2014/main" id="{5EA4DF79-B021-44D3-B0D8-87B29D304EA1}"/>
              </a:ext>
            </a:extLst>
          </xdr:cNvPr>
          <xdr:cNvCxnSpPr/>
        </xdr:nvCxnSpPr>
        <xdr:spPr>
          <a:xfrm flipH="1">
            <a:off x="2228850" y="496728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Connector 102">
            <a:extLst>
              <a:ext uri="{FF2B5EF4-FFF2-40B4-BE49-F238E27FC236}">
                <a16:creationId xmlns:a16="http://schemas.microsoft.com/office/drawing/2014/main" id="{37E93E44-B614-4666-BD68-F53E228B702D}"/>
              </a:ext>
            </a:extLst>
          </xdr:cNvPr>
          <xdr:cNvCxnSpPr/>
        </xdr:nvCxnSpPr>
        <xdr:spPr>
          <a:xfrm>
            <a:off x="1457332" y="4867275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Connector 103">
            <a:extLst>
              <a:ext uri="{FF2B5EF4-FFF2-40B4-BE49-F238E27FC236}">
                <a16:creationId xmlns:a16="http://schemas.microsoft.com/office/drawing/2014/main" id="{4AD252B6-EAAF-4360-B654-D8A320DB7D37}"/>
              </a:ext>
            </a:extLst>
          </xdr:cNvPr>
          <xdr:cNvCxnSpPr/>
        </xdr:nvCxnSpPr>
        <xdr:spPr>
          <a:xfrm flipH="1">
            <a:off x="1419232" y="496252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Straight Connector 106">
            <a:extLst>
              <a:ext uri="{FF2B5EF4-FFF2-40B4-BE49-F238E27FC236}">
                <a16:creationId xmlns:a16="http://schemas.microsoft.com/office/drawing/2014/main" id="{53FDF69A-82C9-4A55-87F0-B40DCAEDC838}"/>
              </a:ext>
            </a:extLst>
          </xdr:cNvPr>
          <xdr:cNvCxnSpPr/>
        </xdr:nvCxnSpPr>
        <xdr:spPr>
          <a:xfrm>
            <a:off x="581025" y="5286375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Connector 107">
            <a:extLst>
              <a:ext uri="{FF2B5EF4-FFF2-40B4-BE49-F238E27FC236}">
                <a16:creationId xmlns:a16="http://schemas.microsoft.com/office/drawing/2014/main" id="{C71AA336-9922-431B-B883-8B4570932AF7}"/>
              </a:ext>
            </a:extLst>
          </xdr:cNvPr>
          <xdr:cNvCxnSpPr/>
        </xdr:nvCxnSpPr>
        <xdr:spPr>
          <a:xfrm flipH="1">
            <a:off x="609600" y="524827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Straight Connector 108">
            <a:extLst>
              <a:ext uri="{FF2B5EF4-FFF2-40B4-BE49-F238E27FC236}">
                <a16:creationId xmlns:a16="http://schemas.microsoft.com/office/drawing/2014/main" id="{9A681F06-0201-4C65-A115-D51AA8CF0C55}"/>
              </a:ext>
            </a:extLst>
          </xdr:cNvPr>
          <xdr:cNvCxnSpPr/>
        </xdr:nvCxnSpPr>
        <xdr:spPr>
          <a:xfrm flipH="1">
            <a:off x="2228850" y="525303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0" name="Freeform: Shape 109">
            <a:extLst>
              <a:ext uri="{FF2B5EF4-FFF2-40B4-BE49-F238E27FC236}">
                <a16:creationId xmlns:a16="http://schemas.microsoft.com/office/drawing/2014/main" id="{FA7BE402-1A21-45BE-8216-63EE5BD56DCE}"/>
              </a:ext>
            </a:extLst>
          </xdr:cNvPr>
          <xdr:cNvSpPr/>
        </xdr:nvSpPr>
        <xdr:spPr>
          <a:xfrm>
            <a:off x="647700" y="4286250"/>
            <a:ext cx="1624013" cy="433387"/>
          </a:xfrm>
          <a:custGeom>
            <a:avLst/>
            <a:gdLst>
              <a:gd name="connsiteX0" fmla="*/ 0 w 1624013"/>
              <a:gd name="connsiteY0" fmla="*/ 428625 h 433387"/>
              <a:gd name="connsiteX1" fmla="*/ 809625 w 1624013"/>
              <a:gd name="connsiteY1" fmla="*/ 0 h 433387"/>
              <a:gd name="connsiteX2" fmla="*/ 1624013 w 1624013"/>
              <a:gd name="connsiteY2" fmla="*/ 433387 h 4333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24013" h="433387">
                <a:moveTo>
                  <a:pt x="0" y="428625"/>
                </a:moveTo>
                <a:lnTo>
                  <a:pt x="809625" y="0"/>
                </a:lnTo>
                <a:lnTo>
                  <a:pt x="1624013" y="433387"/>
                </a:lnTo>
              </a:path>
            </a:pathLst>
          </a:custGeom>
          <a:noFill/>
          <a:ln w="15875"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3</xdr:col>
      <xdr:colOff>95250</xdr:colOff>
      <xdr:row>37</xdr:row>
      <xdr:rowOff>28575</xdr:rowOff>
    </xdr:from>
    <xdr:to>
      <xdr:col>14</xdr:col>
      <xdr:colOff>71437</xdr:colOff>
      <xdr:row>43</xdr:row>
      <xdr:rowOff>85726</xdr:rowOff>
    </xdr:to>
    <xdr:grpSp>
      <xdr:nvGrpSpPr>
        <xdr:cNvPr id="116" name="Group 115">
          <a:extLst>
            <a:ext uri="{FF2B5EF4-FFF2-40B4-BE49-F238E27FC236}">
              <a16:creationId xmlns:a16="http://schemas.microsoft.com/office/drawing/2014/main" id="{08CC2801-A3D0-4FC9-AAC3-F076C37396A5}"/>
            </a:ext>
          </a:extLst>
        </xdr:cNvPr>
        <xdr:cNvGrpSpPr/>
      </xdr:nvGrpSpPr>
      <xdr:grpSpPr>
        <a:xfrm>
          <a:off x="581025" y="5743575"/>
          <a:ext cx="1757362" cy="914401"/>
          <a:chOff x="581025" y="5743575"/>
          <a:chExt cx="1757362" cy="914401"/>
        </a:xfrm>
      </xdr:grpSpPr>
      <xdr:cxnSp macro="">
        <xdr:nvCxnSpPr>
          <xdr:cNvPr id="120" name="Straight Connector 119">
            <a:extLst>
              <a:ext uri="{FF2B5EF4-FFF2-40B4-BE49-F238E27FC236}">
                <a16:creationId xmlns:a16="http://schemas.microsoft.com/office/drawing/2014/main" id="{98381856-A7F0-46D1-9033-7A6DDEEE7164}"/>
              </a:ext>
            </a:extLst>
          </xdr:cNvPr>
          <xdr:cNvCxnSpPr/>
        </xdr:nvCxnSpPr>
        <xdr:spPr>
          <a:xfrm>
            <a:off x="642937" y="6000750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Arrow Connector 125">
            <a:extLst>
              <a:ext uri="{FF2B5EF4-FFF2-40B4-BE49-F238E27FC236}">
                <a16:creationId xmlns:a16="http://schemas.microsoft.com/office/drawing/2014/main" id="{6919592F-440D-42A9-BA6F-D46108DD9ED3}"/>
              </a:ext>
            </a:extLst>
          </xdr:cNvPr>
          <xdr:cNvCxnSpPr/>
        </xdr:nvCxnSpPr>
        <xdr:spPr>
          <a:xfrm>
            <a:off x="1457325" y="5743575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2" name="Isosceles Triangle 131">
            <a:extLst>
              <a:ext uri="{FF2B5EF4-FFF2-40B4-BE49-F238E27FC236}">
                <a16:creationId xmlns:a16="http://schemas.microsoft.com/office/drawing/2014/main" id="{92DE50EB-8CC3-4CBE-AD9B-577E6251BB54}"/>
              </a:ext>
            </a:extLst>
          </xdr:cNvPr>
          <xdr:cNvSpPr/>
        </xdr:nvSpPr>
        <xdr:spPr>
          <a:xfrm>
            <a:off x="581025" y="601027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3" name="Isosceles Triangle 132">
            <a:extLst>
              <a:ext uri="{FF2B5EF4-FFF2-40B4-BE49-F238E27FC236}">
                <a16:creationId xmlns:a16="http://schemas.microsoft.com/office/drawing/2014/main" id="{6BF65F66-38B1-40CA-9AF4-97B6BACE04F9}"/>
              </a:ext>
            </a:extLst>
          </xdr:cNvPr>
          <xdr:cNvSpPr/>
        </xdr:nvSpPr>
        <xdr:spPr>
          <a:xfrm>
            <a:off x="2205037" y="601027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35" name="Straight Connector 134">
            <a:extLst>
              <a:ext uri="{FF2B5EF4-FFF2-40B4-BE49-F238E27FC236}">
                <a16:creationId xmlns:a16="http://schemas.microsoft.com/office/drawing/2014/main" id="{CF78CB2A-C36E-40A5-BEE7-D59EDE84F79A}"/>
              </a:ext>
            </a:extLst>
          </xdr:cNvPr>
          <xdr:cNvCxnSpPr/>
        </xdr:nvCxnSpPr>
        <xdr:spPr>
          <a:xfrm>
            <a:off x="647700" y="6162675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Straight Connector 135">
            <a:extLst>
              <a:ext uri="{FF2B5EF4-FFF2-40B4-BE49-F238E27FC236}">
                <a16:creationId xmlns:a16="http://schemas.microsoft.com/office/drawing/2014/main" id="{50BFC9EB-7488-46CC-9204-04B5E0164339}"/>
              </a:ext>
            </a:extLst>
          </xdr:cNvPr>
          <xdr:cNvCxnSpPr/>
        </xdr:nvCxnSpPr>
        <xdr:spPr>
          <a:xfrm>
            <a:off x="581025" y="657225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Straight Connector 136">
            <a:extLst>
              <a:ext uri="{FF2B5EF4-FFF2-40B4-BE49-F238E27FC236}">
                <a16:creationId xmlns:a16="http://schemas.microsoft.com/office/drawing/2014/main" id="{65CB3575-33A0-42AB-B1C0-84AE0D500809}"/>
              </a:ext>
            </a:extLst>
          </xdr:cNvPr>
          <xdr:cNvCxnSpPr/>
        </xdr:nvCxnSpPr>
        <xdr:spPr>
          <a:xfrm flipH="1">
            <a:off x="609600" y="65341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Connector 137">
            <a:extLst>
              <a:ext uri="{FF2B5EF4-FFF2-40B4-BE49-F238E27FC236}">
                <a16:creationId xmlns:a16="http://schemas.microsoft.com/office/drawing/2014/main" id="{69E89073-BB6B-49A4-9463-D3B5C19A9262}"/>
              </a:ext>
            </a:extLst>
          </xdr:cNvPr>
          <xdr:cNvCxnSpPr/>
        </xdr:nvCxnSpPr>
        <xdr:spPr>
          <a:xfrm>
            <a:off x="2266950" y="6167438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Straight Connector 138">
            <a:extLst>
              <a:ext uri="{FF2B5EF4-FFF2-40B4-BE49-F238E27FC236}">
                <a16:creationId xmlns:a16="http://schemas.microsoft.com/office/drawing/2014/main" id="{C7F3A1B3-F7EB-4776-B9E9-C8AD099C0A90}"/>
              </a:ext>
            </a:extLst>
          </xdr:cNvPr>
          <xdr:cNvCxnSpPr/>
        </xdr:nvCxnSpPr>
        <xdr:spPr>
          <a:xfrm flipH="1">
            <a:off x="2228850" y="653891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" name="Straight Connector 139">
            <a:extLst>
              <a:ext uri="{FF2B5EF4-FFF2-40B4-BE49-F238E27FC236}">
                <a16:creationId xmlns:a16="http://schemas.microsoft.com/office/drawing/2014/main" id="{8BD10230-AE3D-492B-B0AA-261DE90A7744}"/>
              </a:ext>
            </a:extLst>
          </xdr:cNvPr>
          <xdr:cNvCxnSpPr/>
        </xdr:nvCxnSpPr>
        <xdr:spPr>
          <a:xfrm>
            <a:off x="581025" y="628650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Straight Connector 140">
            <a:extLst>
              <a:ext uri="{FF2B5EF4-FFF2-40B4-BE49-F238E27FC236}">
                <a16:creationId xmlns:a16="http://schemas.microsoft.com/office/drawing/2014/main" id="{CA970791-C1AD-48C1-8B98-EE8DDCEBCAAB}"/>
              </a:ext>
            </a:extLst>
          </xdr:cNvPr>
          <xdr:cNvCxnSpPr/>
        </xdr:nvCxnSpPr>
        <xdr:spPr>
          <a:xfrm flipH="1">
            <a:off x="609600" y="624840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>
            <a:extLst>
              <a:ext uri="{FF2B5EF4-FFF2-40B4-BE49-F238E27FC236}">
                <a16:creationId xmlns:a16="http://schemas.microsoft.com/office/drawing/2014/main" id="{CE73334A-9347-4A3B-85CB-47F33C43DAA4}"/>
              </a:ext>
            </a:extLst>
          </xdr:cNvPr>
          <xdr:cNvCxnSpPr/>
        </xdr:nvCxnSpPr>
        <xdr:spPr>
          <a:xfrm flipH="1">
            <a:off x="2228850" y="625316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Straight Connector 142">
            <a:extLst>
              <a:ext uri="{FF2B5EF4-FFF2-40B4-BE49-F238E27FC236}">
                <a16:creationId xmlns:a16="http://schemas.microsoft.com/office/drawing/2014/main" id="{573C1E77-5D2B-4539-A340-42DD1526CDFE}"/>
              </a:ext>
            </a:extLst>
          </xdr:cNvPr>
          <xdr:cNvCxnSpPr/>
        </xdr:nvCxnSpPr>
        <xdr:spPr>
          <a:xfrm>
            <a:off x="1457332" y="6153150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Straight Connector 143">
            <a:extLst>
              <a:ext uri="{FF2B5EF4-FFF2-40B4-BE49-F238E27FC236}">
                <a16:creationId xmlns:a16="http://schemas.microsoft.com/office/drawing/2014/main" id="{E2B264BA-4927-438C-BE46-618BBB85DA3C}"/>
              </a:ext>
            </a:extLst>
          </xdr:cNvPr>
          <xdr:cNvCxnSpPr/>
        </xdr:nvCxnSpPr>
        <xdr:spPr>
          <a:xfrm flipH="1">
            <a:off x="1419232" y="624840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45</xdr:row>
      <xdr:rowOff>138113</xdr:rowOff>
    </xdr:from>
    <xdr:to>
      <xdr:col>14</xdr:col>
      <xdr:colOff>71437</xdr:colOff>
      <xdr:row>52</xdr:row>
      <xdr:rowOff>85726</xdr:rowOff>
    </xdr:to>
    <xdr:grpSp>
      <xdr:nvGrpSpPr>
        <xdr:cNvPr id="114" name="Group 113">
          <a:extLst>
            <a:ext uri="{FF2B5EF4-FFF2-40B4-BE49-F238E27FC236}">
              <a16:creationId xmlns:a16="http://schemas.microsoft.com/office/drawing/2014/main" id="{6246B0F8-9C06-4638-A4D8-782BE61E6BEA}"/>
            </a:ext>
          </a:extLst>
        </xdr:cNvPr>
        <xdr:cNvGrpSpPr/>
      </xdr:nvGrpSpPr>
      <xdr:grpSpPr>
        <a:xfrm>
          <a:off x="581025" y="6996113"/>
          <a:ext cx="1757362" cy="947738"/>
          <a:chOff x="581025" y="6996113"/>
          <a:chExt cx="1757362" cy="947738"/>
        </a:xfrm>
      </xdr:grpSpPr>
      <xdr:cxnSp macro="">
        <xdr:nvCxnSpPr>
          <xdr:cNvPr id="147" name="Straight Connector 146">
            <a:extLst>
              <a:ext uri="{FF2B5EF4-FFF2-40B4-BE49-F238E27FC236}">
                <a16:creationId xmlns:a16="http://schemas.microsoft.com/office/drawing/2014/main" id="{3D5852D2-04B0-433A-A50C-B9210CE72864}"/>
              </a:ext>
            </a:extLst>
          </xdr:cNvPr>
          <xdr:cNvCxnSpPr/>
        </xdr:nvCxnSpPr>
        <xdr:spPr>
          <a:xfrm>
            <a:off x="642937" y="7572375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Arrow Connector 147">
            <a:extLst>
              <a:ext uri="{FF2B5EF4-FFF2-40B4-BE49-F238E27FC236}">
                <a16:creationId xmlns:a16="http://schemas.microsoft.com/office/drawing/2014/main" id="{632502AD-FE85-4E70-9342-8499EED70E18}"/>
              </a:ext>
            </a:extLst>
          </xdr:cNvPr>
          <xdr:cNvCxnSpPr/>
        </xdr:nvCxnSpPr>
        <xdr:spPr>
          <a:xfrm>
            <a:off x="647700" y="6996113"/>
            <a:ext cx="0" cy="5762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Straight Arrow Connector 148">
            <a:extLst>
              <a:ext uri="{FF2B5EF4-FFF2-40B4-BE49-F238E27FC236}">
                <a16:creationId xmlns:a16="http://schemas.microsoft.com/office/drawing/2014/main" id="{027115AD-A0A3-4A2A-93DC-A21F67D2379E}"/>
              </a:ext>
            </a:extLst>
          </xdr:cNvPr>
          <xdr:cNvCxnSpPr/>
        </xdr:nvCxnSpPr>
        <xdr:spPr>
          <a:xfrm>
            <a:off x="814387" y="7034213"/>
            <a:ext cx="0" cy="53339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Straight Arrow Connector 149">
            <a:extLst>
              <a:ext uri="{FF2B5EF4-FFF2-40B4-BE49-F238E27FC236}">
                <a16:creationId xmlns:a16="http://schemas.microsoft.com/office/drawing/2014/main" id="{28459B12-7CFB-4F4C-B16E-C9BD82FA9210}"/>
              </a:ext>
            </a:extLst>
          </xdr:cNvPr>
          <xdr:cNvCxnSpPr/>
        </xdr:nvCxnSpPr>
        <xdr:spPr>
          <a:xfrm>
            <a:off x="976312" y="7067550"/>
            <a:ext cx="0" cy="5000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Straight Arrow Connector 150">
            <a:extLst>
              <a:ext uri="{FF2B5EF4-FFF2-40B4-BE49-F238E27FC236}">
                <a16:creationId xmlns:a16="http://schemas.microsoft.com/office/drawing/2014/main" id="{199E9CD7-EDFA-4190-B116-CB32DC1E3573}"/>
              </a:ext>
            </a:extLst>
          </xdr:cNvPr>
          <xdr:cNvCxnSpPr/>
        </xdr:nvCxnSpPr>
        <xdr:spPr>
          <a:xfrm>
            <a:off x="1133475" y="7086600"/>
            <a:ext cx="0" cy="4810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Arrow Connector 151">
            <a:extLst>
              <a:ext uri="{FF2B5EF4-FFF2-40B4-BE49-F238E27FC236}">
                <a16:creationId xmlns:a16="http://schemas.microsoft.com/office/drawing/2014/main" id="{31F411AA-F255-4CF9-A37E-4DAF1614C07C}"/>
              </a:ext>
            </a:extLst>
          </xdr:cNvPr>
          <xdr:cNvCxnSpPr/>
        </xdr:nvCxnSpPr>
        <xdr:spPr>
          <a:xfrm>
            <a:off x="1295400" y="7124700"/>
            <a:ext cx="0" cy="44767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Straight Arrow Connector 152">
            <a:extLst>
              <a:ext uri="{FF2B5EF4-FFF2-40B4-BE49-F238E27FC236}">
                <a16:creationId xmlns:a16="http://schemas.microsoft.com/office/drawing/2014/main" id="{702E85F8-5F35-4D0B-BFAE-CC73E9E1C102}"/>
              </a:ext>
            </a:extLst>
          </xdr:cNvPr>
          <xdr:cNvCxnSpPr/>
        </xdr:nvCxnSpPr>
        <xdr:spPr>
          <a:xfrm>
            <a:off x="1457325" y="7153275"/>
            <a:ext cx="0" cy="41433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Straight Arrow Connector 153">
            <a:extLst>
              <a:ext uri="{FF2B5EF4-FFF2-40B4-BE49-F238E27FC236}">
                <a16:creationId xmlns:a16="http://schemas.microsoft.com/office/drawing/2014/main" id="{8681E718-63D2-4DFA-B69E-6363A879053B}"/>
              </a:ext>
            </a:extLst>
          </xdr:cNvPr>
          <xdr:cNvCxnSpPr/>
        </xdr:nvCxnSpPr>
        <xdr:spPr>
          <a:xfrm>
            <a:off x="1619249" y="7181850"/>
            <a:ext cx="0" cy="38099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Straight Arrow Connector 154">
            <a:extLst>
              <a:ext uri="{FF2B5EF4-FFF2-40B4-BE49-F238E27FC236}">
                <a16:creationId xmlns:a16="http://schemas.microsoft.com/office/drawing/2014/main" id="{FD931BB8-34E5-403C-AD76-724337C0B88D}"/>
              </a:ext>
            </a:extLst>
          </xdr:cNvPr>
          <xdr:cNvCxnSpPr/>
        </xdr:nvCxnSpPr>
        <xdr:spPr>
          <a:xfrm>
            <a:off x="1781174" y="7224713"/>
            <a:ext cx="0" cy="33813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Straight Arrow Connector 155">
            <a:extLst>
              <a:ext uri="{FF2B5EF4-FFF2-40B4-BE49-F238E27FC236}">
                <a16:creationId xmlns:a16="http://schemas.microsoft.com/office/drawing/2014/main" id="{5FC362AD-22B6-4611-A564-4CF893FBCBD3}"/>
              </a:ext>
            </a:extLst>
          </xdr:cNvPr>
          <xdr:cNvCxnSpPr/>
        </xdr:nvCxnSpPr>
        <xdr:spPr>
          <a:xfrm>
            <a:off x="1943100" y="7258050"/>
            <a:ext cx="0" cy="30479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Straight Arrow Connector 156">
            <a:extLst>
              <a:ext uri="{FF2B5EF4-FFF2-40B4-BE49-F238E27FC236}">
                <a16:creationId xmlns:a16="http://schemas.microsoft.com/office/drawing/2014/main" id="{6D8BD715-60A2-4F57-BE5C-A85F751D9C88}"/>
              </a:ext>
            </a:extLst>
          </xdr:cNvPr>
          <xdr:cNvCxnSpPr/>
        </xdr:nvCxnSpPr>
        <xdr:spPr>
          <a:xfrm>
            <a:off x="2105025" y="7281863"/>
            <a:ext cx="0" cy="28574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Straight Arrow Connector 157">
            <a:extLst>
              <a:ext uri="{FF2B5EF4-FFF2-40B4-BE49-F238E27FC236}">
                <a16:creationId xmlns:a16="http://schemas.microsoft.com/office/drawing/2014/main" id="{5D6A08B0-A71D-4D3F-9705-F66ABA74824B}"/>
              </a:ext>
            </a:extLst>
          </xdr:cNvPr>
          <xdr:cNvCxnSpPr/>
        </xdr:nvCxnSpPr>
        <xdr:spPr>
          <a:xfrm>
            <a:off x="2266950" y="731520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9" name="Isosceles Triangle 158">
            <a:extLst>
              <a:ext uri="{FF2B5EF4-FFF2-40B4-BE49-F238E27FC236}">
                <a16:creationId xmlns:a16="http://schemas.microsoft.com/office/drawing/2014/main" id="{F2275B92-E48B-4116-B6C6-F68B19B93839}"/>
              </a:ext>
            </a:extLst>
          </xdr:cNvPr>
          <xdr:cNvSpPr/>
        </xdr:nvSpPr>
        <xdr:spPr>
          <a:xfrm>
            <a:off x="581025" y="758190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0" name="Isosceles Triangle 159">
            <a:extLst>
              <a:ext uri="{FF2B5EF4-FFF2-40B4-BE49-F238E27FC236}">
                <a16:creationId xmlns:a16="http://schemas.microsoft.com/office/drawing/2014/main" id="{B8293C8F-2AC5-4CF3-A204-BAF0F10F81CB}"/>
              </a:ext>
            </a:extLst>
          </xdr:cNvPr>
          <xdr:cNvSpPr/>
        </xdr:nvSpPr>
        <xdr:spPr>
          <a:xfrm>
            <a:off x="2205037" y="758190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61" name="Straight Connector 160">
            <a:extLst>
              <a:ext uri="{FF2B5EF4-FFF2-40B4-BE49-F238E27FC236}">
                <a16:creationId xmlns:a16="http://schemas.microsoft.com/office/drawing/2014/main" id="{330C0904-A6C5-4A23-8223-6AAE7DCA9997}"/>
              </a:ext>
            </a:extLst>
          </xdr:cNvPr>
          <xdr:cNvCxnSpPr/>
        </xdr:nvCxnSpPr>
        <xdr:spPr>
          <a:xfrm>
            <a:off x="647700" y="7000875"/>
            <a:ext cx="1624013" cy="314326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Straight Connector 161">
            <a:extLst>
              <a:ext uri="{FF2B5EF4-FFF2-40B4-BE49-F238E27FC236}">
                <a16:creationId xmlns:a16="http://schemas.microsoft.com/office/drawing/2014/main" id="{D7C2F99E-22D7-4CC5-B82F-FCC9F88DC03F}"/>
              </a:ext>
            </a:extLst>
          </xdr:cNvPr>
          <xdr:cNvCxnSpPr/>
        </xdr:nvCxnSpPr>
        <xdr:spPr>
          <a:xfrm>
            <a:off x="647700" y="7724775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Straight Connector 162">
            <a:extLst>
              <a:ext uri="{FF2B5EF4-FFF2-40B4-BE49-F238E27FC236}">
                <a16:creationId xmlns:a16="http://schemas.microsoft.com/office/drawing/2014/main" id="{6B949CD3-9497-482D-ABCB-1A44BF82961D}"/>
              </a:ext>
            </a:extLst>
          </xdr:cNvPr>
          <xdr:cNvCxnSpPr/>
        </xdr:nvCxnSpPr>
        <xdr:spPr>
          <a:xfrm>
            <a:off x="581025" y="7858125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Straight Connector 163">
            <a:extLst>
              <a:ext uri="{FF2B5EF4-FFF2-40B4-BE49-F238E27FC236}">
                <a16:creationId xmlns:a16="http://schemas.microsoft.com/office/drawing/2014/main" id="{896064E4-6E73-4F81-962A-91177CEF4607}"/>
              </a:ext>
            </a:extLst>
          </xdr:cNvPr>
          <xdr:cNvCxnSpPr/>
        </xdr:nvCxnSpPr>
        <xdr:spPr>
          <a:xfrm flipH="1">
            <a:off x="609600" y="782002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Straight Connector 164">
            <a:extLst>
              <a:ext uri="{FF2B5EF4-FFF2-40B4-BE49-F238E27FC236}">
                <a16:creationId xmlns:a16="http://schemas.microsoft.com/office/drawing/2014/main" id="{513A3712-319C-49A9-8305-CE666980814A}"/>
              </a:ext>
            </a:extLst>
          </xdr:cNvPr>
          <xdr:cNvCxnSpPr/>
        </xdr:nvCxnSpPr>
        <xdr:spPr>
          <a:xfrm>
            <a:off x="2266950" y="7724775"/>
            <a:ext cx="0" cy="219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Straight Connector 165">
            <a:extLst>
              <a:ext uri="{FF2B5EF4-FFF2-40B4-BE49-F238E27FC236}">
                <a16:creationId xmlns:a16="http://schemas.microsoft.com/office/drawing/2014/main" id="{CAF33262-C465-4551-B3CD-4C42ACF6E0D9}"/>
              </a:ext>
            </a:extLst>
          </xdr:cNvPr>
          <xdr:cNvCxnSpPr/>
        </xdr:nvCxnSpPr>
        <xdr:spPr>
          <a:xfrm flipH="1">
            <a:off x="2228850" y="782478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Straight Connector 178">
            <a:extLst>
              <a:ext uri="{FF2B5EF4-FFF2-40B4-BE49-F238E27FC236}">
                <a16:creationId xmlns:a16="http://schemas.microsoft.com/office/drawing/2014/main" id="{7E704AB9-B22E-43FC-9F25-80548671FAAA}"/>
              </a:ext>
            </a:extLst>
          </xdr:cNvPr>
          <xdr:cNvCxnSpPr/>
        </xdr:nvCxnSpPr>
        <xdr:spPr>
          <a:xfrm flipV="1">
            <a:off x="642938" y="7000875"/>
            <a:ext cx="566737" cy="3095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Straight Connector 179">
            <a:extLst>
              <a:ext uri="{FF2B5EF4-FFF2-40B4-BE49-F238E27FC236}">
                <a16:creationId xmlns:a16="http://schemas.microsoft.com/office/drawing/2014/main" id="{3C3DE8C8-0AAB-42B9-B523-3EA16B0BD831}"/>
              </a:ext>
            </a:extLst>
          </xdr:cNvPr>
          <xdr:cNvCxnSpPr/>
        </xdr:nvCxnSpPr>
        <xdr:spPr>
          <a:xfrm flipH="1" flipV="1">
            <a:off x="2147888" y="7138988"/>
            <a:ext cx="119062" cy="2857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54</xdr:row>
      <xdr:rowOff>138113</xdr:rowOff>
    </xdr:from>
    <xdr:to>
      <xdr:col>14</xdr:col>
      <xdr:colOff>71437</xdr:colOff>
      <xdr:row>61</xdr:row>
      <xdr:rowOff>85726</xdr:rowOff>
    </xdr:to>
    <xdr:grpSp>
      <xdr:nvGrpSpPr>
        <xdr:cNvPr id="111" name="Group 110">
          <a:extLst>
            <a:ext uri="{FF2B5EF4-FFF2-40B4-BE49-F238E27FC236}">
              <a16:creationId xmlns:a16="http://schemas.microsoft.com/office/drawing/2014/main" id="{B80BA49F-11A2-4360-B88D-6C524E1EECE9}"/>
            </a:ext>
          </a:extLst>
        </xdr:cNvPr>
        <xdr:cNvGrpSpPr/>
      </xdr:nvGrpSpPr>
      <xdr:grpSpPr>
        <a:xfrm>
          <a:off x="581025" y="8281988"/>
          <a:ext cx="1757362" cy="947738"/>
          <a:chOff x="581025" y="8281988"/>
          <a:chExt cx="1757362" cy="947738"/>
        </a:xfrm>
      </xdr:grpSpPr>
      <xdr:cxnSp macro="">
        <xdr:nvCxnSpPr>
          <xdr:cNvPr id="183" name="Straight Connector 182">
            <a:extLst>
              <a:ext uri="{FF2B5EF4-FFF2-40B4-BE49-F238E27FC236}">
                <a16:creationId xmlns:a16="http://schemas.microsoft.com/office/drawing/2014/main" id="{1927BC6B-FD70-4B79-B829-B75FB3683D72}"/>
              </a:ext>
            </a:extLst>
          </xdr:cNvPr>
          <xdr:cNvCxnSpPr/>
        </xdr:nvCxnSpPr>
        <xdr:spPr>
          <a:xfrm>
            <a:off x="642937" y="8858250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Straight Arrow Connector 183">
            <a:extLst>
              <a:ext uri="{FF2B5EF4-FFF2-40B4-BE49-F238E27FC236}">
                <a16:creationId xmlns:a16="http://schemas.microsoft.com/office/drawing/2014/main" id="{E72D5848-6FA2-4283-90E6-9DF93912182E}"/>
              </a:ext>
            </a:extLst>
          </xdr:cNvPr>
          <xdr:cNvCxnSpPr/>
        </xdr:nvCxnSpPr>
        <xdr:spPr>
          <a:xfrm>
            <a:off x="647700" y="8281988"/>
            <a:ext cx="0" cy="5762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Straight Arrow Connector 184">
            <a:extLst>
              <a:ext uri="{FF2B5EF4-FFF2-40B4-BE49-F238E27FC236}">
                <a16:creationId xmlns:a16="http://schemas.microsoft.com/office/drawing/2014/main" id="{F9C82776-F2C6-4D85-9C3F-3289B601E7A2}"/>
              </a:ext>
            </a:extLst>
          </xdr:cNvPr>
          <xdr:cNvCxnSpPr/>
        </xdr:nvCxnSpPr>
        <xdr:spPr>
          <a:xfrm>
            <a:off x="814387" y="8348663"/>
            <a:ext cx="0" cy="50482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Straight Arrow Connector 185">
            <a:extLst>
              <a:ext uri="{FF2B5EF4-FFF2-40B4-BE49-F238E27FC236}">
                <a16:creationId xmlns:a16="http://schemas.microsoft.com/office/drawing/2014/main" id="{D20379D2-8691-4623-917D-9CFA3440666F}"/>
              </a:ext>
            </a:extLst>
          </xdr:cNvPr>
          <xdr:cNvCxnSpPr/>
        </xdr:nvCxnSpPr>
        <xdr:spPr>
          <a:xfrm>
            <a:off x="976312" y="8405813"/>
            <a:ext cx="0" cy="44767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Straight Arrow Connector 186">
            <a:extLst>
              <a:ext uri="{FF2B5EF4-FFF2-40B4-BE49-F238E27FC236}">
                <a16:creationId xmlns:a16="http://schemas.microsoft.com/office/drawing/2014/main" id="{E25E9E82-3F47-4F09-9DF2-B019F1069D16}"/>
              </a:ext>
            </a:extLst>
          </xdr:cNvPr>
          <xdr:cNvCxnSpPr/>
        </xdr:nvCxnSpPr>
        <xdr:spPr>
          <a:xfrm>
            <a:off x="1133475" y="8458200"/>
            <a:ext cx="0" cy="39528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" name="Straight Arrow Connector 187">
            <a:extLst>
              <a:ext uri="{FF2B5EF4-FFF2-40B4-BE49-F238E27FC236}">
                <a16:creationId xmlns:a16="http://schemas.microsoft.com/office/drawing/2014/main" id="{AA03204A-9732-406B-A955-EA41061C2D6D}"/>
              </a:ext>
            </a:extLst>
          </xdr:cNvPr>
          <xdr:cNvCxnSpPr/>
        </xdr:nvCxnSpPr>
        <xdr:spPr>
          <a:xfrm>
            <a:off x="1295400" y="8520113"/>
            <a:ext cx="0" cy="33813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" name="Straight Arrow Connector 188">
            <a:extLst>
              <a:ext uri="{FF2B5EF4-FFF2-40B4-BE49-F238E27FC236}">
                <a16:creationId xmlns:a16="http://schemas.microsoft.com/office/drawing/2014/main" id="{FDF17BF0-1551-42A9-866D-EA52DC8C8A9F}"/>
              </a:ext>
            </a:extLst>
          </xdr:cNvPr>
          <xdr:cNvCxnSpPr/>
        </xdr:nvCxnSpPr>
        <xdr:spPr>
          <a:xfrm>
            <a:off x="1457325" y="8582025"/>
            <a:ext cx="0" cy="2714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" name="Straight Arrow Connector 189">
            <a:extLst>
              <a:ext uri="{FF2B5EF4-FFF2-40B4-BE49-F238E27FC236}">
                <a16:creationId xmlns:a16="http://schemas.microsoft.com/office/drawing/2014/main" id="{69552866-EBD6-4BC5-AD88-CEE1DA02205C}"/>
              </a:ext>
            </a:extLst>
          </xdr:cNvPr>
          <xdr:cNvCxnSpPr/>
        </xdr:nvCxnSpPr>
        <xdr:spPr>
          <a:xfrm>
            <a:off x="1619249" y="8639175"/>
            <a:ext cx="0" cy="20954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" name="Straight Arrow Connector 190">
            <a:extLst>
              <a:ext uri="{FF2B5EF4-FFF2-40B4-BE49-F238E27FC236}">
                <a16:creationId xmlns:a16="http://schemas.microsoft.com/office/drawing/2014/main" id="{56550A32-DB2E-4B01-B4F0-4DD21EBD9504}"/>
              </a:ext>
            </a:extLst>
          </xdr:cNvPr>
          <xdr:cNvCxnSpPr/>
        </xdr:nvCxnSpPr>
        <xdr:spPr>
          <a:xfrm>
            <a:off x="1781174" y="8696325"/>
            <a:ext cx="0" cy="15239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" name="Straight Arrow Connector 191">
            <a:extLst>
              <a:ext uri="{FF2B5EF4-FFF2-40B4-BE49-F238E27FC236}">
                <a16:creationId xmlns:a16="http://schemas.microsoft.com/office/drawing/2014/main" id="{0CBF02ED-B5A0-4C73-ADBB-CEC9811FEDF9}"/>
              </a:ext>
            </a:extLst>
          </xdr:cNvPr>
          <xdr:cNvCxnSpPr/>
        </xdr:nvCxnSpPr>
        <xdr:spPr>
          <a:xfrm>
            <a:off x="1943100" y="8739188"/>
            <a:ext cx="0" cy="10953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5" name="Isosceles Triangle 194">
            <a:extLst>
              <a:ext uri="{FF2B5EF4-FFF2-40B4-BE49-F238E27FC236}">
                <a16:creationId xmlns:a16="http://schemas.microsoft.com/office/drawing/2014/main" id="{206EA15D-CFEF-46AD-9A6E-DBAD66CC345D}"/>
              </a:ext>
            </a:extLst>
          </xdr:cNvPr>
          <xdr:cNvSpPr/>
        </xdr:nvSpPr>
        <xdr:spPr>
          <a:xfrm>
            <a:off x="581025" y="886777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96" name="Isosceles Triangle 195">
            <a:extLst>
              <a:ext uri="{FF2B5EF4-FFF2-40B4-BE49-F238E27FC236}">
                <a16:creationId xmlns:a16="http://schemas.microsoft.com/office/drawing/2014/main" id="{826313D9-F2B9-42C4-8F0D-A0B9D60DA04A}"/>
              </a:ext>
            </a:extLst>
          </xdr:cNvPr>
          <xdr:cNvSpPr/>
        </xdr:nvSpPr>
        <xdr:spPr>
          <a:xfrm>
            <a:off x="2205037" y="886777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97" name="Straight Connector 196">
            <a:extLst>
              <a:ext uri="{FF2B5EF4-FFF2-40B4-BE49-F238E27FC236}">
                <a16:creationId xmlns:a16="http://schemas.microsoft.com/office/drawing/2014/main" id="{FB8E71F2-ABFF-4668-8A22-10728E2E0CB5}"/>
              </a:ext>
            </a:extLst>
          </xdr:cNvPr>
          <xdr:cNvCxnSpPr>
            <a:endCxn id="196" idx="0"/>
          </xdr:cNvCxnSpPr>
        </xdr:nvCxnSpPr>
        <xdr:spPr>
          <a:xfrm>
            <a:off x="647700" y="8286750"/>
            <a:ext cx="1624012" cy="581025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" name="Straight Connector 197">
            <a:extLst>
              <a:ext uri="{FF2B5EF4-FFF2-40B4-BE49-F238E27FC236}">
                <a16:creationId xmlns:a16="http://schemas.microsoft.com/office/drawing/2014/main" id="{250ABD9E-70FB-4237-AD71-71A37FF0A1E9}"/>
              </a:ext>
            </a:extLst>
          </xdr:cNvPr>
          <xdr:cNvCxnSpPr/>
        </xdr:nvCxnSpPr>
        <xdr:spPr>
          <a:xfrm>
            <a:off x="647700" y="9010650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" name="Straight Connector 198">
            <a:extLst>
              <a:ext uri="{FF2B5EF4-FFF2-40B4-BE49-F238E27FC236}">
                <a16:creationId xmlns:a16="http://schemas.microsoft.com/office/drawing/2014/main" id="{BEFE4A62-40B7-4E63-B6CA-BEE70DAB49F9}"/>
              </a:ext>
            </a:extLst>
          </xdr:cNvPr>
          <xdr:cNvCxnSpPr/>
        </xdr:nvCxnSpPr>
        <xdr:spPr>
          <a:xfrm>
            <a:off x="581025" y="914400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" name="Straight Connector 199">
            <a:extLst>
              <a:ext uri="{FF2B5EF4-FFF2-40B4-BE49-F238E27FC236}">
                <a16:creationId xmlns:a16="http://schemas.microsoft.com/office/drawing/2014/main" id="{5132F008-68B4-4730-993E-DB8050CF059D}"/>
              </a:ext>
            </a:extLst>
          </xdr:cNvPr>
          <xdr:cNvCxnSpPr/>
        </xdr:nvCxnSpPr>
        <xdr:spPr>
          <a:xfrm flipH="1">
            <a:off x="609600" y="910590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" name="Straight Connector 200">
            <a:extLst>
              <a:ext uri="{FF2B5EF4-FFF2-40B4-BE49-F238E27FC236}">
                <a16:creationId xmlns:a16="http://schemas.microsoft.com/office/drawing/2014/main" id="{0ADF3A37-78EF-4FED-BDDD-94F9F2BD7000}"/>
              </a:ext>
            </a:extLst>
          </xdr:cNvPr>
          <xdr:cNvCxnSpPr/>
        </xdr:nvCxnSpPr>
        <xdr:spPr>
          <a:xfrm>
            <a:off x="2266950" y="9010650"/>
            <a:ext cx="0" cy="219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" name="Straight Connector 201">
            <a:extLst>
              <a:ext uri="{FF2B5EF4-FFF2-40B4-BE49-F238E27FC236}">
                <a16:creationId xmlns:a16="http://schemas.microsoft.com/office/drawing/2014/main" id="{BEABFE2F-1C01-4315-96AD-351EF093A36A}"/>
              </a:ext>
            </a:extLst>
          </xdr:cNvPr>
          <xdr:cNvCxnSpPr/>
        </xdr:nvCxnSpPr>
        <xdr:spPr>
          <a:xfrm flipH="1">
            <a:off x="2228850" y="911066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" name="Straight Connector 202">
            <a:extLst>
              <a:ext uri="{FF2B5EF4-FFF2-40B4-BE49-F238E27FC236}">
                <a16:creationId xmlns:a16="http://schemas.microsoft.com/office/drawing/2014/main" id="{ED8A29CB-A042-47BE-A35A-A42B04E7AEFC}"/>
              </a:ext>
            </a:extLst>
          </xdr:cNvPr>
          <xdr:cNvCxnSpPr/>
        </xdr:nvCxnSpPr>
        <xdr:spPr>
          <a:xfrm flipV="1">
            <a:off x="642938" y="8286750"/>
            <a:ext cx="566737" cy="3095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63</xdr:row>
      <xdr:rowOff>38100</xdr:rowOff>
    </xdr:from>
    <xdr:to>
      <xdr:col>14</xdr:col>
      <xdr:colOff>71437</xdr:colOff>
      <xdr:row>71</xdr:row>
      <xdr:rowOff>85726</xdr:rowOff>
    </xdr:to>
    <xdr:grpSp>
      <xdr:nvGrpSpPr>
        <xdr:cNvPr id="105" name="Group 104">
          <a:extLst>
            <a:ext uri="{FF2B5EF4-FFF2-40B4-BE49-F238E27FC236}">
              <a16:creationId xmlns:a16="http://schemas.microsoft.com/office/drawing/2014/main" id="{E7A191A4-2975-4E3C-8C35-9F9888EA44F2}"/>
            </a:ext>
          </a:extLst>
        </xdr:cNvPr>
        <xdr:cNvGrpSpPr/>
      </xdr:nvGrpSpPr>
      <xdr:grpSpPr>
        <a:xfrm>
          <a:off x="581025" y="9467850"/>
          <a:ext cx="1757362" cy="1190626"/>
          <a:chOff x="581025" y="9467850"/>
          <a:chExt cx="1757362" cy="1190626"/>
        </a:xfrm>
      </xdr:grpSpPr>
      <xdr:cxnSp macro="">
        <xdr:nvCxnSpPr>
          <xdr:cNvPr id="216" name="Straight Connector 215">
            <a:extLst>
              <a:ext uri="{FF2B5EF4-FFF2-40B4-BE49-F238E27FC236}">
                <a16:creationId xmlns:a16="http://schemas.microsoft.com/office/drawing/2014/main" id="{A1A0E599-3DB5-4AB8-8A1F-77EA06EE2B8B}"/>
              </a:ext>
            </a:extLst>
          </xdr:cNvPr>
          <xdr:cNvCxnSpPr/>
        </xdr:nvCxnSpPr>
        <xdr:spPr>
          <a:xfrm>
            <a:off x="642937" y="10287000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" name="Straight Arrow Connector 216">
            <a:extLst>
              <a:ext uri="{FF2B5EF4-FFF2-40B4-BE49-F238E27FC236}">
                <a16:creationId xmlns:a16="http://schemas.microsoft.com/office/drawing/2014/main" id="{5FE5E145-7581-457B-916F-C9CB5D1CA34D}"/>
              </a:ext>
            </a:extLst>
          </xdr:cNvPr>
          <xdr:cNvCxnSpPr/>
        </xdr:nvCxnSpPr>
        <xdr:spPr>
          <a:xfrm>
            <a:off x="2105025" y="9791700"/>
            <a:ext cx="0" cy="49053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" name="Straight Arrow Connector 217">
            <a:extLst>
              <a:ext uri="{FF2B5EF4-FFF2-40B4-BE49-F238E27FC236}">
                <a16:creationId xmlns:a16="http://schemas.microsoft.com/office/drawing/2014/main" id="{059E4881-E0FF-474B-871D-DF6D3DDF19A7}"/>
              </a:ext>
            </a:extLst>
          </xdr:cNvPr>
          <xdr:cNvCxnSpPr/>
        </xdr:nvCxnSpPr>
        <xdr:spPr>
          <a:xfrm>
            <a:off x="814387" y="9791700"/>
            <a:ext cx="0" cy="49053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" name="Straight Arrow Connector 218">
            <a:extLst>
              <a:ext uri="{FF2B5EF4-FFF2-40B4-BE49-F238E27FC236}">
                <a16:creationId xmlns:a16="http://schemas.microsoft.com/office/drawing/2014/main" id="{413EDAC2-D3CD-4D01-A50E-04904DACB289}"/>
              </a:ext>
            </a:extLst>
          </xdr:cNvPr>
          <xdr:cNvCxnSpPr/>
        </xdr:nvCxnSpPr>
        <xdr:spPr>
          <a:xfrm>
            <a:off x="976312" y="9620250"/>
            <a:ext cx="0" cy="66198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Straight Arrow Connector 219">
            <a:extLst>
              <a:ext uri="{FF2B5EF4-FFF2-40B4-BE49-F238E27FC236}">
                <a16:creationId xmlns:a16="http://schemas.microsoft.com/office/drawing/2014/main" id="{CD16D589-75A1-4729-B912-908C2B45AC37}"/>
              </a:ext>
            </a:extLst>
          </xdr:cNvPr>
          <xdr:cNvCxnSpPr/>
        </xdr:nvCxnSpPr>
        <xdr:spPr>
          <a:xfrm>
            <a:off x="1133475" y="9534525"/>
            <a:ext cx="0" cy="7477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" name="Straight Arrow Connector 220">
            <a:extLst>
              <a:ext uri="{FF2B5EF4-FFF2-40B4-BE49-F238E27FC236}">
                <a16:creationId xmlns:a16="http://schemas.microsoft.com/office/drawing/2014/main" id="{B245A62E-0C22-4643-833F-9C2BBC5DD585}"/>
              </a:ext>
            </a:extLst>
          </xdr:cNvPr>
          <xdr:cNvCxnSpPr/>
        </xdr:nvCxnSpPr>
        <xdr:spPr>
          <a:xfrm>
            <a:off x="1295400" y="9491663"/>
            <a:ext cx="0" cy="79533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" name="Straight Arrow Connector 221">
            <a:extLst>
              <a:ext uri="{FF2B5EF4-FFF2-40B4-BE49-F238E27FC236}">
                <a16:creationId xmlns:a16="http://schemas.microsoft.com/office/drawing/2014/main" id="{659FF0AC-AD31-4BB7-B5DB-B0D4F0516E16}"/>
              </a:ext>
            </a:extLst>
          </xdr:cNvPr>
          <xdr:cNvCxnSpPr/>
        </xdr:nvCxnSpPr>
        <xdr:spPr>
          <a:xfrm>
            <a:off x="1457325" y="9467850"/>
            <a:ext cx="0" cy="81438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Straight Arrow Connector 222">
            <a:extLst>
              <a:ext uri="{FF2B5EF4-FFF2-40B4-BE49-F238E27FC236}">
                <a16:creationId xmlns:a16="http://schemas.microsoft.com/office/drawing/2014/main" id="{3E368D27-E888-45EA-AB90-B3CEB588405F}"/>
              </a:ext>
            </a:extLst>
          </xdr:cNvPr>
          <xdr:cNvCxnSpPr/>
        </xdr:nvCxnSpPr>
        <xdr:spPr>
          <a:xfrm>
            <a:off x="1619249" y="9491663"/>
            <a:ext cx="0" cy="78581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Straight Arrow Connector 223">
            <a:extLst>
              <a:ext uri="{FF2B5EF4-FFF2-40B4-BE49-F238E27FC236}">
                <a16:creationId xmlns:a16="http://schemas.microsoft.com/office/drawing/2014/main" id="{4062B689-6F95-44A1-B568-70B7D9A8A1B0}"/>
              </a:ext>
            </a:extLst>
          </xdr:cNvPr>
          <xdr:cNvCxnSpPr/>
        </xdr:nvCxnSpPr>
        <xdr:spPr>
          <a:xfrm>
            <a:off x="1781174" y="9544050"/>
            <a:ext cx="0" cy="73342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" name="Straight Arrow Connector 224">
            <a:extLst>
              <a:ext uri="{FF2B5EF4-FFF2-40B4-BE49-F238E27FC236}">
                <a16:creationId xmlns:a16="http://schemas.microsoft.com/office/drawing/2014/main" id="{931EA957-FA2B-46C8-BA85-DB47F832F9A3}"/>
              </a:ext>
            </a:extLst>
          </xdr:cNvPr>
          <xdr:cNvCxnSpPr/>
        </xdr:nvCxnSpPr>
        <xdr:spPr>
          <a:xfrm>
            <a:off x="1943100" y="9639300"/>
            <a:ext cx="0" cy="63817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6" name="Isosceles Triangle 225">
            <a:extLst>
              <a:ext uri="{FF2B5EF4-FFF2-40B4-BE49-F238E27FC236}">
                <a16:creationId xmlns:a16="http://schemas.microsoft.com/office/drawing/2014/main" id="{F479854F-F3B6-49F5-A345-7317ECA59C1B}"/>
              </a:ext>
            </a:extLst>
          </xdr:cNvPr>
          <xdr:cNvSpPr/>
        </xdr:nvSpPr>
        <xdr:spPr>
          <a:xfrm>
            <a:off x="581025" y="1029652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7" name="Isosceles Triangle 226">
            <a:extLst>
              <a:ext uri="{FF2B5EF4-FFF2-40B4-BE49-F238E27FC236}">
                <a16:creationId xmlns:a16="http://schemas.microsoft.com/office/drawing/2014/main" id="{DCD1AE39-7559-4513-AF1B-2B89B8A2FE01}"/>
              </a:ext>
            </a:extLst>
          </xdr:cNvPr>
          <xdr:cNvSpPr/>
        </xdr:nvSpPr>
        <xdr:spPr>
          <a:xfrm>
            <a:off x="2205037" y="1029652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29" name="Straight Connector 228">
            <a:extLst>
              <a:ext uri="{FF2B5EF4-FFF2-40B4-BE49-F238E27FC236}">
                <a16:creationId xmlns:a16="http://schemas.microsoft.com/office/drawing/2014/main" id="{78CED95F-21B4-4BC1-8C99-4D81CD933AE9}"/>
              </a:ext>
            </a:extLst>
          </xdr:cNvPr>
          <xdr:cNvCxnSpPr/>
        </xdr:nvCxnSpPr>
        <xdr:spPr>
          <a:xfrm>
            <a:off x="647700" y="10439400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Straight Connector 229">
            <a:extLst>
              <a:ext uri="{FF2B5EF4-FFF2-40B4-BE49-F238E27FC236}">
                <a16:creationId xmlns:a16="http://schemas.microsoft.com/office/drawing/2014/main" id="{0DB14DA5-22A6-448E-9BB9-DB94DAD75506}"/>
              </a:ext>
            </a:extLst>
          </xdr:cNvPr>
          <xdr:cNvCxnSpPr/>
        </xdr:nvCxnSpPr>
        <xdr:spPr>
          <a:xfrm>
            <a:off x="581025" y="1057275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" name="Straight Connector 230">
            <a:extLst>
              <a:ext uri="{FF2B5EF4-FFF2-40B4-BE49-F238E27FC236}">
                <a16:creationId xmlns:a16="http://schemas.microsoft.com/office/drawing/2014/main" id="{5414C9AA-CC02-4AF4-81EB-9D064B1A3C56}"/>
              </a:ext>
            </a:extLst>
          </xdr:cNvPr>
          <xdr:cNvCxnSpPr/>
        </xdr:nvCxnSpPr>
        <xdr:spPr>
          <a:xfrm flipH="1">
            <a:off x="609600" y="105346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Straight Connector 231">
            <a:extLst>
              <a:ext uri="{FF2B5EF4-FFF2-40B4-BE49-F238E27FC236}">
                <a16:creationId xmlns:a16="http://schemas.microsoft.com/office/drawing/2014/main" id="{84D5C002-4A1C-48FE-9351-230C1E8563AC}"/>
              </a:ext>
            </a:extLst>
          </xdr:cNvPr>
          <xdr:cNvCxnSpPr/>
        </xdr:nvCxnSpPr>
        <xdr:spPr>
          <a:xfrm>
            <a:off x="2266950" y="10439400"/>
            <a:ext cx="0" cy="219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Straight Connector 232">
            <a:extLst>
              <a:ext uri="{FF2B5EF4-FFF2-40B4-BE49-F238E27FC236}">
                <a16:creationId xmlns:a16="http://schemas.microsoft.com/office/drawing/2014/main" id="{FF68EC03-0CBD-42FC-AF97-F531EA709002}"/>
              </a:ext>
            </a:extLst>
          </xdr:cNvPr>
          <xdr:cNvCxnSpPr/>
        </xdr:nvCxnSpPr>
        <xdr:spPr>
          <a:xfrm flipH="1">
            <a:off x="2228850" y="1053941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" name="Straight Connector 233">
            <a:extLst>
              <a:ext uri="{FF2B5EF4-FFF2-40B4-BE49-F238E27FC236}">
                <a16:creationId xmlns:a16="http://schemas.microsoft.com/office/drawing/2014/main" id="{C2396B91-4C5D-4685-9B17-916EC7E78EE2}"/>
              </a:ext>
            </a:extLst>
          </xdr:cNvPr>
          <xdr:cNvCxnSpPr/>
        </xdr:nvCxnSpPr>
        <xdr:spPr>
          <a:xfrm flipV="1">
            <a:off x="1457326" y="9577387"/>
            <a:ext cx="566737" cy="3095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</xdr:colOff>
      <xdr:row>63</xdr:row>
      <xdr:rowOff>42865</xdr:rowOff>
    </xdr:from>
    <xdr:to>
      <xdr:col>14</xdr:col>
      <xdr:colOff>0</xdr:colOff>
      <xdr:row>74</xdr:row>
      <xdr:rowOff>90488</xdr:rowOff>
    </xdr:to>
    <xdr:sp macro="" textlink="">
      <xdr:nvSpPr>
        <xdr:cNvPr id="235" name="Arc 234">
          <a:extLst>
            <a:ext uri="{FF2B5EF4-FFF2-40B4-BE49-F238E27FC236}">
              <a16:creationId xmlns:a16="http://schemas.microsoft.com/office/drawing/2014/main" id="{2D1D72CE-1A0C-48AB-B1C4-EF5941834D46}"/>
            </a:ext>
          </a:extLst>
        </xdr:cNvPr>
        <xdr:cNvSpPr/>
      </xdr:nvSpPr>
      <xdr:spPr>
        <a:xfrm>
          <a:off x="1133477" y="9043990"/>
          <a:ext cx="1619248" cy="1619248"/>
        </a:xfrm>
        <a:prstGeom prst="arc">
          <a:avLst>
            <a:gd name="adj1" fmla="val 10805877"/>
            <a:gd name="adj2" fmla="val 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95250</xdr:colOff>
      <xdr:row>73</xdr:row>
      <xdr:rowOff>123825</xdr:rowOff>
    </xdr:from>
    <xdr:to>
      <xdr:col>14</xdr:col>
      <xdr:colOff>71437</xdr:colOff>
      <xdr:row>80</xdr:row>
      <xdr:rowOff>85726</xdr:rowOff>
    </xdr:to>
    <xdr:grpSp>
      <xdr:nvGrpSpPr>
        <xdr:cNvPr id="102" name="Group 101">
          <a:extLst>
            <a:ext uri="{FF2B5EF4-FFF2-40B4-BE49-F238E27FC236}">
              <a16:creationId xmlns:a16="http://schemas.microsoft.com/office/drawing/2014/main" id="{6B1B333C-9017-4DDA-B14C-D2644BA5D3EF}"/>
            </a:ext>
          </a:extLst>
        </xdr:cNvPr>
        <xdr:cNvGrpSpPr/>
      </xdr:nvGrpSpPr>
      <xdr:grpSpPr>
        <a:xfrm>
          <a:off x="581025" y="10982325"/>
          <a:ext cx="1757362" cy="962026"/>
          <a:chOff x="581025" y="10982325"/>
          <a:chExt cx="1757362" cy="962026"/>
        </a:xfrm>
      </xdr:grpSpPr>
      <xdr:cxnSp macro="">
        <xdr:nvCxnSpPr>
          <xdr:cNvPr id="245" name="Straight Connector 244">
            <a:extLst>
              <a:ext uri="{FF2B5EF4-FFF2-40B4-BE49-F238E27FC236}">
                <a16:creationId xmlns:a16="http://schemas.microsoft.com/office/drawing/2014/main" id="{E0F5DBA7-4432-4DAE-AA48-D8D809F2021F}"/>
              </a:ext>
            </a:extLst>
          </xdr:cNvPr>
          <xdr:cNvCxnSpPr/>
        </xdr:nvCxnSpPr>
        <xdr:spPr>
          <a:xfrm>
            <a:off x="642937" y="11287125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" name="Straight Arrow Connector 245">
            <a:extLst>
              <a:ext uri="{FF2B5EF4-FFF2-40B4-BE49-F238E27FC236}">
                <a16:creationId xmlns:a16="http://schemas.microsoft.com/office/drawing/2014/main" id="{7F0F8846-4DE3-4AAD-A63E-3117E2DE89F7}"/>
              </a:ext>
            </a:extLst>
          </xdr:cNvPr>
          <xdr:cNvCxnSpPr/>
        </xdr:nvCxnSpPr>
        <xdr:spPr>
          <a:xfrm>
            <a:off x="647700" y="11034713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Straight Arrow Connector 246">
            <a:extLst>
              <a:ext uri="{FF2B5EF4-FFF2-40B4-BE49-F238E27FC236}">
                <a16:creationId xmlns:a16="http://schemas.microsoft.com/office/drawing/2014/main" id="{93ECE7C5-CC57-49D9-AC35-3DBECC125887}"/>
              </a:ext>
            </a:extLst>
          </xdr:cNvPr>
          <xdr:cNvCxnSpPr/>
        </xdr:nvCxnSpPr>
        <xdr:spPr>
          <a:xfrm>
            <a:off x="814387" y="1102995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" name="Straight Arrow Connector 247">
            <a:extLst>
              <a:ext uri="{FF2B5EF4-FFF2-40B4-BE49-F238E27FC236}">
                <a16:creationId xmlns:a16="http://schemas.microsoft.com/office/drawing/2014/main" id="{86EA4C09-BEFD-4399-BECC-A889E875529E}"/>
              </a:ext>
            </a:extLst>
          </xdr:cNvPr>
          <xdr:cNvCxnSpPr/>
        </xdr:nvCxnSpPr>
        <xdr:spPr>
          <a:xfrm>
            <a:off x="976312" y="1102995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Straight Arrow Connector 248">
            <a:extLst>
              <a:ext uri="{FF2B5EF4-FFF2-40B4-BE49-F238E27FC236}">
                <a16:creationId xmlns:a16="http://schemas.microsoft.com/office/drawing/2014/main" id="{4F778217-49CF-4654-BD18-937388BC45C6}"/>
              </a:ext>
            </a:extLst>
          </xdr:cNvPr>
          <xdr:cNvCxnSpPr/>
        </xdr:nvCxnSpPr>
        <xdr:spPr>
          <a:xfrm>
            <a:off x="1133475" y="1102995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" name="Straight Arrow Connector 252">
            <a:extLst>
              <a:ext uri="{FF2B5EF4-FFF2-40B4-BE49-F238E27FC236}">
                <a16:creationId xmlns:a16="http://schemas.microsoft.com/office/drawing/2014/main" id="{E7DCA98B-5AD7-4288-BAAF-0B79A8C423ED}"/>
              </a:ext>
            </a:extLst>
          </xdr:cNvPr>
          <xdr:cNvCxnSpPr/>
        </xdr:nvCxnSpPr>
        <xdr:spPr>
          <a:xfrm>
            <a:off x="1781174" y="11025187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" name="Straight Arrow Connector 253">
            <a:extLst>
              <a:ext uri="{FF2B5EF4-FFF2-40B4-BE49-F238E27FC236}">
                <a16:creationId xmlns:a16="http://schemas.microsoft.com/office/drawing/2014/main" id="{DF96CA58-C712-4035-9BF6-97091BDBB8FC}"/>
              </a:ext>
            </a:extLst>
          </xdr:cNvPr>
          <xdr:cNvCxnSpPr/>
        </xdr:nvCxnSpPr>
        <xdr:spPr>
          <a:xfrm>
            <a:off x="1943100" y="11025187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Straight Arrow Connector 254">
            <a:extLst>
              <a:ext uri="{FF2B5EF4-FFF2-40B4-BE49-F238E27FC236}">
                <a16:creationId xmlns:a16="http://schemas.microsoft.com/office/drawing/2014/main" id="{DE0EDC25-D354-41DA-8254-61A02B75FC74}"/>
              </a:ext>
            </a:extLst>
          </xdr:cNvPr>
          <xdr:cNvCxnSpPr/>
        </xdr:nvCxnSpPr>
        <xdr:spPr>
          <a:xfrm>
            <a:off x="2105025" y="1102995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Straight Arrow Connector 255">
            <a:extLst>
              <a:ext uri="{FF2B5EF4-FFF2-40B4-BE49-F238E27FC236}">
                <a16:creationId xmlns:a16="http://schemas.microsoft.com/office/drawing/2014/main" id="{98EE9C28-9FF0-405C-84FE-4ABFE330B34B}"/>
              </a:ext>
            </a:extLst>
          </xdr:cNvPr>
          <xdr:cNvCxnSpPr/>
        </xdr:nvCxnSpPr>
        <xdr:spPr>
          <a:xfrm>
            <a:off x="2266950" y="1102995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7" name="Isosceles Triangle 256">
            <a:extLst>
              <a:ext uri="{FF2B5EF4-FFF2-40B4-BE49-F238E27FC236}">
                <a16:creationId xmlns:a16="http://schemas.microsoft.com/office/drawing/2014/main" id="{C13AF880-3D3E-4A87-862E-577BB92620C2}"/>
              </a:ext>
            </a:extLst>
          </xdr:cNvPr>
          <xdr:cNvSpPr/>
        </xdr:nvSpPr>
        <xdr:spPr>
          <a:xfrm>
            <a:off x="581025" y="1129665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58" name="Isosceles Triangle 257">
            <a:extLst>
              <a:ext uri="{FF2B5EF4-FFF2-40B4-BE49-F238E27FC236}">
                <a16:creationId xmlns:a16="http://schemas.microsoft.com/office/drawing/2014/main" id="{34D0F517-D7C9-4909-96E9-91AF6D574682}"/>
              </a:ext>
            </a:extLst>
          </xdr:cNvPr>
          <xdr:cNvSpPr/>
        </xdr:nvSpPr>
        <xdr:spPr>
          <a:xfrm>
            <a:off x="2205037" y="1129665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59" name="Straight Connector 258">
            <a:extLst>
              <a:ext uri="{FF2B5EF4-FFF2-40B4-BE49-F238E27FC236}">
                <a16:creationId xmlns:a16="http://schemas.microsoft.com/office/drawing/2014/main" id="{3EBFF902-8115-477A-8CD8-0AB3B5778557}"/>
              </a:ext>
            </a:extLst>
          </xdr:cNvPr>
          <xdr:cNvCxnSpPr/>
        </xdr:nvCxnSpPr>
        <xdr:spPr>
          <a:xfrm>
            <a:off x="642938" y="11029951"/>
            <a:ext cx="495300" cy="0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" name="Straight Connector 259">
            <a:extLst>
              <a:ext uri="{FF2B5EF4-FFF2-40B4-BE49-F238E27FC236}">
                <a16:creationId xmlns:a16="http://schemas.microsoft.com/office/drawing/2014/main" id="{A251E3C8-439F-48D0-B69A-50E20A119055}"/>
              </a:ext>
            </a:extLst>
          </xdr:cNvPr>
          <xdr:cNvCxnSpPr/>
        </xdr:nvCxnSpPr>
        <xdr:spPr>
          <a:xfrm>
            <a:off x="647700" y="11425238"/>
            <a:ext cx="0" cy="514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" name="Straight Connector 260">
            <a:extLst>
              <a:ext uri="{FF2B5EF4-FFF2-40B4-BE49-F238E27FC236}">
                <a16:creationId xmlns:a16="http://schemas.microsoft.com/office/drawing/2014/main" id="{3AFBFF13-9258-45A5-9356-3BD75220F185}"/>
              </a:ext>
            </a:extLst>
          </xdr:cNvPr>
          <xdr:cNvCxnSpPr/>
        </xdr:nvCxnSpPr>
        <xdr:spPr>
          <a:xfrm>
            <a:off x="581025" y="11858625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" name="Straight Connector 261">
            <a:extLst>
              <a:ext uri="{FF2B5EF4-FFF2-40B4-BE49-F238E27FC236}">
                <a16:creationId xmlns:a16="http://schemas.microsoft.com/office/drawing/2014/main" id="{C2294D6B-5897-4D10-939C-FFCC33D2BECE}"/>
              </a:ext>
            </a:extLst>
          </xdr:cNvPr>
          <xdr:cNvCxnSpPr/>
        </xdr:nvCxnSpPr>
        <xdr:spPr>
          <a:xfrm flipH="1">
            <a:off x="609600" y="1182052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" name="Straight Connector 262">
            <a:extLst>
              <a:ext uri="{FF2B5EF4-FFF2-40B4-BE49-F238E27FC236}">
                <a16:creationId xmlns:a16="http://schemas.microsoft.com/office/drawing/2014/main" id="{D31460ED-0A64-4FF8-B06E-ABD422627122}"/>
              </a:ext>
            </a:extLst>
          </xdr:cNvPr>
          <xdr:cNvCxnSpPr/>
        </xdr:nvCxnSpPr>
        <xdr:spPr>
          <a:xfrm>
            <a:off x="2266950" y="11430000"/>
            <a:ext cx="0" cy="5143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" name="Straight Connector 263">
            <a:extLst>
              <a:ext uri="{FF2B5EF4-FFF2-40B4-BE49-F238E27FC236}">
                <a16:creationId xmlns:a16="http://schemas.microsoft.com/office/drawing/2014/main" id="{107378A7-9347-412F-8237-FC29913201F8}"/>
              </a:ext>
            </a:extLst>
          </xdr:cNvPr>
          <xdr:cNvCxnSpPr/>
        </xdr:nvCxnSpPr>
        <xdr:spPr>
          <a:xfrm flipH="1">
            <a:off x="2228850" y="1182528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Straight Connector 264">
            <a:extLst>
              <a:ext uri="{FF2B5EF4-FFF2-40B4-BE49-F238E27FC236}">
                <a16:creationId xmlns:a16="http://schemas.microsoft.com/office/drawing/2014/main" id="{8C35F0BB-BDF1-4EDA-89EE-F309DC6E4911}"/>
              </a:ext>
            </a:extLst>
          </xdr:cNvPr>
          <xdr:cNvCxnSpPr/>
        </xdr:nvCxnSpPr>
        <xdr:spPr>
          <a:xfrm>
            <a:off x="581025" y="11572875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" name="Straight Connector 265">
            <a:extLst>
              <a:ext uri="{FF2B5EF4-FFF2-40B4-BE49-F238E27FC236}">
                <a16:creationId xmlns:a16="http://schemas.microsoft.com/office/drawing/2014/main" id="{8368A109-2DF0-4A1C-8133-8174312D6DF5}"/>
              </a:ext>
            </a:extLst>
          </xdr:cNvPr>
          <xdr:cNvCxnSpPr/>
        </xdr:nvCxnSpPr>
        <xdr:spPr>
          <a:xfrm flipH="1">
            <a:off x="609600" y="1153477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" name="Straight Connector 266">
            <a:extLst>
              <a:ext uri="{FF2B5EF4-FFF2-40B4-BE49-F238E27FC236}">
                <a16:creationId xmlns:a16="http://schemas.microsoft.com/office/drawing/2014/main" id="{F5F6C63F-94A8-4D10-96F9-21FBAD3FDAC0}"/>
              </a:ext>
            </a:extLst>
          </xdr:cNvPr>
          <xdr:cNvCxnSpPr/>
        </xdr:nvCxnSpPr>
        <xdr:spPr>
          <a:xfrm flipH="1">
            <a:off x="2228850" y="1153953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" name="Straight Connector 267">
            <a:extLst>
              <a:ext uri="{FF2B5EF4-FFF2-40B4-BE49-F238E27FC236}">
                <a16:creationId xmlns:a16="http://schemas.microsoft.com/office/drawing/2014/main" id="{483AE143-9154-40E5-A03F-33B656E6CB45}"/>
              </a:ext>
            </a:extLst>
          </xdr:cNvPr>
          <xdr:cNvCxnSpPr/>
        </xdr:nvCxnSpPr>
        <xdr:spPr>
          <a:xfrm>
            <a:off x="1133482" y="11439525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" name="Straight Connector 268">
            <a:extLst>
              <a:ext uri="{FF2B5EF4-FFF2-40B4-BE49-F238E27FC236}">
                <a16:creationId xmlns:a16="http://schemas.microsoft.com/office/drawing/2014/main" id="{A0F179A4-25EB-4598-AD99-9B6CBE8634FD}"/>
              </a:ext>
            </a:extLst>
          </xdr:cNvPr>
          <xdr:cNvCxnSpPr/>
        </xdr:nvCxnSpPr>
        <xdr:spPr>
          <a:xfrm flipH="1">
            <a:off x="1095382" y="1153477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" name="Straight Connector 271">
            <a:extLst>
              <a:ext uri="{FF2B5EF4-FFF2-40B4-BE49-F238E27FC236}">
                <a16:creationId xmlns:a16="http://schemas.microsoft.com/office/drawing/2014/main" id="{DC842958-4F91-4967-9087-1100E445996F}"/>
              </a:ext>
            </a:extLst>
          </xdr:cNvPr>
          <xdr:cNvCxnSpPr/>
        </xdr:nvCxnSpPr>
        <xdr:spPr>
          <a:xfrm>
            <a:off x="1781175" y="11444288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" name="Straight Connector 272">
            <a:extLst>
              <a:ext uri="{FF2B5EF4-FFF2-40B4-BE49-F238E27FC236}">
                <a16:creationId xmlns:a16="http://schemas.microsoft.com/office/drawing/2014/main" id="{3F9B360A-2BAF-47D3-8E3D-9448D509A625}"/>
              </a:ext>
            </a:extLst>
          </xdr:cNvPr>
          <xdr:cNvCxnSpPr/>
        </xdr:nvCxnSpPr>
        <xdr:spPr>
          <a:xfrm flipH="1">
            <a:off x="1743075" y="1153953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Straight Connector 274">
            <a:extLst>
              <a:ext uri="{FF2B5EF4-FFF2-40B4-BE49-F238E27FC236}">
                <a16:creationId xmlns:a16="http://schemas.microsoft.com/office/drawing/2014/main" id="{C6F5B297-791B-4240-A36D-83F1E89B8036}"/>
              </a:ext>
            </a:extLst>
          </xdr:cNvPr>
          <xdr:cNvCxnSpPr/>
        </xdr:nvCxnSpPr>
        <xdr:spPr>
          <a:xfrm>
            <a:off x="1776413" y="11025189"/>
            <a:ext cx="495300" cy="0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" name="Straight Connector 275">
            <a:extLst>
              <a:ext uri="{FF2B5EF4-FFF2-40B4-BE49-F238E27FC236}">
                <a16:creationId xmlns:a16="http://schemas.microsoft.com/office/drawing/2014/main" id="{19582454-4250-4B4A-BA60-5FBAE2B9AAF0}"/>
              </a:ext>
            </a:extLst>
          </xdr:cNvPr>
          <xdr:cNvCxnSpPr/>
        </xdr:nvCxnSpPr>
        <xdr:spPr>
          <a:xfrm flipV="1">
            <a:off x="1123950" y="10982325"/>
            <a:ext cx="304800" cy="1666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" name="Straight Connector 277">
            <a:extLst>
              <a:ext uri="{FF2B5EF4-FFF2-40B4-BE49-F238E27FC236}">
                <a16:creationId xmlns:a16="http://schemas.microsoft.com/office/drawing/2014/main" id="{E6B078DF-516A-456C-9465-FE9CCEF85031}"/>
              </a:ext>
            </a:extLst>
          </xdr:cNvPr>
          <xdr:cNvCxnSpPr/>
        </xdr:nvCxnSpPr>
        <xdr:spPr>
          <a:xfrm>
            <a:off x="1562100" y="11001375"/>
            <a:ext cx="219075" cy="1333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82</xdr:row>
      <xdr:rowOff>123825</xdr:rowOff>
    </xdr:from>
    <xdr:to>
      <xdr:col>14</xdr:col>
      <xdr:colOff>71437</xdr:colOff>
      <xdr:row>89</xdr:row>
      <xdr:rowOff>85726</xdr:rowOff>
    </xdr:to>
    <xdr:grpSp>
      <xdr:nvGrpSpPr>
        <xdr:cNvPr id="96" name="Group 95">
          <a:extLst>
            <a:ext uri="{FF2B5EF4-FFF2-40B4-BE49-F238E27FC236}">
              <a16:creationId xmlns:a16="http://schemas.microsoft.com/office/drawing/2014/main" id="{7732E2E8-BF64-447E-B8B6-A6067FDA1542}"/>
            </a:ext>
          </a:extLst>
        </xdr:cNvPr>
        <xdr:cNvGrpSpPr/>
      </xdr:nvGrpSpPr>
      <xdr:grpSpPr>
        <a:xfrm>
          <a:off x="581025" y="12268200"/>
          <a:ext cx="1757362" cy="962026"/>
          <a:chOff x="581025" y="12268200"/>
          <a:chExt cx="1757362" cy="962026"/>
        </a:xfrm>
      </xdr:grpSpPr>
      <xdr:cxnSp macro="">
        <xdr:nvCxnSpPr>
          <xdr:cNvPr id="178" name="Straight Connector 177">
            <a:extLst>
              <a:ext uri="{FF2B5EF4-FFF2-40B4-BE49-F238E27FC236}">
                <a16:creationId xmlns:a16="http://schemas.microsoft.com/office/drawing/2014/main" id="{9959FA71-2366-4039-9181-6690DB2300F8}"/>
              </a:ext>
            </a:extLst>
          </xdr:cNvPr>
          <xdr:cNvCxnSpPr/>
        </xdr:nvCxnSpPr>
        <xdr:spPr>
          <a:xfrm>
            <a:off x="642937" y="12573000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Straight Arrow Connector 180">
            <a:extLst>
              <a:ext uri="{FF2B5EF4-FFF2-40B4-BE49-F238E27FC236}">
                <a16:creationId xmlns:a16="http://schemas.microsoft.com/office/drawing/2014/main" id="{411D5CC5-E34A-4AE7-A944-8FA635F55498}"/>
              </a:ext>
            </a:extLst>
          </xdr:cNvPr>
          <xdr:cNvCxnSpPr/>
        </xdr:nvCxnSpPr>
        <xdr:spPr>
          <a:xfrm>
            <a:off x="647700" y="12320588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Straight Arrow Connector 181">
            <a:extLst>
              <a:ext uri="{FF2B5EF4-FFF2-40B4-BE49-F238E27FC236}">
                <a16:creationId xmlns:a16="http://schemas.microsoft.com/office/drawing/2014/main" id="{918A4A9C-8AE0-4A59-B36E-C13AA96996D5}"/>
              </a:ext>
            </a:extLst>
          </xdr:cNvPr>
          <xdr:cNvCxnSpPr/>
        </xdr:nvCxnSpPr>
        <xdr:spPr>
          <a:xfrm>
            <a:off x="814387" y="12315825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Straight Arrow Connector 192">
            <a:extLst>
              <a:ext uri="{FF2B5EF4-FFF2-40B4-BE49-F238E27FC236}">
                <a16:creationId xmlns:a16="http://schemas.microsoft.com/office/drawing/2014/main" id="{70C5CCE3-0AC4-4EEA-B1CF-E41B63B5C465}"/>
              </a:ext>
            </a:extLst>
          </xdr:cNvPr>
          <xdr:cNvCxnSpPr/>
        </xdr:nvCxnSpPr>
        <xdr:spPr>
          <a:xfrm>
            <a:off x="976312" y="12315825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" name="Straight Arrow Connector 193">
            <a:extLst>
              <a:ext uri="{FF2B5EF4-FFF2-40B4-BE49-F238E27FC236}">
                <a16:creationId xmlns:a16="http://schemas.microsoft.com/office/drawing/2014/main" id="{414D9E8A-04A1-4168-B8AA-0E1D823B7A77}"/>
              </a:ext>
            </a:extLst>
          </xdr:cNvPr>
          <xdr:cNvCxnSpPr/>
        </xdr:nvCxnSpPr>
        <xdr:spPr>
          <a:xfrm>
            <a:off x="1133475" y="12315825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8" name="Isosceles Triangle 207">
            <a:extLst>
              <a:ext uri="{FF2B5EF4-FFF2-40B4-BE49-F238E27FC236}">
                <a16:creationId xmlns:a16="http://schemas.microsoft.com/office/drawing/2014/main" id="{C7C4E88E-5427-422D-B4DA-B3496801BF44}"/>
              </a:ext>
            </a:extLst>
          </xdr:cNvPr>
          <xdr:cNvSpPr/>
        </xdr:nvSpPr>
        <xdr:spPr>
          <a:xfrm>
            <a:off x="581025" y="1258252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9" name="Isosceles Triangle 208">
            <a:extLst>
              <a:ext uri="{FF2B5EF4-FFF2-40B4-BE49-F238E27FC236}">
                <a16:creationId xmlns:a16="http://schemas.microsoft.com/office/drawing/2014/main" id="{F83670DE-F1D3-47EE-B623-0B0FFFDFA7FE}"/>
              </a:ext>
            </a:extLst>
          </xdr:cNvPr>
          <xdr:cNvSpPr/>
        </xdr:nvSpPr>
        <xdr:spPr>
          <a:xfrm>
            <a:off x="2205037" y="1258252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10" name="Straight Connector 209">
            <a:extLst>
              <a:ext uri="{FF2B5EF4-FFF2-40B4-BE49-F238E27FC236}">
                <a16:creationId xmlns:a16="http://schemas.microsoft.com/office/drawing/2014/main" id="{7256EA81-807C-42A0-8CAE-64EA19C19C0D}"/>
              </a:ext>
            </a:extLst>
          </xdr:cNvPr>
          <xdr:cNvCxnSpPr/>
        </xdr:nvCxnSpPr>
        <xdr:spPr>
          <a:xfrm>
            <a:off x="642938" y="12315826"/>
            <a:ext cx="495300" cy="0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Straight Connector 210">
            <a:extLst>
              <a:ext uri="{FF2B5EF4-FFF2-40B4-BE49-F238E27FC236}">
                <a16:creationId xmlns:a16="http://schemas.microsoft.com/office/drawing/2014/main" id="{03177A8B-CE57-46D4-8B81-7B4D58EC9A84}"/>
              </a:ext>
            </a:extLst>
          </xdr:cNvPr>
          <xdr:cNvCxnSpPr/>
        </xdr:nvCxnSpPr>
        <xdr:spPr>
          <a:xfrm>
            <a:off x="647700" y="12711113"/>
            <a:ext cx="0" cy="514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Straight Connector 211">
            <a:extLst>
              <a:ext uri="{FF2B5EF4-FFF2-40B4-BE49-F238E27FC236}">
                <a16:creationId xmlns:a16="http://schemas.microsoft.com/office/drawing/2014/main" id="{C95461AD-999A-4F8F-AD9D-0BCABB5AD472}"/>
              </a:ext>
            </a:extLst>
          </xdr:cNvPr>
          <xdr:cNvCxnSpPr/>
        </xdr:nvCxnSpPr>
        <xdr:spPr>
          <a:xfrm>
            <a:off x="581025" y="1314450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" name="Straight Connector 212">
            <a:extLst>
              <a:ext uri="{FF2B5EF4-FFF2-40B4-BE49-F238E27FC236}">
                <a16:creationId xmlns:a16="http://schemas.microsoft.com/office/drawing/2014/main" id="{4B5111D3-BE18-4C4A-8AED-D2F15A139708}"/>
              </a:ext>
            </a:extLst>
          </xdr:cNvPr>
          <xdr:cNvCxnSpPr/>
        </xdr:nvCxnSpPr>
        <xdr:spPr>
          <a:xfrm flipH="1">
            <a:off x="609600" y="1310640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Straight Connector 213">
            <a:extLst>
              <a:ext uri="{FF2B5EF4-FFF2-40B4-BE49-F238E27FC236}">
                <a16:creationId xmlns:a16="http://schemas.microsoft.com/office/drawing/2014/main" id="{DCEA9119-D6EE-4CC8-BFFA-7CA0633E2C34}"/>
              </a:ext>
            </a:extLst>
          </xdr:cNvPr>
          <xdr:cNvCxnSpPr/>
        </xdr:nvCxnSpPr>
        <xdr:spPr>
          <a:xfrm>
            <a:off x="2266950" y="12715875"/>
            <a:ext cx="0" cy="5143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" name="Straight Connector 214">
            <a:extLst>
              <a:ext uri="{FF2B5EF4-FFF2-40B4-BE49-F238E27FC236}">
                <a16:creationId xmlns:a16="http://schemas.microsoft.com/office/drawing/2014/main" id="{8A7E6351-61A7-48C0-9D69-06ECF5D4BFB1}"/>
              </a:ext>
            </a:extLst>
          </xdr:cNvPr>
          <xdr:cNvCxnSpPr/>
        </xdr:nvCxnSpPr>
        <xdr:spPr>
          <a:xfrm flipH="1">
            <a:off x="2228850" y="1311116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" name="Straight Connector 227">
            <a:extLst>
              <a:ext uri="{FF2B5EF4-FFF2-40B4-BE49-F238E27FC236}">
                <a16:creationId xmlns:a16="http://schemas.microsoft.com/office/drawing/2014/main" id="{AF7BB798-885A-4A4B-B65C-B1743FE187B3}"/>
              </a:ext>
            </a:extLst>
          </xdr:cNvPr>
          <xdr:cNvCxnSpPr/>
        </xdr:nvCxnSpPr>
        <xdr:spPr>
          <a:xfrm>
            <a:off x="581025" y="1285875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Straight Connector 235">
            <a:extLst>
              <a:ext uri="{FF2B5EF4-FFF2-40B4-BE49-F238E27FC236}">
                <a16:creationId xmlns:a16="http://schemas.microsoft.com/office/drawing/2014/main" id="{49E1A107-6629-4D58-BB55-0DA0D85198EE}"/>
              </a:ext>
            </a:extLst>
          </xdr:cNvPr>
          <xdr:cNvCxnSpPr/>
        </xdr:nvCxnSpPr>
        <xdr:spPr>
          <a:xfrm flipH="1">
            <a:off x="609600" y="128206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Straight Connector 236">
            <a:extLst>
              <a:ext uri="{FF2B5EF4-FFF2-40B4-BE49-F238E27FC236}">
                <a16:creationId xmlns:a16="http://schemas.microsoft.com/office/drawing/2014/main" id="{24752229-1324-4EE8-A644-2819D5E0B4D3}"/>
              </a:ext>
            </a:extLst>
          </xdr:cNvPr>
          <xdr:cNvCxnSpPr/>
        </xdr:nvCxnSpPr>
        <xdr:spPr>
          <a:xfrm flipH="1">
            <a:off x="2228850" y="1282541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Straight Connector 237">
            <a:extLst>
              <a:ext uri="{FF2B5EF4-FFF2-40B4-BE49-F238E27FC236}">
                <a16:creationId xmlns:a16="http://schemas.microsoft.com/office/drawing/2014/main" id="{930887C9-0B3C-46B1-8B0D-6CE788CFB30E}"/>
              </a:ext>
            </a:extLst>
          </xdr:cNvPr>
          <xdr:cNvCxnSpPr/>
        </xdr:nvCxnSpPr>
        <xdr:spPr>
          <a:xfrm>
            <a:off x="1133482" y="12725400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Straight Connector 238">
            <a:extLst>
              <a:ext uri="{FF2B5EF4-FFF2-40B4-BE49-F238E27FC236}">
                <a16:creationId xmlns:a16="http://schemas.microsoft.com/office/drawing/2014/main" id="{9C73034A-9A2A-491D-9AEF-31DC8800C648}"/>
              </a:ext>
            </a:extLst>
          </xdr:cNvPr>
          <xdr:cNvCxnSpPr/>
        </xdr:nvCxnSpPr>
        <xdr:spPr>
          <a:xfrm flipH="1">
            <a:off x="1095382" y="128206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" name="Straight Connector 242">
            <a:extLst>
              <a:ext uri="{FF2B5EF4-FFF2-40B4-BE49-F238E27FC236}">
                <a16:creationId xmlns:a16="http://schemas.microsoft.com/office/drawing/2014/main" id="{7E928656-5FF5-45BC-AE2C-82A0115485EC}"/>
              </a:ext>
            </a:extLst>
          </xdr:cNvPr>
          <xdr:cNvCxnSpPr/>
        </xdr:nvCxnSpPr>
        <xdr:spPr>
          <a:xfrm flipV="1">
            <a:off x="1123950" y="12268200"/>
            <a:ext cx="304800" cy="1666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91</xdr:row>
      <xdr:rowOff>138113</xdr:rowOff>
    </xdr:from>
    <xdr:to>
      <xdr:col>14</xdr:col>
      <xdr:colOff>71437</xdr:colOff>
      <xdr:row>100</xdr:row>
      <xdr:rowOff>85726</xdr:rowOff>
    </xdr:to>
    <xdr:grpSp>
      <xdr:nvGrpSpPr>
        <xdr:cNvPr id="83" name="Group 82">
          <a:extLst>
            <a:ext uri="{FF2B5EF4-FFF2-40B4-BE49-F238E27FC236}">
              <a16:creationId xmlns:a16="http://schemas.microsoft.com/office/drawing/2014/main" id="{8F369B71-F4AA-4FCA-9710-8FDEFD716325}"/>
            </a:ext>
          </a:extLst>
        </xdr:cNvPr>
        <xdr:cNvGrpSpPr/>
      </xdr:nvGrpSpPr>
      <xdr:grpSpPr>
        <a:xfrm>
          <a:off x="581025" y="13568363"/>
          <a:ext cx="1757362" cy="1233488"/>
          <a:chOff x="581025" y="13568363"/>
          <a:chExt cx="1757362" cy="1233488"/>
        </a:xfrm>
      </xdr:grpSpPr>
      <xdr:cxnSp macro="">
        <xdr:nvCxnSpPr>
          <xdr:cNvPr id="250" name="Straight Connector 249">
            <a:extLst>
              <a:ext uri="{FF2B5EF4-FFF2-40B4-BE49-F238E27FC236}">
                <a16:creationId xmlns:a16="http://schemas.microsoft.com/office/drawing/2014/main" id="{59F591B6-EAA7-43FB-9BD4-D0E7C4082C9B}"/>
              </a:ext>
            </a:extLst>
          </xdr:cNvPr>
          <xdr:cNvCxnSpPr/>
        </xdr:nvCxnSpPr>
        <xdr:spPr>
          <a:xfrm>
            <a:off x="642937" y="13858875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" name="Straight Arrow Connector 250">
            <a:extLst>
              <a:ext uri="{FF2B5EF4-FFF2-40B4-BE49-F238E27FC236}">
                <a16:creationId xmlns:a16="http://schemas.microsoft.com/office/drawing/2014/main" id="{6653C9C4-8A54-442F-A0BC-10F57106418C}"/>
              </a:ext>
            </a:extLst>
          </xdr:cNvPr>
          <xdr:cNvCxnSpPr/>
        </xdr:nvCxnSpPr>
        <xdr:spPr>
          <a:xfrm>
            <a:off x="1295415" y="13606463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" name="Straight Arrow Connector 251">
            <a:extLst>
              <a:ext uri="{FF2B5EF4-FFF2-40B4-BE49-F238E27FC236}">
                <a16:creationId xmlns:a16="http://schemas.microsoft.com/office/drawing/2014/main" id="{2AB346C6-9D45-4F47-BB33-9925AE4ED66B}"/>
              </a:ext>
            </a:extLst>
          </xdr:cNvPr>
          <xdr:cNvCxnSpPr/>
        </xdr:nvCxnSpPr>
        <xdr:spPr>
          <a:xfrm>
            <a:off x="1462102" y="1360170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" name="Straight Arrow Connector 269">
            <a:extLst>
              <a:ext uri="{FF2B5EF4-FFF2-40B4-BE49-F238E27FC236}">
                <a16:creationId xmlns:a16="http://schemas.microsoft.com/office/drawing/2014/main" id="{C11C8D5A-44FF-4409-AAAB-101D0E232056}"/>
              </a:ext>
            </a:extLst>
          </xdr:cNvPr>
          <xdr:cNvCxnSpPr/>
        </xdr:nvCxnSpPr>
        <xdr:spPr>
          <a:xfrm>
            <a:off x="1624027" y="1360170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" name="Straight Arrow Connector 270">
            <a:extLst>
              <a:ext uri="{FF2B5EF4-FFF2-40B4-BE49-F238E27FC236}">
                <a16:creationId xmlns:a16="http://schemas.microsoft.com/office/drawing/2014/main" id="{41120A61-EC1B-49EF-8494-006178C24CF3}"/>
              </a:ext>
            </a:extLst>
          </xdr:cNvPr>
          <xdr:cNvCxnSpPr/>
        </xdr:nvCxnSpPr>
        <xdr:spPr>
          <a:xfrm>
            <a:off x="1781190" y="1360170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4" name="Isosceles Triangle 273">
            <a:extLst>
              <a:ext uri="{FF2B5EF4-FFF2-40B4-BE49-F238E27FC236}">
                <a16:creationId xmlns:a16="http://schemas.microsoft.com/office/drawing/2014/main" id="{9E8EAE30-A0EB-4598-BA8B-478BE79043D3}"/>
              </a:ext>
            </a:extLst>
          </xdr:cNvPr>
          <xdr:cNvSpPr/>
        </xdr:nvSpPr>
        <xdr:spPr>
          <a:xfrm>
            <a:off x="581025" y="1386840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77" name="Isosceles Triangle 276">
            <a:extLst>
              <a:ext uri="{FF2B5EF4-FFF2-40B4-BE49-F238E27FC236}">
                <a16:creationId xmlns:a16="http://schemas.microsoft.com/office/drawing/2014/main" id="{9CD82B35-2F4C-4EF2-ABD1-7803C1E47DAA}"/>
              </a:ext>
            </a:extLst>
          </xdr:cNvPr>
          <xdr:cNvSpPr/>
        </xdr:nvSpPr>
        <xdr:spPr>
          <a:xfrm>
            <a:off x="2205037" y="1386840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79" name="Straight Connector 278">
            <a:extLst>
              <a:ext uri="{FF2B5EF4-FFF2-40B4-BE49-F238E27FC236}">
                <a16:creationId xmlns:a16="http://schemas.microsoft.com/office/drawing/2014/main" id="{5E104F1B-0C63-43C8-9AB4-5C0B40DF68EA}"/>
              </a:ext>
            </a:extLst>
          </xdr:cNvPr>
          <xdr:cNvCxnSpPr/>
        </xdr:nvCxnSpPr>
        <xdr:spPr>
          <a:xfrm>
            <a:off x="1290653" y="13601701"/>
            <a:ext cx="495300" cy="0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" name="Straight Connector 279">
            <a:extLst>
              <a:ext uri="{FF2B5EF4-FFF2-40B4-BE49-F238E27FC236}">
                <a16:creationId xmlns:a16="http://schemas.microsoft.com/office/drawing/2014/main" id="{18FF7CBE-4E33-4478-ADCF-CFD78AA81F92}"/>
              </a:ext>
            </a:extLst>
          </xdr:cNvPr>
          <xdr:cNvCxnSpPr/>
        </xdr:nvCxnSpPr>
        <xdr:spPr>
          <a:xfrm>
            <a:off x="647700" y="13996988"/>
            <a:ext cx="0" cy="800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" name="Straight Connector 280">
            <a:extLst>
              <a:ext uri="{FF2B5EF4-FFF2-40B4-BE49-F238E27FC236}">
                <a16:creationId xmlns:a16="http://schemas.microsoft.com/office/drawing/2014/main" id="{68081BBC-4782-4F7F-914E-1A4D53585334}"/>
              </a:ext>
            </a:extLst>
          </xdr:cNvPr>
          <xdr:cNvCxnSpPr/>
        </xdr:nvCxnSpPr>
        <xdr:spPr>
          <a:xfrm>
            <a:off x="581025" y="14716125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" name="Straight Connector 281">
            <a:extLst>
              <a:ext uri="{FF2B5EF4-FFF2-40B4-BE49-F238E27FC236}">
                <a16:creationId xmlns:a16="http://schemas.microsoft.com/office/drawing/2014/main" id="{85F22830-4292-41BB-BF42-3B72B55B1AD0}"/>
              </a:ext>
            </a:extLst>
          </xdr:cNvPr>
          <xdr:cNvCxnSpPr/>
        </xdr:nvCxnSpPr>
        <xdr:spPr>
          <a:xfrm flipH="1">
            <a:off x="609600" y="1467802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" name="Straight Connector 282">
            <a:extLst>
              <a:ext uri="{FF2B5EF4-FFF2-40B4-BE49-F238E27FC236}">
                <a16:creationId xmlns:a16="http://schemas.microsoft.com/office/drawing/2014/main" id="{B0E196FB-2FF5-4CC9-98C6-451D197DCB03}"/>
              </a:ext>
            </a:extLst>
          </xdr:cNvPr>
          <xdr:cNvCxnSpPr/>
        </xdr:nvCxnSpPr>
        <xdr:spPr>
          <a:xfrm>
            <a:off x="2266950" y="14016038"/>
            <a:ext cx="0" cy="7858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4" name="Straight Connector 283">
            <a:extLst>
              <a:ext uri="{FF2B5EF4-FFF2-40B4-BE49-F238E27FC236}">
                <a16:creationId xmlns:a16="http://schemas.microsoft.com/office/drawing/2014/main" id="{55B677FF-583B-4815-83D1-DB38CCA3A37E}"/>
              </a:ext>
            </a:extLst>
          </xdr:cNvPr>
          <xdr:cNvCxnSpPr/>
        </xdr:nvCxnSpPr>
        <xdr:spPr>
          <a:xfrm flipH="1">
            <a:off x="2228850" y="1468278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" name="Straight Connector 284">
            <a:extLst>
              <a:ext uri="{FF2B5EF4-FFF2-40B4-BE49-F238E27FC236}">
                <a16:creationId xmlns:a16="http://schemas.microsoft.com/office/drawing/2014/main" id="{28569CE2-8B3C-4CA0-8CDC-42ACC5C3FFBE}"/>
              </a:ext>
            </a:extLst>
          </xdr:cNvPr>
          <xdr:cNvCxnSpPr/>
        </xdr:nvCxnSpPr>
        <xdr:spPr>
          <a:xfrm>
            <a:off x="581025" y="14430375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" name="Straight Connector 285">
            <a:extLst>
              <a:ext uri="{FF2B5EF4-FFF2-40B4-BE49-F238E27FC236}">
                <a16:creationId xmlns:a16="http://schemas.microsoft.com/office/drawing/2014/main" id="{F4FCB7D7-508C-4E0E-A217-EA709492572B}"/>
              </a:ext>
            </a:extLst>
          </xdr:cNvPr>
          <xdr:cNvCxnSpPr/>
        </xdr:nvCxnSpPr>
        <xdr:spPr>
          <a:xfrm flipH="1">
            <a:off x="604837" y="1439703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" name="Straight Connector 286">
            <a:extLst>
              <a:ext uri="{FF2B5EF4-FFF2-40B4-BE49-F238E27FC236}">
                <a16:creationId xmlns:a16="http://schemas.microsoft.com/office/drawing/2014/main" id="{802C67C6-ADFC-4514-9CD2-1B3A6E790612}"/>
              </a:ext>
            </a:extLst>
          </xdr:cNvPr>
          <xdr:cNvCxnSpPr/>
        </xdr:nvCxnSpPr>
        <xdr:spPr>
          <a:xfrm flipH="1">
            <a:off x="2228850" y="1439703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" name="Straight Connector 287">
            <a:extLst>
              <a:ext uri="{FF2B5EF4-FFF2-40B4-BE49-F238E27FC236}">
                <a16:creationId xmlns:a16="http://schemas.microsoft.com/office/drawing/2014/main" id="{DFA766C7-3297-41C4-8AB9-472A6057B921}"/>
              </a:ext>
            </a:extLst>
          </xdr:cNvPr>
          <xdr:cNvCxnSpPr/>
        </xdr:nvCxnSpPr>
        <xdr:spPr>
          <a:xfrm>
            <a:off x="1538295" y="14297025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" name="Straight Connector 288">
            <a:extLst>
              <a:ext uri="{FF2B5EF4-FFF2-40B4-BE49-F238E27FC236}">
                <a16:creationId xmlns:a16="http://schemas.microsoft.com/office/drawing/2014/main" id="{F10FB92A-3D74-4456-9CAA-C41FE1ACAB3E}"/>
              </a:ext>
            </a:extLst>
          </xdr:cNvPr>
          <xdr:cNvCxnSpPr/>
        </xdr:nvCxnSpPr>
        <xdr:spPr>
          <a:xfrm flipH="1">
            <a:off x="1500195" y="1439227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" name="Straight Connector 289">
            <a:extLst>
              <a:ext uri="{FF2B5EF4-FFF2-40B4-BE49-F238E27FC236}">
                <a16:creationId xmlns:a16="http://schemas.microsoft.com/office/drawing/2014/main" id="{B31F7B0E-8A4D-4A58-8F04-44195D3008BB}"/>
              </a:ext>
            </a:extLst>
          </xdr:cNvPr>
          <xdr:cNvCxnSpPr/>
        </xdr:nvCxnSpPr>
        <xdr:spPr>
          <a:xfrm flipH="1" flipV="1">
            <a:off x="1571625" y="13568363"/>
            <a:ext cx="200040" cy="1524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" name="Straight Connector 292">
            <a:extLst>
              <a:ext uri="{FF2B5EF4-FFF2-40B4-BE49-F238E27FC236}">
                <a16:creationId xmlns:a16="http://schemas.microsoft.com/office/drawing/2014/main" id="{223B5006-1389-4355-B0AE-7BA4C1A6B19D}"/>
              </a:ext>
            </a:extLst>
          </xdr:cNvPr>
          <xdr:cNvCxnSpPr/>
        </xdr:nvCxnSpPr>
        <xdr:spPr>
          <a:xfrm>
            <a:off x="1295400" y="14016037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" name="Straight Connector 293">
            <a:extLst>
              <a:ext uri="{FF2B5EF4-FFF2-40B4-BE49-F238E27FC236}">
                <a16:creationId xmlns:a16="http://schemas.microsoft.com/office/drawing/2014/main" id="{B1A76922-C57E-4C37-9493-310D45E20622}"/>
              </a:ext>
            </a:extLst>
          </xdr:cNvPr>
          <xdr:cNvCxnSpPr/>
        </xdr:nvCxnSpPr>
        <xdr:spPr>
          <a:xfrm flipH="1">
            <a:off x="1252530" y="14111287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" name="Straight Connector 294">
            <a:extLst>
              <a:ext uri="{FF2B5EF4-FFF2-40B4-BE49-F238E27FC236}">
                <a16:creationId xmlns:a16="http://schemas.microsoft.com/office/drawing/2014/main" id="{DCB99EA4-60C2-4C68-9F9E-36A7D6A98E5E}"/>
              </a:ext>
            </a:extLst>
          </xdr:cNvPr>
          <xdr:cNvCxnSpPr/>
        </xdr:nvCxnSpPr>
        <xdr:spPr>
          <a:xfrm>
            <a:off x="1781175" y="14011275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" name="Straight Connector 295">
            <a:extLst>
              <a:ext uri="{FF2B5EF4-FFF2-40B4-BE49-F238E27FC236}">
                <a16:creationId xmlns:a16="http://schemas.microsoft.com/office/drawing/2014/main" id="{664E3D16-C608-434E-81DC-1276508D0F05}"/>
              </a:ext>
            </a:extLst>
          </xdr:cNvPr>
          <xdr:cNvCxnSpPr/>
        </xdr:nvCxnSpPr>
        <xdr:spPr>
          <a:xfrm flipH="1">
            <a:off x="1743075" y="1410652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" name="Straight Connector 296">
            <a:extLst>
              <a:ext uri="{FF2B5EF4-FFF2-40B4-BE49-F238E27FC236}">
                <a16:creationId xmlns:a16="http://schemas.microsoft.com/office/drawing/2014/main" id="{687B9B4E-B402-4F5A-B3F7-BFF4F0D1ADAD}"/>
              </a:ext>
            </a:extLst>
          </xdr:cNvPr>
          <xdr:cNvCxnSpPr/>
        </xdr:nvCxnSpPr>
        <xdr:spPr>
          <a:xfrm>
            <a:off x="581025" y="14144624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" name="Straight Connector 297">
            <a:extLst>
              <a:ext uri="{FF2B5EF4-FFF2-40B4-BE49-F238E27FC236}">
                <a16:creationId xmlns:a16="http://schemas.microsoft.com/office/drawing/2014/main" id="{396BA2B2-D265-4EC2-9893-BCB94CC74300}"/>
              </a:ext>
            </a:extLst>
          </xdr:cNvPr>
          <xdr:cNvCxnSpPr/>
        </xdr:nvCxnSpPr>
        <xdr:spPr>
          <a:xfrm flipH="1">
            <a:off x="604837" y="14111287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" name="Straight Connector 298">
            <a:extLst>
              <a:ext uri="{FF2B5EF4-FFF2-40B4-BE49-F238E27FC236}">
                <a16:creationId xmlns:a16="http://schemas.microsoft.com/office/drawing/2014/main" id="{8BCD4F2B-7C81-410F-A8B6-F582E662E5CB}"/>
              </a:ext>
            </a:extLst>
          </xdr:cNvPr>
          <xdr:cNvCxnSpPr/>
        </xdr:nvCxnSpPr>
        <xdr:spPr>
          <a:xfrm flipH="1">
            <a:off x="2228850" y="14111287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103</xdr:row>
      <xdr:rowOff>4763</xdr:rowOff>
    </xdr:from>
    <xdr:to>
      <xdr:col>14</xdr:col>
      <xdr:colOff>71437</xdr:colOff>
      <xdr:row>111</xdr:row>
      <xdr:rowOff>85726</xdr:rowOff>
    </xdr:to>
    <xdr:grpSp>
      <xdr:nvGrpSpPr>
        <xdr:cNvPr id="82" name="Group 81">
          <a:extLst>
            <a:ext uri="{FF2B5EF4-FFF2-40B4-BE49-F238E27FC236}">
              <a16:creationId xmlns:a16="http://schemas.microsoft.com/office/drawing/2014/main" id="{D5794BE3-A670-4102-85DC-2FD6A16D4795}"/>
            </a:ext>
          </a:extLst>
        </xdr:cNvPr>
        <xdr:cNvGrpSpPr/>
      </xdr:nvGrpSpPr>
      <xdr:grpSpPr>
        <a:xfrm>
          <a:off x="581025" y="15149513"/>
          <a:ext cx="1757362" cy="1223963"/>
          <a:chOff x="581025" y="15149513"/>
          <a:chExt cx="1757362" cy="1223963"/>
        </a:xfrm>
      </xdr:grpSpPr>
      <xdr:cxnSp macro="">
        <xdr:nvCxnSpPr>
          <xdr:cNvPr id="300" name="Straight Connector 299">
            <a:extLst>
              <a:ext uri="{FF2B5EF4-FFF2-40B4-BE49-F238E27FC236}">
                <a16:creationId xmlns:a16="http://schemas.microsoft.com/office/drawing/2014/main" id="{5DDA3EDC-3E30-4C20-9FF6-4D14E181097B}"/>
              </a:ext>
            </a:extLst>
          </xdr:cNvPr>
          <xdr:cNvCxnSpPr/>
        </xdr:nvCxnSpPr>
        <xdr:spPr>
          <a:xfrm>
            <a:off x="642937" y="15430500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1" name="Straight Arrow Connector 300">
            <a:extLst>
              <a:ext uri="{FF2B5EF4-FFF2-40B4-BE49-F238E27FC236}">
                <a16:creationId xmlns:a16="http://schemas.microsoft.com/office/drawing/2014/main" id="{7EA1D954-3A77-4454-BD33-C4D3A68E806E}"/>
              </a:ext>
            </a:extLst>
          </xdr:cNvPr>
          <xdr:cNvCxnSpPr/>
        </xdr:nvCxnSpPr>
        <xdr:spPr>
          <a:xfrm>
            <a:off x="804864" y="15178088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" name="Straight Arrow Connector 301">
            <a:extLst>
              <a:ext uri="{FF2B5EF4-FFF2-40B4-BE49-F238E27FC236}">
                <a16:creationId xmlns:a16="http://schemas.microsoft.com/office/drawing/2014/main" id="{0879E7AE-F66D-405C-98BA-2F82B0BD840F}"/>
              </a:ext>
            </a:extLst>
          </xdr:cNvPr>
          <xdr:cNvCxnSpPr/>
        </xdr:nvCxnSpPr>
        <xdr:spPr>
          <a:xfrm>
            <a:off x="971551" y="15173325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" name="Straight Arrow Connector 302">
            <a:extLst>
              <a:ext uri="{FF2B5EF4-FFF2-40B4-BE49-F238E27FC236}">
                <a16:creationId xmlns:a16="http://schemas.microsoft.com/office/drawing/2014/main" id="{64A95DC4-1EF8-4398-AEC0-4E7ACBF3EC7F}"/>
              </a:ext>
            </a:extLst>
          </xdr:cNvPr>
          <xdr:cNvCxnSpPr/>
        </xdr:nvCxnSpPr>
        <xdr:spPr>
          <a:xfrm>
            <a:off x="1133476" y="15173325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" name="Straight Arrow Connector 303">
            <a:extLst>
              <a:ext uri="{FF2B5EF4-FFF2-40B4-BE49-F238E27FC236}">
                <a16:creationId xmlns:a16="http://schemas.microsoft.com/office/drawing/2014/main" id="{6C62B19D-88B6-4E23-9088-1B98160FAED9}"/>
              </a:ext>
            </a:extLst>
          </xdr:cNvPr>
          <xdr:cNvCxnSpPr/>
        </xdr:nvCxnSpPr>
        <xdr:spPr>
          <a:xfrm>
            <a:off x="1290639" y="15173325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5" name="Isosceles Triangle 304">
            <a:extLst>
              <a:ext uri="{FF2B5EF4-FFF2-40B4-BE49-F238E27FC236}">
                <a16:creationId xmlns:a16="http://schemas.microsoft.com/office/drawing/2014/main" id="{366D31D4-D3ED-4AD1-B393-86BC2A60BDD5}"/>
              </a:ext>
            </a:extLst>
          </xdr:cNvPr>
          <xdr:cNvSpPr/>
        </xdr:nvSpPr>
        <xdr:spPr>
          <a:xfrm>
            <a:off x="581025" y="1544002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06" name="Isosceles Triangle 305">
            <a:extLst>
              <a:ext uri="{FF2B5EF4-FFF2-40B4-BE49-F238E27FC236}">
                <a16:creationId xmlns:a16="http://schemas.microsoft.com/office/drawing/2014/main" id="{CCC10B31-2CA7-485F-A64D-892376E1BBE2}"/>
              </a:ext>
            </a:extLst>
          </xdr:cNvPr>
          <xdr:cNvSpPr/>
        </xdr:nvSpPr>
        <xdr:spPr>
          <a:xfrm>
            <a:off x="2205037" y="1544002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07" name="Straight Connector 306">
            <a:extLst>
              <a:ext uri="{FF2B5EF4-FFF2-40B4-BE49-F238E27FC236}">
                <a16:creationId xmlns:a16="http://schemas.microsoft.com/office/drawing/2014/main" id="{DAAC0469-2557-4B86-81F3-D363D6B5A1FC}"/>
              </a:ext>
            </a:extLst>
          </xdr:cNvPr>
          <xdr:cNvCxnSpPr/>
        </xdr:nvCxnSpPr>
        <xdr:spPr>
          <a:xfrm>
            <a:off x="800102" y="15173326"/>
            <a:ext cx="495300" cy="0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" name="Straight Connector 307">
            <a:extLst>
              <a:ext uri="{FF2B5EF4-FFF2-40B4-BE49-F238E27FC236}">
                <a16:creationId xmlns:a16="http://schemas.microsoft.com/office/drawing/2014/main" id="{D56387CD-7771-4A31-9B32-D027EC2D5F68}"/>
              </a:ext>
            </a:extLst>
          </xdr:cNvPr>
          <xdr:cNvCxnSpPr/>
        </xdr:nvCxnSpPr>
        <xdr:spPr>
          <a:xfrm>
            <a:off x="647700" y="15568613"/>
            <a:ext cx="0" cy="800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" name="Straight Connector 308">
            <a:extLst>
              <a:ext uri="{FF2B5EF4-FFF2-40B4-BE49-F238E27FC236}">
                <a16:creationId xmlns:a16="http://schemas.microsoft.com/office/drawing/2014/main" id="{807782A6-AE21-49C9-849D-3753A171A93B}"/>
              </a:ext>
            </a:extLst>
          </xdr:cNvPr>
          <xdr:cNvCxnSpPr/>
        </xdr:nvCxnSpPr>
        <xdr:spPr>
          <a:xfrm>
            <a:off x="581025" y="1628775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" name="Straight Connector 309">
            <a:extLst>
              <a:ext uri="{FF2B5EF4-FFF2-40B4-BE49-F238E27FC236}">
                <a16:creationId xmlns:a16="http://schemas.microsoft.com/office/drawing/2014/main" id="{B42A1A00-63CD-4BD5-9E3F-45DD1ACF0BC4}"/>
              </a:ext>
            </a:extLst>
          </xdr:cNvPr>
          <xdr:cNvCxnSpPr/>
        </xdr:nvCxnSpPr>
        <xdr:spPr>
          <a:xfrm flipH="1">
            <a:off x="609600" y="162496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" name="Straight Connector 310">
            <a:extLst>
              <a:ext uri="{FF2B5EF4-FFF2-40B4-BE49-F238E27FC236}">
                <a16:creationId xmlns:a16="http://schemas.microsoft.com/office/drawing/2014/main" id="{9DADC2DE-2670-4BC5-8304-C441AF0D4B64}"/>
              </a:ext>
            </a:extLst>
          </xdr:cNvPr>
          <xdr:cNvCxnSpPr/>
        </xdr:nvCxnSpPr>
        <xdr:spPr>
          <a:xfrm>
            <a:off x="2266950" y="15587663"/>
            <a:ext cx="0" cy="7858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" name="Straight Connector 311">
            <a:extLst>
              <a:ext uri="{FF2B5EF4-FFF2-40B4-BE49-F238E27FC236}">
                <a16:creationId xmlns:a16="http://schemas.microsoft.com/office/drawing/2014/main" id="{D6F3C292-C2B4-4AFE-BD0E-3583B05B7ABA}"/>
              </a:ext>
            </a:extLst>
          </xdr:cNvPr>
          <xdr:cNvCxnSpPr/>
        </xdr:nvCxnSpPr>
        <xdr:spPr>
          <a:xfrm flipH="1">
            <a:off x="2228850" y="1625441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" name="Straight Connector 312">
            <a:extLst>
              <a:ext uri="{FF2B5EF4-FFF2-40B4-BE49-F238E27FC236}">
                <a16:creationId xmlns:a16="http://schemas.microsoft.com/office/drawing/2014/main" id="{21B84B9F-53F8-421D-AC8D-77C96212DBF3}"/>
              </a:ext>
            </a:extLst>
          </xdr:cNvPr>
          <xdr:cNvCxnSpPr/>
        </xdr:nvCxnSpPr>
        <xdr:spPr>
          <a:xfrm>
            <a:off x="581025" y="1600200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4" name="Straight Connector 313">
            <a:extLst>
              <a:ext uri="{FF2B5EF4-FFF2-40B4-BE49-F238E27FC236}">
                <a16:creationId xmlns:a16="http://schemas.microsoft.com/office/drawing/2014/main" id="{E85475BE-A86B-4A43-9730-42BF7FCE4B71}"/>
              </a:ext>
            </a:extLst>
          </xdr:cNvPr>
          <xdr:cNvCxnSpPr/>
        </xdr:nvCxnSpPr>
        <xdr:spPr>
          <a:xfrm flipH="1">
            <a:off x="604846" y="1596866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" name="Straight Connector 314">
            <a:extLst>
              <a:ext uri="{FF2B5EF4-FFF2-40B4-BE49-F238E27FC236}">
                <a16:creationId xmlns:a16="http://schemas.microsoft.com/office/drawing/2014/main" id="{4B3F8389-CC06-41C7-822E-A6EAA52A2364}"/>
              </a:ext>
            </a:extLst>
          </xdr:cNvPr>
          <xdr:cNvCxnSpPr/>
        </xdr:nvCxnSpPr>
        <xdr:spPr>
          <a:xfrm flipH="1">
            <a:off x="2228850" y="1596866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" name="Straight Connector 315">
            <a:extLst>
              <a:ext uri="{FF2B5EF4-FFF2-40B4-BE49-F238E27FC236}">
                <a16:creationId xmlns:a16="http://schemas.microsoft.com/office/drawing/2014/main" id="{47519D94-93BE-4C03-AD23-05BB4BDFB4A0}"/>
              </a:ext>
            </a:extLst>
          </xdr:cNvPr>
          <xdr:cNvCxnSpPr/>
        </xdr:nvCxnSpPr>
        <xdr:spPr>
          <a:xfrm>
            <a:off x="1028698" y="15868650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" name="Straight Connector 316">
            <a:extLst>
              <a:ext uri="{FF2B5EF4-FFF2-40B4-BE49-F238E27FC236}">
                <a16:creationId xmlns:a16="http://schemas.microsoft.com/office/drawing/2014/main" id="{3977AE47-7F55-4129-9B6F-8C9EADDECA00}"/>
              </a:ext>
            </a:extLst>
          </xdr:cNvPr>
          <xdr:cNvCxnSpPr/>
        </xdr:nvCxnSpPr>
        <xdr:spPr>
          <a:xfrm flipH="1">
            <a:off x="990598" y="1596390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Straight Connector 317">
            <a:extLst>
              <a:ext uri="{FF2B5EF4-FFF2-40B4-BE49-F238E27FC236}">
                <a16:creationId xmlns:a16="http://schemas.microsoft.com/office/drawing/2014/main" id="{DAFC2D0C-64B4-4387-8093-5E962DD4B106}"/>
              </a:ext>
            </a:extLst>
          </xdr:cNvPr>
          <xdr:cNvCxnSpPr/>
        </xdr:nvCxnSpPr>
        <xdr:spPr>
          <a:xfrm flipV="1">
            <a:off x="1133477" y="15149513"/>
            <a:ext cx="290511" cy="1524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" name="Straight Connector 318">
            <a:extLst>
              <a:ext uri="{FF2B5EF4-FFF2-40B4-BE49-F238E27FC236}">
                <a16:creationId xmlns:a16="http://schemas.microsoft.com/office/drawing/2014/main" id="{CD712747-EAA6-48FE-A0F0-1759CF474E67}"/>
              </a:ext>
            </a:extLst>
          </xdr:cNvPr>
          <xdr:cNvCxnSpPr/>
        </xdr:nvCxnSpPr>
        <xdr:spPr>
          <a:xfrm>
            <a:off x="1295400" y="15587662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" name="Straight Connector 319">
            <a:extLst>
              <a:ext uri="{FF2B5EF4-FFF2-40B4-BE49-F238E27FC236}">
                <a16:creationId xmlns:a16="http://schemas.microsoft.com/office/drawing/2014/main" id="{6516604B-7315-4BEF-8E6F-DBDB03C023A5}"/>
              </a:ext>
            </a:extLst>
          </xdr:cNvPr>
          <xdr:cNvCxnSpPr/>
        </xdr:nvCxnSpPr>
        <xdr:spPr>
          <a:xfrm flipH="1">
            <a:off x="1252530" y="15682912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1" name="Straight Connector 320">
            <a:extLst>
              <a:ext uri="{FF2B5EF4-FFF2-40B4-BE49-F238E27FC236}">
                <a16:creationId xmlns:a16="http://schemas.microsoft.com/office/drawing/2014/main" id="{5C88CBEC-B90F-42C0-A3BF-BBDF001803AA}"/>
              </a:ext>
            </a:extLst>
          </xdr:cNvPr>
          <xdr:cNvCxnSpPr/>
        </xdr:nvCxnSpPr>
        <xdr:spPr>
          <a:xfrm>
            <a:off x="1619244" y="15582900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2" name="Straight Connector 321">
            <a:extLst>
              <a:ext uri="{FF2B5EF4-FFF2-40B4-BE49-F238E27FC236}">
                <a16:creationId xmlns:a16="http://schemas.microsoft.com/office/drawing/2014/main" id="{04171B3B-728A-47F5-878C-D6DBF2583656}"/>
              </a:ext>
            </a:extLst>
          </xdr:cNvPr>
          <xdr:cNvCxnSpPr/>
        </xdr:nvCxnSpPr>
        <xdr:spPr>
          <a:xfrm flipH="1">
            <a:off x="1581144" y="156781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3" name="Straight Connector 322">
            <a:extLst>
              <a:ext uri="{FF2B5EF4-FFF2-40B4-BE49-F238E27FC236}">
                <a16:creationId xmlns:a16="http://schemas.microsoft.com/office/drawing/2014/main" id="{15CAE1AF-7EAF-48F7-9185-CA10C4FC1FE5}"/>
              </a:ext>
            </a:extLst>
          </xdr:cNvPr>
          <xdr:cNvCxnSpPr/>
        </xdr:nvCxnSpPr>
        <xdr:spPr>
          <a:xfrm>
            <a:off x="581025" y="15716249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4" name="Straight Connector 323">
            <a:extLst>
              <a:ext uri="{FF2B5EF4-FFF2-40B4-BE49-F238E27FC236}">
                <a16:creationId xmlns:a16="http://schemas.microsoft.com/office/drawing/2014/main" id="{C0F1B262-866E-45FB-A6EE-7745D55F5F1B}"/>
              </a:ext>
            </a:extLst>
          </xdr:cNvPr>
          <xdr:cNvCxnSpPr/>
        </xdr:nvCxnSpPr>
        <xdr:spPr>
          <a:xfrm flipH="1">
            <a:off x="604837" y="15682912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5" name="Straight Connector 324">
            <a:extLst>
              <a:ext uri="{FF2B5EF4-FFF2-40B4-BE49-F238E27FC236}">
                <a16:creationId xmlns:a16="http://schemas.microsoft.com/office/drawing/2014/main" id="{5B0991FC-DF74-4536-A10C-C5A95BA64D74}"/>
              </a:ext>
            </a:extLst>
          </xdr:cNvPr>
          <xdr:cNvCxnSpPr/>
        </xdr:nvCxnSpPr>
        <xdr:spPr>
          <a:xfrm flipH="1">
            <a:off x="2228850" y="15682912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6" name="Straight Arrow Connector 325">
            <a:extLst>
              <a:ext uri="{FF2B5EF4-FFF2-40B4-BE49-F238E27FC236}">
                <a16:creationId xmlns:a16="http://schemas.microsoft.com/office/drawing/2014/main" id="{2472C75B-A1B2-4D71-B756-8414205E589F}"/>
              </a:ext>
            </a:extLst>
          </xdr:cNvPr>
          <xdr:cNvCxnSpPr/>
        </xdr:nvCxnSpPr>
        <xdr:spPr>
          <a:xfrm>
            <a:off x="1619249" y="15178087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7" name="Straight Arrow Connector 326">
            <a:extLst>
              <a:ext uri="{FF2B5EF4-FFF2-40B4-BE49-F238E27FC236}">
                <a16:creationId xmlns:a16="http://schemas.microsoft.com/office/drawing/2014/main" id="{27FA50CF-8E58-49EE-901C-C354F37D8A29}"/>
              </a:ext>
            </a:extLst>
          </xdr:cNvPr>
          <xdr:cNvCxnSpPr/>
        </xdr:nvCxnSpPr>
        <xdr:spPr>
          <a:xfrm>
            <a:off x="1785936" y="15173324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8" name="Straight Arrow Connector 327">
            <a:extLst>
              <a:ext uri="{FF2B5EF4-FFF2-40B4-BE49-F238E27FC236}">
                <a16:creationId xmlns:a16="http://schemas.microsoft.com/office/drawing/2014/main" id="{AEE5962B-B7D1-4821-8260-99EDE90ADFD3}"/>
              </a:ext>
            </a:extLst>
          </xdr:cNvPr>
          <xdr:cNvCxnSpPr/>
        </xdr:nvCxnSpPr>
        <xdr:spPr>
          <a:xfrm>
            <a:off x="1947861" y="15173324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9" name="Straight Arrow Connector 328">
            <a:extLst>
              <a:ext uri="{FF2B5EF4-FFF2-40B4-BE49-F238E27FC236}">
                <a16:creationId xmlns:a16="http://schemas.microsoft.com/office/drawing/2014/main" id="{9E894DEE-05E3-46BC-A16F-37B143BBFED9}"/>
              </a:ext>
            </a:extLst>
          </xdr:cNvPr>
          <xdr:cNvCxnSpPr/>
        </xdr:nvCxnSpPr>
        <xdr:spPr>
          <a:xfrm>
            <a:off x="2105024" y="15173324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0" name="Straight Connector 329">
            <a:extLst>
              <a:ext uri="{FF2B5EF4-FFF2-40B4-BE49-F238E27FC236}">
                <a16:creationId xmlns:a16="http://schemas.microsoft.com/office/drawing/2014/main" id="{C33EE7E9-148B-445A-8E31-9D9A44788E87}"/>
              </a:ext>
            </a:extLst>
          </xdr:cNvPr>
          <xdr:cNvCxnSpPr/>
        </xdr:nvCxnSpPr>
        <xdr:spPr>
          <a:xfrm>
            <a:off x="1614487" y="15173325"/>
            <a:ext cx="495300" cy="0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1" name="Straight Connector 330">
            <a:extLst>
              <a:ext uri="{FF2B5EF4-FFF2-40B4-BE49-F238E27FC236}">
                <a16:creationId xmlns:a16="http://schemas.microsoft.com/office/drawing/2014/main" id="{A14EA947-C2B4-45AE-A7E9-394D2C58A931}"/>
              </a:ext>
            </a:extLst>
          </xdr:cNvPr>
          <xdr:cNvCxnSpPr/>
        </xdr:nvCxnSpPr>
        <xdr:spPr>
          <a:xfrm flipH="1" flipV="1">
            <a:off x="1504950" y="15154275"/>
            <a:ext cx="276224" cy="1476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2" name="Straight Connector 331">
            <a:extLst>
              <a:ext uri="{FF2B5EF4-FFF2-40B4-BE49-F238E27FC236}">
                <a16:creationId xmlns:a16="http://schemas.microsoft.com/office/drawing/2014/main" id="{2A1AE492-2F89-4FFC-9B24-C61B54798727}"/>
              </a:ext>
            </a:extLst>
          </xdr:cNvPr>
          <xdr:cNvCxnSpPr/>
        </xdr:nvCxnSpPr>
        <xdr:spPr>
          <a:xfrm>
            <a:off x="809628" y="15582901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3" name="Straight Connector 332">
            <a:extLst>
              <a:ext uri="{FF2B5EF4-FFF2-40B4-BE49-F238E27FC236}">
                <a16:creationId xmlns:a16="http://schemas.microsoft.com/office/drawing/2014/main" id="{4D6BD2A5-B782-4D80-BF17-805A4056F0D3}"/>
              </a:ext>
            </a:extLst>
          </xdr:cNvPr>
          <xdr:cNvCxnSpPr/>
        </xdr:nvCxnSpPr>
        <xdr:spPr>
          <a:xfrm flipH="1">
            <a:off x="771528" y="15678151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4" name="Straight Connector 333">
            <a:extLst>
              <a:ext uri="{FF2B5EF4-FFF2-40B4-BE49-F238E27FC236}">
                <a16:creationId xmlns:a16="http://schemas.microsoft.com/office/drawing/2014/main" id="{29B263C1-A88A-4B56-B8D6-4E690D434DC5}"/>
              </a:ext>
            </a:extLst>
          </xdr:cNvPr>
          <xdr:cNvCxnSpPr/>
        </xdr:nvCxnSpPr>
        <xdr:spPr>
          <a:xfrm>
            <a:off x="2105029" y="15587668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5" name="Straight Connector 334">
            <a:extLst>
              <a:ext uri="{FF2B5EF4-FFF2-40B4-BE49-F238E27FC236}">
                <a16:creationId xmlns:a16="http://schemas.microsoft.com/office/drawing/2014/main" id="{43C353C1-3EBF-4A47-BA85-33D4CA1FFE3C}"/>
              </a:ext>
            </a:extLst>
          </xdr:cNvPr>
          <xdr:cNvCxnSpPr/>
        </xdr:nvCxnSpPr>
        <xdr:spPr>
          <a:xfrm flipH="1">
            <a:off x="2066929" y="1568291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6" name="Straight Connector 335">
            <a:extLst>
              <a:ext uri="{FF2B5EF4-FFF2-40B4-BE49-F238E27FC236}">
                <a16:creationId xmlns:a16="http://schemas.microsoft.com/office/drawing/2014/main" id="{9454B644-B7FB-46AA-A320-B03EA9220856}"/>
              </a:ext>
            </a:extLst>
          </xdr:cNvPr>
          <xdr:cNvCxnSpPr/>
        </xdr:nvCxnSpPr>
        <xdr:spPr>
          <a:xfrm>
            <a:off x="1866902" y="15868651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7" name="Straight Connector 336">
            <a:extLst>
              <a:ext uri="{FF2B5EF4-FFF2-40B4-BE49-F238E27FC236}">
                <a16:creationId xmlns:a16="http://schemas.microsoft.com/office/drawing/2014/main" id="{54DB0A49-565D-40E7-AA0B-9BFF3DDC5F19}"/>
              </a:ext>
            </a:extLst>
          </xdr:cNvPr>
          <xdr:cNvCxnSpPr/>
        </xdr:nvCxnSpPr>
        <xdr:spPr>
          <a:xfrm flipH="1">
            <a:off x="1828802" y="15963901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114</xdr:row>
      <xdr:rowOff>0</xdr:rowOff>
    </xdr:from>
    <xdr:to>
      <xdr:col>14</xdr:col>
      <xdr:colOff>71437</xdr:colOff>
      <xdr:row>121</xdr:row>
      <xdr:rowOff>71438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F414E343-9B2E-49EF-8476-4CC69EBCEC93}"/>
            </a:ext>
          </a:extLst>
        </xdr:cNvPr>
        <xdr:cNvGrpSpPr/>
      </xdr:nvGrpSpPr>
      <xdr:grpSpPr>
        <a:xfrm>
          <a:off x="581025" y="16716375"/>
          <a:ext cx="1757362" cy="1071563"/>
          <a:chOff x="581025" y="16716375"/>
          <a:chExt cx="1757362" cy="1071563"/>
        </a:xfrm>
      </xdr:grpSpPr>
      <xdr:cxnSp macro="">
        <xdr:nvCxnSpPr>
          <xdr:cNvPr id="338" name="Straight Connector 337">
            <a:extLst>
              <a:ext uri="{FF2B5EF4-FFF2-40B4-BE49-F238E27FC236}">
                <a16:creationId xmlns:a16="http://schemas.microsoft.com/office/drawing/2014/main" id="{40444585-9AFD-4663-8590-C7B56F302AEB}"/>
              </a:ext>
            </a:extLst>
          </xdr:cNvPr>
          <xdr:cNvCxnSpPr/>
        </xdr:nvCxnSpPr>
        <xdr:spPr>
          <a:xfrm>
            <a:off x="642937" y="17145000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" name="Straight Arrow Connector 339">
            <a:extLst>
              <a:ext uri="{FF2B5EF4-FFF2-40B4-BE49-F238E27FC236}">
                <a16:creationId xmlns:a16="http://schemas.microsoft.com/office/drawing/2014/main" id="{3924659F-89D8-4FB8-93F9-65E4626A98AC}"/>
              </a:ext>
            </a:extLst>
          </xdr:cNvPr>
          <xdr:cNvCxnSpPr/>
        </xdr:nvCxnSpPr>
        <xdr:spPr>
          <a:xfrm>
            <a:off x="976312" y="17021175"/>
            <a:ext cx="0" cy="1190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" name="Straight Arrow Connector 340">
            <a:extLst>
              <a:ext uri="{FF2B5EF4-FFF2-40B4-BE49-F238E27FC236}">
                <a16:creationId xmlns:a16="http://schemas.microsoft.com/office/drawing/2014/main" id="{9F6FFF6F-9C51-42DF-8216-02F5943FAC32}"/>
              </a:ext>
            </a:extLst>
          </xdr:cNvPr>
          <xdr:cNvCxnSpPr/>
        </xdr:nvCxnSpPr>
        <xdr:spPr>
          <a:xfrm>
            <a:off x="1133475" y="16954500"/>
            <a:ext cx="0" cy="18573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" name="Straight Arrow Connector 341">
            <a:extLst>
              <a:ext uri="{FF2B5EF4-FFF2-40B4-BE49-F238E27FC236}">
                <a16:creationId xmlns:a16="http://schemas.microsoft.com/office/drawing/2014/main" id="{E6C615EC-7996-4744-BDE8-445B91F31BD0}"/>
              </a:ext>
            </a:extLst>
          </xdr:cNvPr>
          <xdr:cNvCxnSpPr/>
        </xdr:nvCxnSpPr>
        <xdr:spPr>
          <a:xfrm>
            <a:off x="1295400" y="16897350"/>
            <a:ext cx="0" cy="2476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" name="Straight Arrow Connector 342">
            <a:extLst>
              <a:ext uri="{FF2B5EF4-FFF2-40B4-BE49-F238E27FC236}">
                <a16:creationId xmlns:a16="http://schemas.microsoft.com/office/drawing/2014/main" id="{CB74AD31-55F6-4F88-BC40-890460342E98}"/>
              </a:ext>
            </a:extLst>
          </xdr:cNvPr>
          <xdr:cNvCxnSpPr/>
        </xdr:nvCxnSpPr>
        <xdr:spPr>
          <a:xfrm>
            <a:off x="1457325" y="16844963"/>
            <a:ext cx="0" cy="29527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" name="Straight Arrow Connector 343">
            <a:extLst>
              <a:ext uri="{FF2B5EF4-FFF2-40B4-BE49-F238E27FC236}">
                <a16:creationId xmlns:a16="http://schemas.microsoft.com/office/drawing/2014/main" id="{99C17170-0AB2-476C-89FA-127071F844F2}"/>
              </a:ext>
            </a:extLst>
          </xdr:cNvPr>
          <xdr:cNvCxnSpPr/>
        </xdr:nvCxnSpPr>
        <xdr:spPr>
          <a:xfrm>
            <a:off x="1619249" y="16778288"/>
            <a:ext cx="0" cy="35718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" name="Straight Arrow Connector 344">
            <a:extLst>
              <a:ext uri="{FF2B5EF4-FFF2-40B4-BE49-F238E27FC236}">
                <a16:creationId xmlns:a16="http://schemas.microsoft.com/office/drawing/2014/main" id="{44D13319-41F6-45C6-B54E-6333AA8B4C2A}"/>
              </a:ext>
            </a:extLst>
          </xdr:cNvPr>
          <xdr:cNvCxnSpPr/>
        </xdr:nvCxnSpPr>
        <xdr:spPr>
          <a:xfrm>
            <a:off x="1781174" y="16725900"/>
            <a:ext cx="0" cy="40957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" name="Straight Arrow Connector 345">
            <a:extLst>
              <a:ext uri="{FF2B5EF4-FFF2-40B4-BE49-F238E27FC236}">
                <a16:creationId xmlns:a16="http://schemas.microsoft.com/office/drawing/2014/main" id="{0B895670-C918-4DEB-A7BA-997B6B5500AC}"/>
              </a:ext>
            </a:extLst>
          </xdr:cNvPr>
          <xdr:cNvCxnSpPr/>
        </xdr:nvCxnSpPr>
        <xdr:spPr>
          <a:xfrm>
            <a:off x="1943100" y="16859250"/>
            <a:ext cx="0" cy="27622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" name="Straight Arrow Connector 346">
            <a:extLst>
              <a:ext uri="{FF2B5EF4-FFF2-40B4-BE49-F238E27FC236}">
                <a16:creationId xmlns:a16="http://schemas.microsoft.com/office/drawing/2014/main" id="{0ECF0EA4-BF1B-4EB3-A885-26CC7D42E52B}"/>
              </a:ext>
            </a:extLst>
          </xdr:cNvPr>
          <xdr:cNvCxnSpPr/>
        </xdr:nvCxnSpPr>
        <xdr:spPr>
          <a:xfrm>
            <a:off x="2105025" y="17006888"/>
            <a:ext cx="0" cy="13334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8" name="Isosceles Triangle 347">
            <a:extLst>
              <a:ext uri="{FF2B5EF4-FFF2-40B4-BE49-F238E27FC236}">
                <a16:creationId xmlns:a16="http://schemas.microsoft.com/office/drawing/2014/main" id="{E01F4426-4E7A-455D-BFC8-319394C3D5A9}"/>
              </a:ext>
            </a:extLst>
          </xdr:cNvPr>
          <xdr:cNvSpPr/>
        </xdr:nvSpPr>
        <xdr:spPr>
          <a:xfrm>
            <a:off x="581025" y="1715452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49" name="Isosceles Triangle 348">
            <a:extLst>
              <a:ext uri="{FF2B5EF4-FFF2-40B4-BE49-F238E27FC236}">
                <a16:creationId xmlns:a16="http://schemas.microsoft.com/office/drawing/2014/main" id="{59411CDB-9626-46D5-A28C-8980A9E3D1E8}"/>
              </a:ext>
            </a:extLst>
          </xdr:cNvPr>
          <xdr:cNvSpPr/>
        </xdr:nvSpPr>
        <xdr:spPr>
          <a:xfrm>
            <a:off x="2205037" y="1715452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50" name="Straight Connector 349">
            <a:extLst>
              <a:ext uri="{FF2B5EF4-FFF2-40B4-BE49-F238E27FC236}">
                <a16:creationId xmlns:a16="http://schemas.microsoft.com/office/drawing/2014/main" id="{4E10A8CD-CBCE-429A-82B6-3132C2F7C20E}"/>
              </a:ext>
            </a:extLst>
          </xdr:cNvPr>
          <xdr:cNvCxnSpPr/>
        </xdr:nvCxnSpPr>
        <xdr:spPr>
          <a:xfrm>
            <a:off x="647700" y="17297400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" name="Straight Connector 350">
            <a:extLst>
              <a:ext uri="{FF2B5EF4-FFF2-40B4-BE49-F238E27FC236}">
                <a16:creationId xmlns:a16="http://schemas.microsoft.com/office/drawing/2014/main" id="{1CC26AE5-5FDA-425E-9E4F-B0581AC5C6D1}"/>
              </a:ext>
            </a:extLst>
          </xdr:cNvPr>
          <xdr:cNvCxnSpPr/>
        </xdr:nvCxnSpPr>
        <xdr:spPr>
          <a:xfrm>
            <a:off x="581025" y="1743075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" name="Straight Connector 351">
            <a:extLst>
              <a:ext uri="{FF2B5EF4-FFF2-40B4-BE49-F238E27FC236}">
                <a16:creationId xmlns:a16="http://schemas.microsoft.com/office/drawing/2014/main" id="{F1682F9F-CDAA-4BA3-B603-E528829BD199}"/>
              </a:ext>
            </a:extLst>
          </xdr:cNvPr>
          <xdr:cNvCxnSpPr/>
        </xdr:nvCxnSpPr>
        <xdr:spPr>
          <a:xfrm flipH="1">
            <a:off x="609600" y="173926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" name="Straight Connector 352">
            <a:extLst>
              <a:ext uri="{FF2B5EF4-FFF2-40B4-BE49-F238E27FC236}">
                <a16:creationId xmlns:a16="http://schemas.microsoft.com/office/drawing/2014/main" id="{254E42C7-A062-42CA-B0B6-B63004B6A122}"/>
              </a:ext>
            </a:extLst>
          </xdr:cNvPr>
          <xdr:cNvCxnSpPr/>
        </xdr:nvCxnSpPr>
        <xdr:spPr>
          <a:xfrm>
            <a:off x="2266950" y="17297400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" name="Straight Connector 353">
            <a:extLst>
              <a:ext uri="{FF2B5EF4-FFF2-40B4-BE49-F238E27FC236}">
                <a16:creationId xmlns:a16="http://schemas.microsoft.com/office/drawing/2014/main" id="{7375FD19-05BA-4E1A-8023-8F531E39E653}"/>
              </a:ext>
            </a:extLst>
          </xdr:cNvPr>
          <xdr:cNvCxnSpPr/>
        </xdr:nvCxnSpPr>
        <xdr:spPr>
          <a:xfrm flipH="1">
            <a:off x="2224088" y="1739741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" name="Straight Connector 354">
            <a:extLst>
              <a:ext uri="{FF2B5EF4-FFF2-40B4-BE49-F238E27FC236}">
                <a16:creationId xmlns:a16="http://schemas.microsoft.com/office/drawing/2014/main" id="{2DED1BA4-9D1D-419F-BE99-2CAA5907F439}"/>
              </a:ext>
            </a:extLst>
          </xdr:cNvPr>
          <xdr:cNvCxnSpPr/>
        </xdr:nvCxnSpPr>
        <xdr:spPr>
          <a:xfrm>
            <a:off x="1781185" y="17297400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" name="Straight Connector 355">
            <a:extLst>
              <a:ext uri="{FF2B5EF4-FFF2-40B4-BE49-F238E27FC236}">
                <a16:creationId xmlns:a16="http://schemas.microsoft.com/office/drawing/2014/main" id="{E1102E6E-4917-45B8-948E-9D5187EDAB27}"/>
              </a:ext>
            </a:extLst>
          </xdr:cNvPr>
          <xdr:cNvCxnSpPr/>
        </xdr:nvCxnSpPr>
        <xdr:spPr>
          <a:xfrm flipH="1">
            <a:off x="1743085" y="173926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" name="Straight Connector 356">
            <a:extLst>
              <a:ext uri="{FF2B5EF4-FFF2-40B4-BE49-F238E27FC236}">
                <a16:creationId xmlns:a16="http://schemas.microsoft.com/office/drawing/2014/main" id="{83CB3892-2B08-4F22-A011-D11B39CD71C7}"/>
              </a:ext>
            </a:extLst>
          </xdr:cNvPr>
          <xdr:cNvCxnSpPr/>
        </xdr:nvCxnSpPr>
        <xdr:spPr>
          <a:xfrm>
            <a:off x="581025" y="1771650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" name="Straight Connector 357">
            <a:extLst>
              <a:ext uri="{FF2B5EF4-FFF2-40B4-BE49-F238E27FC236}">
                <a16:creationId xmlns:a16="http://schemas.microsoft.com/office/drawing/2014/main" id="{E5F3787B-C035-441B-9300-2785D22F16B8}"/>
              </a:ext>
            </a:extLst>
          </xdr:cNvPr>
          <xdr:cNvCxnSpPr/>
        </xdr:nvCxnSpPr>
        <xdr:spPr>
          <a:xfrm flipH="1">
            <a:off x="609600" y="1767840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" name="Straight Connector 358">
            <a:extLst>
              <a:ext uri="{FF2B5EF4-FFF2-40B4-BE49-F238E27FC236}">
                <a16:creationId xmlns:a16="http://schemas.microsoft.com/office/drawing/2014/main" id="{1B386588-4194-49FF-9C8C-A37265020009}"/>
              </a:ext>
            </a:extLst>
          </xdr:cNvPr>
          <xdr:cNvCxnSpPr/>
        </xdr:nvCxnSpPr>
        <xdr:spPr>
          <a:xfrm flipH="1">
            <a:off x="2228850" y="1768316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Freeform: Shape 9">
            <a:extLst>
              <a:ext uri="{FF2B5EF4-FFF2-40B4-BE49-F238E27FC236}">
                <a16:creationId xmlns:a16="http://schemas.microsoft.com/office/drawing/2014/main" id="{D0B8E561-EF75-4042-9D22-693CFF4D0413}"/>
              </a:ext>
            </a:extLst>
          </xdr:cNvPr>
          <xdr:cNvSpPr/>
        </xdr:nvSpPr>
        <xdr:spPr>
          <a:xfrm>
            <a:off x="642938" y="16716375"/>
            <a:ext cx="1628775" cy="428625"/>
          </a:xfrm>
          <a:custGeom>
            <a:avLst/>
            <a:gdLst>
              <a:gd name="connsiteX0" fmla="*/ 0 w 1628775"/>
              <a:gd name="connsiteY0" fmla="*/ 428625 h 428625"/>
              <a:gd name="connsiteX1" fmla="*/ 1143000 w 1628775"/>
              <a:gd name="connsiteY1" fmla="*/ 0 h 428625"/>
              <a:gd name="connsiteX2" fmla="*/ 1628775 w 1628775"/>
              <a:gd name="connsiteY2" fmla="*/ 428625 h 4286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28775" h="428625">
                <a:moveTo>
                  <a:pt x="0" y="428625"/>
                </a:moveTo>
                <a:lnTo>
                  <a:pt x="1143000" y="0"/>
                </a:lnTo>
                <a:lnTo>
                  <a:pt x="1628775" y="428625"/>
                </a:lnTo>
              </a:path>
            </a:pathLst>
          </a:custGeom>
          <a:noFill/>
          <a:ln w="15875"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61" name="Straight Connector 360">
            <a:extLst>
              <a:ext uri="{FF2B5EF4-FFF2-40B4-BE49-F238E27FC236}">
                <a16:creationId xmlns:a16="http://schemas.microsoft.com/office/drawing/2014/main" id="{289B7EBB-A2C1-479F-A903-38A47F1CE3A9}"/>
              </a:ext>
            </a:extLst>
          </xdr:cNvPr>
          <xdr:cNvCxnSpPr/>
        </xdr:nvCxnSpPr>
        <xdr:spPr>
          <a:xfrm flipH="1" flipV="1">
            <a:off x="1504950" y="16716375"/>
            <a:ext cx="276224" cy="1476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124</xdr:row>
      <xdr:rowOff>0</xdr:rowOff>
    </xdr:from>
    <xdr:to>
      <xdr:col>14</xdr:col>
      <xdr:colOff>71437</xdr:colOff>
      <xdr:row>131</xdr:row>
      <xdr:rowOff>71438</xdr:rowOff>
    </xdr:to>
    <xdr:grpSp>
      <xdr:nvGrpSpPr>
        <xdr:cNvPr id="73" name="Group 72">
          <a:extLst>
            <a:ext uri="{FF2B5EF4-FFF2-40B4-BE49-F238E27FC236}">
              <a16:creationId xmlns:a16="http://schemas.microsoft.com/office/drawing/2014/main" id="{831F7081-FAC3-4ECC-B2D6-9E35CF1BF994}"/>
            </a:ext>
          </a:extLst>
        </xdr:cNvPr>
        <xdr:cNvGrpSpPr/>
      </xdr:nvGrpSpPr>
      <xdr:grpSpPr>
        <a:xfrm>
          <a:off x="581025" y="18145125"/>
          <a:ext cx="1757362" cy="1071563"/>
          <a:chOff x="581025" y="18145125"/>
          <a:chExt cx="1757362" cy="1071563"/>
        </a:xfrm>
      </xdr:grpSpPr>
      <xdr:cxnSp macro="">
        <xdr:nvCxnSpPr>
          <xdr:cNvPr id="362" name="Straight Connector 361">
            <a:extLst>
              <a:ext uri="{FF2B5EF4-FFF2-40B4-BE49-F238E27FC236}">
                <a16:creationId xmlns:a16="http://schemas.microsoft.com/office/drawing/2014/main" id="{9711B7D0-5346-412B-9E77-C7FB9321FD90}"/>
              </a:ext>
            </a:extLst>
          </xdr:cNvPr>
          <xdr:cNvCxnSpPr/>
        </xdr:nvCxnSpPr>
        <xdr:spPr>
          <a:xfrm>
            <a:off x="642937" y="18583275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" name="Straight Arrow Connector 362">
            <a:extLst>
              <a:ext uri="{FF2B5EF4-FFF2-40B4-BE49-F238E27FC236}">
                <a16:creationId xmlns:a16="http://schemas.microsoft.com/office/drawing/2014/main" id="{F72A71B1-0EC0-4196-8D33-30433E4C63EA}"/>
              </a:ext>
            </a:extLst>
          </xdr:cNvPr>
          <xdr:cNvCxnSpPr/>
        </xdr:nvCxnSpPr>
        <xdr:spPr>
          <a:xfrm>
            <a:off x="976312" y="18449925"/>
            <a:ext cx="0" cy="1190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" name="Straight Arrow Connector 363">
            <a:extLst>
              <a:ext uri="{FF2B5EF4-FFF2-40B4-BE49-F238E27FC236}">
                <a16:creationId xmlns:a16="http://schemas.microsoft.com/office/drawing/2014/main" id="{13229872-AADA-4648-A515-04DE6920C31C}"/>
              </a:ext>
            </a:extLst>
          </xdr:cNvPr>
          <xdr:cNvCxnSpPr/>
        </xdr:nvCxnSpPr>
        <xdr:spPr>
          <a:xfrm>
            <a:off x="1133475" y="18383250"/>
            <a:ext cx="0" cy="18573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" name="Straight Arrow Connector 364">
            <a:extLst>
              <a:ext uri="{FF2B5EF4-FFF2-40B4-BE49-F238E27FC236}">
                <a16:creationId xmlns:a16="http://schemas.microsoft.com/office/drawing/2014/main" id="{31F2CE23-94E5-46A2-9F45-86DE9F5737BA}"/>
              </a:ext>
            </a:extLst>
          </xdr:cNvPr>
          <xdr:cNvCxnSpPr/>
        </xdr:nvCxnSpPr>
        <xdr:spPr>
          <a:xfrm>
            <a:off x="1295400" y="18326100"/>
            <a:ext cx="0" cy="2476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" name="Straight Arrow Connector 365">
            <a:extLst>
              <a:ext uri="{FF2B5EF4-FFF2-40B4-BE49-F238E27FC236}">
                <a16:creationId xmlns:a16="http://schemas.microsoft.com/office/drawing/2014/main" id="{40C9D248-51F2-44DF-81DB-2C58D0639B93}"/>
              </a:ext>
            </a:extLst>
          </xdr:cNvPr>
          <xdr:cNvCxnSpPr/>
        </xdr:nvCxnSpPr>
        <xdr:spPr>
          <a:xfrm>
            <a:off x="1457325" y="18273713"/>
            <a:ext cx="0" cy="29527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" name="Straight Arrow Connector 366">
            <a:extLst>
              <a:ext uri="{FF2B5EF4-FFF2-40B4-BE49-F238E27FC236}">
                <a16:creationId xmlns:a16="http://schemas.microsoft.com/office/drawing/2014/main" id="{97E902D3-2306-46F8-BBC6-C955F6586903}"/>
              </a:ext>
            </a:extLst>
          </xdr:cNvPr>
          <xdr:cNvCxnSpPr/>
        </xdr:nvCxnSpPr>
        <xdr:spPr>
          <a:xfrm>
            <a:off x="1619249" y="18207038"/>
            <a:ext cx="0" cy="35718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" name="Straight Arrow Connector 367">
            <a:extLst>
              <a:ext uri="{FF2B5EF4-FFF2-40B4-BE49-F238E27FC236}">
                <a16:creationId xmlns:a16="http://schemas.microsoft.com/office/drawing/2014/main" id="{64C78398-F156-4B5B-8AAA-49AFF7BEBD08}"/>
              </a:ext>
            </a:extLst>
          </xdr:cNvPr>
          <xdr:cNvCxnSpPr/>
        </xdr:nvCxnSpPr>
        <xdr:spPr>
          <a:xfrm>
            <a:off x="1781174" y="18154650"/>
            <a:ext cx="0" cy="40957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1" name="Isosceles Triangle 370">
            <a:extLst>
              <a:ext uri="{FF2B5EF4-FFF2-40B4-BE49-F238E27FC236}">
                <a16:creationId xmlns:a16="http://schemas.microsoft.com/office/drawing/2014/main" id="{5FF6EED6-4A68-4A2C-9F2B-94F3A13B6977}"/>
              </a:ext>
            </a:extLst>
          </xdr:cNvPr>
          <xdr:cNvSpPr/>
        </xdr:nvSpPr>
        <xdr:spPr>
          <a:xfrm>
            <a:off x="581025" y="1858327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72" name="Isosceles Triangle 371">
            <a:extLst>
              <a:ext uri="{FF2B5EF4-FFF2-40B4-BE49-F238E27FC236}">
                <a16:creationId xmlns:a16="http://schemas.microsoft.com/office/drawing/2014/main" id="{3A6D79E8-892C-49DA-9A2E-C2E91C7DDDD1}"/>
              </a:ext>
            </a:extLst>
          </xdr:cNvPr>
          <xdr:cNvSpPr/>
        </xdr:nvSpPr>
        <xdr:spPr>
          <a:xfrm>
            <a:off x="2205037" y="1858327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73" name="Straight Connector 372">
            <a:extLst>
              <a:ext uri="{FF2B5EF4-FFF2-40B4-BE49-F238E27FC236}">
                <a16:creationId xmlns:a16="http://schemas.microsoft.com/office/drawing/2014/main" id="{398DD78A-809B-4C84-A4EF-38069AD637E5}"/>
              </a:ext>
            </a:extLst>
          </xdr:cNvPr>
          <xdr:cNvCxnSpPr/>
        </xdr:nvCxnSpPr>
        <xdr:spPr>
          <a:xfrm>
            <a:off x="647700" y="18726150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" name="Straight Connector 373">
            <a:extLst>
              <a:ext uri="{FF2B5EF4-FFF2-40B4-BE49-F238E27FC236}">
                <a16:creationId xmlns:a16="http://schemas.microsoft.com/office/drawing/2014/main" id="{A56BCC8B-4CB0-4BE4-B4EE-80B87E31FA55}"/>
              </a:ext>
            </a:extLst>
          </xdr:cNvPr>
          <xdr:cNvCxnSpPr/>
        </xdr:nvCxnSpPr>
        <xdr:spPr>
          <a:xfrm>
            <a:off x="581025" y="1885950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" name="Straight Connector 374">
            <a:extLst>
              <a:ext uri="{FF2B5EF4-FFF2-40B4-BE49-F238E27FC236}">
                <a16:creationId xmlns:a16="http://schemas.microsoft.com/office/drawing/2014/main" id="{7C4D12D2-28AF-4B48-9583-F5F97DD9619F}"/>
              </a:ext>
            </a:extLst>
          </xdr:cNvPr>
          <xdr:cNvCxnSpPr/>
        </xdr:nvCxnSpPr>
        <xdr:spPr>
          <a:xfrm flipH="1">
            <a:off x="609600" y="1882140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6" name="Straight Connector 375">
            <a:extLst>
              <a:ext uri="{FF2B5EF4-FFF2-40B4-BE49-F238E27FC236}">
                <a16:creationId xmlns:a16="http://schemas.microsoft.com/office/drawing/2014/main" id="{A5194F74-4D2F-4FBC-8989-4361D4A787C3}"/>
              </a:ext>
            </a:extLst>
          </xdr:cNvPr>
          <xdr:cNvCxnSpPr/>
        </xdr:nvCxnSpPr>
        <xdr:spPr>
          <a:xfrm>
            <a:off x="2266950" y="18726150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7" name="Straight Connector 376">
            <a:extLst>
              <a:ext uri="{FF2B5EF4-FFF2-40B4-BE49-F238E27FC236}">
                <a16:creationId xmlns:a16="http://schemas.microsoft.com/office/drawing/2014/main" id="{BEF4CD4C-1504-4DE4-866B-A963503F7CA5}"/>
              </a:ext>
            </a:extLst>
          </xdr:cNvPr>
          <xdr:cNvCxnSpPr/>
        </xdr:nvCxnSpPr>
        <xdr:spPr>
          <a:xfrm flipH="1">
            <a:off x="2224088" y="1882616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8" name="Straight Connector 377">
            <a:extLst>
              <a:ext uri="{FF2B5EF4-FFF2-40B4-BE49-F238E27FC236}">
                <a16:creationId xmlns:a16="http://schemas.microsoft.com/office/drawing/2014/main" id="{2977D608-2CD7-44AB-A964-43BEBAE833EA}"/>
              </a:ext>
            </a:extLst>
          </xdr:cNvPr>
          <xdr:cNvCxnSpPr/>
        </xdr:nvCxnSpPr>
        <xdr:spPr>
          <a:xfrm>
            <a:off x="1781185" y="18726150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9" name="Straight Connector 378">
            <a:extLst>
              <a:ext uri="{FF2B5EF4-FFF2-40B4-BE49-F238E27FC236}">
                <a16:creationId xmlns:a16="http://schemas.microsoft.com/office/drawing/2014/main" id="{165408D2-E91B-4573-BF60-695789F19C84}"/>
              </a:ext>
            </a:extLst>
          </xdr:cNvPr>
          <xdr:cNvCxnSpPr/>
        </xdr:nvCxnSpPr>
        <xdr:spPr>
          <a:xfrm flipH="1">
            <a:off x="1743085" y="1882140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0" name="Straight Connector 379">
            <a:extLst>
              <a:ext uri="{FF2B5EF4-FFF2-40B4-BE49-F238E27FC236}">
                <a16:creationId xmlns:a16="http://schemas.microsoft.com/office/drawing/2014/main" id="{2A442000-8292-4AFE-98D3-793010FAFA21}"/>
              </a:ext>
            </a:extLst>
          </xdr:cNvPr>
          <xdr:cNvCxnSpPr/>
        </xdr:nvCxnSpPr>
        <xdr:spPr>
          <a:xfrm>
            <a:off x="581025" y="1914525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1" name="Straight Connector 380">
            <a:extLst>
              <a:ext uri="{FF2B5EF4-FFF2-40B4-BE49-F238E27FC236}">
                <a16:creationId xmlns:a16="http://schemas.microsoft.com/office/drawing/2014/main" id="{480B2815-C34A-4F74-9611-9BECC7255C05}"/>
              </a:ext>
            </a:extLst>
          </xdr:cNvPr>
          <xdr:cNvCxnSpPr/>
        </xdr:nvCxnSpPr>
        <xdr:spPr>
          <a:xfrm flipH="1">
            <a:off x="609600" y="191071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2" name="Straight Connector 381">
            <a:extLst>
              <a:ext uri="{FF2B5EF4-FFF2-40B4-BE49-F238E27FC236}">
                <a16:creationId xmlns:a16="http://schemas.microsoft.com/office/drawing/2014/main" id="{BEECA832-A318-499B-8D3F-C71323A7D356}"/>
              </a:ext>
            </a:extLst>
          </xdr:cNvPr>
          <xdr:cNvCxnSpPr/>
        </xdr:nvCxnSpPr>
        <xdr:spPr>
          <a:xfrm flipH="1">
            <a:off x="2228850" y="1911191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4" name="Straight Connector 383">
            <a:extLst>
              <a:ext uri="{FF2B5EF4-FFF2-40B4-BE49-F238E27FC236}">
                <a16:creationId xmlns:a16="http://schemas.microsoft.com/office/drawing/2014/main" id="{6C5CC42B-0CAB-4C09-B3F5-14D205748DCE}"/>
              </a:ext>
            </a:extLst>
          </xdr:cNvPr>
          <xdr:cNvCxnSpPr/>
        </xdr:nvCxnSpPr>
        <xdr:spPr>
          <a:xfrm flipH="1" flipV="1">
            <a:off x="1504950" y="18145125"/>
            <a:ext cx="276224" cy="1476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1DD56F7B-AC2D-4AF7-BF27-8F197D1B3ED3}"/>
              </a:ext>
            </a:extLst>
          </xdr:cNvPr>
          <xdr:cNvCxnSpPr>
            <a:stCxn id="371" idx="0"/>
          </xdr:cNvCxnSpPr>
        </xdr:nvCxnSpPr>
        <xdr:spPr>
          <a:xfrm flipV="1">
            <a:off x="647700" y="18149889"/>
            <a:ext cx="1138238" cy="433386"/>
          </a:xfrm>
          <a:prstGeom prst="line">
            <a:avLst/>
          </a:prstGeom>
          <a:noFill/>
          <a:ln w="15875"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133</xdr:row>
      <xdr:rowOff>128588</xdr:rowOff>
    </xdr:from>
    <xdr:to>
      <xdr:col>14</xdr:col>
      <xdr:colOff>71437</xdr:colOff>
      <xdr:row>141</xdr:row>
      <xdr:rowOff>71438</xdr:rowOff>
    </xdr:to>
    <xdr:grpSp>
      <xdr:nvGrpSpPr>
        <xdr:cNvPr id="72" name="Group 71">
          <a:extLst>
            <a:ext uri="{FF2B5EF4-FFF2-40B4-BE49-F238E27FC236}">
              <a16:creationId xmlns:a16="http://schemas.microsoft.com/office/drawing/2014/main" id="{E9E06329-AFB0-4EBE-8794-E9CF7007C04E}"/>
            </a:ext>
          </a:extLst>
        </xdr:cNvPr>
        <xdr:cNvGrpSpPr/>
      </xdr:nvGrpSpPr>
      <xdr:grpSpPr>
        <a:xfrm>
          <a:off x="581025" y="19559588"/>
          <a:ext cx="1757362" cy="1085850"/>
          <a:chOff x="581025" y="19559588"/>
          <a:chExt cx="1757362" cy="1085850"/>
        </a:xfrm>
      </xdr:grpSpPr>
      <xdr:cxnSp macro="">
        <xdr:nvCxnSpPr>
          <xdr:cNvPr id="385" name="Straight Connector 384">
            <a:extLst>
              <a:ext uri="{FF2B5EF4-FFF2-40B4-BE49-F238E27FC236}">
                <a16:creationId xmlns:a16="http://schemas.microsoft.com/office/drawing/2014/main" id="{AC9A6689-CDA2-4335-AA50-3DE423B5B56A}"/>
              </a:ext>
            </a:extLst>
          </xdr:cNvPr>
          <xdr:cNvCxnSpPr/>
        </xdr:nvCxnSpPr>
        <xdr:spPr>
          <a:xfrm>
            <a:off x="642937" y="20002500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6" name="Straight Arrow Connector 385">
            <a:extLst>
              <a:ext uri="{FF2B5EF4-FFF2-40B4-BE49-F238E27FC236}">
                <a16:creationId xmlns:a16="http://schemas.microsoft.com/office/drawing/2014/main" id="{B4B136E4-8AE9-4B95-A309-EDFCA06202B2}"/>
              </a:ext>
            </a:extLst>
          </xdr:cNvPr>
          <xdr:cNvCxnSpPr/>
        </xdr:nvCxnSpPr>
        <xdr:spPr>
          <a:xfrm>
            <a:off x="1457325" y="19878675"/>
            <a:ext cx="0" cy="1190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7" name="Straight Arrow Connector 386">
            <a:extLst>
              <a:ext uri="{FF2B5EF4-FFF2-40B4-BE49-F238E27FC236}">
                <a16:creationId xmlns:a16="http://schemas.microsoft.com/office/drawing/2014/main" id="{4E3741C1-26BF-43F3-999D-A06ED723F38B}"/>
              </a:ext>
            </a:extLst>
          </xdr:cNvPr>
          <xdr:cNvCxnSpPr/>
        </xdr:nvCxnSpPr>
        <xdr:spPr>
          <a:xfrm>
            <a:off x="1290637" y="19826288"/>
            <a:ext cx="0" cy="17621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Straight Arrow Connector 387">
            <a:extLst>
              <a:ext uri="{FF2B5EF4-FFF2-40B4-BE49-F238E27FC236}">
                <a16:creationId xmlns:a16="http://schemas.microsoft.com/office/drawing/2014/main" id="{3C3367DE-223E-4CF1-9520-3744BD5CA791}"/>
              </a:ext>
            </a:extLst>
          </xdr:cNvPr>
          <xdr:cNvCxnSpPr/>
        </xdr:nvCxnSpPr>
        <xdr:spPr>
          <a:xfrm>
            <a:off x="1133475" y="19769138"/>
            <a:ext cx="0" cy="2333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9" name="Straight Arrow Connector 388">
            <a:extLst>
              <a:ext uri="{FF2B5EF4-FFF2-40B4-BE49-F238E27FC236}">
                <a16:creationId xmlns:a16="http://schemas.microsoft.com/office/drawing/2014/main" id="{B001DE02-8084-4977-83A4-903F30FA493A}"/>
              </a:ext>
            </a:extLst>
          </xdr:cNvPr>
          <xdr:cNvCxnSpPr/>
        </xdr:nvCxnSpPr>
        <xdr:spPr>
          <a:xfrm>
            <a:off x="976312" y="19707226"/>
            <a:ext cx="0" cy="29527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0" name="Straight Arrow Connector 389">
            <a:extLst>
              <a:ext uri="{FF2B5EF4-FFF2-40B4-BE49-F238E27FC236}">
                <a16:creationId xmlns:a16="http://schemas.microsoft.com/office/drawing/2014/main" id="{514F34FA-CE5E-42D6-8FCE-0ACE4E680975}"/>
              </a:ext>
            </a:extLst>
          </xdr:cNvPr>
          <xdr:cNvCxnSpPr/>
        </xdr:nvCxnSpPr>
        <xdr:spPr>
          <a:xfrm>
            <a:off x="804862" y="19645313"/>
            <a:ext cx="0" cy="35718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1" name="Straight Arrow Connector 390">
            <a:extLst>
              <a:ext uri="{FF2B5EF4-FFF2-40B4-BE49-F238E27FC236}">
                <a16:creationId xmlns:a16="http://schemas.microsoft.com/office/drawing/2014/main" id="{CE9478D1-BEC5-4A03-957A-4153DB008B8E}"/>
              </a:ext>
            </a:extLst>
          </xdr:cNvPr>
          <xdr:cNvCxnSpPr/>
        </xdr:nvCxnSpPr>
        <xdr:spPr>
          <a:xfrm>
            <a:off x="647699" y="19588163"/>
            <a:ext cx="0" cy="40957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2" name="Isosceles Triangle 391">
            <a:extLst>
              <a:ext uri="{FF2B5EF4-FFF2-40B4-BE49-F238E27FC236}">
                <a16:creationId xmlns:a16="http://schemas.microsoft.com/office/drawing/2014/main" id="{3012FA4F-1EC8-4B28-AA71-6CFD44B0DA7A}"/>
              </a:ext>
            </a:extLst>
          </xdr:cNvPr>
          <xdr:cNvSpPr/>
        </xdr:nvSpPr>
        <xdr:spPr>
          <a:xfrm>
            <a:off x="581025" y="2001202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93" name="Isosceles Triangle 392">
            <a:extLst>
              <a:ext uri="{FF2B5EF4-FFF2-40B4-BE49-F238E27FC236}">
                <a16:creationId xmlns:a16="http://schemas.microsoft.com/office/drawing/2014/main" id="{71707FC4-7830-4454-AA2C-F2D9ACAB9825}"/>
              </a:ext>
            </a:extLst>
          </xdr:cNvPr>
          <xdr:cNvSpPr/>
        </xdr:nvSpPr>
        <xdr:spPr>
          <a:xfrm>
            <a:off x="2205037" y="2001202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94" name="Straight Connector 393">
            <a:extLst>
              <a:ext uri="{FF2B5EF4-FFF2-40B4-BE49-F238E27FC236}">
                <a16:creationId xmlns:a16="http://schemas.microsoft.com/office/drawing/2014/main" id="{B7F5F521-BE50-489B-B46F-B867B8F640D1}"/>
              </a:ext>
            </a:extLst>
          </xdr:cNvPr>
          <xdr:cNvCxnSpPr/>
        </xdr:nvCxnSpPr>
        <xdr:spPr>
          <a:xfrm>
            <a:off x="647700" y="20154900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5" name="Straight Connector 394">
            <a:extLst>
              <a:ext uri="{FF2B5EF4-FFF2-40B4-BE49-F238E27FC236}">
                <a16:creationId xmlns:a16="http://schemas.microsoft.com/office/drawing/2014/main" id="{D43474CC-93F1-49B8-AAFA-7105EC729B93}"/>
              </a:ext>
            </a:extLst>
          </xdr:cNvPr>
          <xdr:cNvCxnSpPr/>
        </xdr:nvCxnSpPr>
        <xdr:spPr>
          <a:xfrm>
            <a:off x="581025" y="2028825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6" name="Straight Connector 395">
            <a:extLst>
              <a:ext uri="{FF2B5EF4-FFF2-40B4-BE49-F238E27FC236}">
                <a16:creationId xmlns:a16="http://schemas.microsoft.com/office/drawing/2014/main" id="{FBB6ACC5-D0AF-4AF2-ACE1-9D6E0F0D6BC5}"/>
              </a:ext>
            </a:extLst>
          </xdr:cNvPr>
          <xdr:cNvCxnSpPr/>
        </xdr:nvCxnSpPr>
        <xdr:spPr>
          <a:xfrm flipH="1">
            <a:off x="609600" y="202501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7" name="Straight Connector 396">
            <a:extLst>
              <a:ext uri="{FF2B5EF4-FFF2-40B4-BE49-F238E27FC236}">
                <a16:creationId xmlns:a16="http://schemas.microsoft.com/office/drawing/2014/main" id="{1F0EE22B-2896-463F-BBAE-34FB7944E0DE}"/>
              </a:ext>
            </a:extLst>
          </xdr:cNvPr>
          <xdr:cNvCxnSpPr/>
        </xdr:nvCxnSpPr>
        <xdr:spPr>
          <a:xfrm>
            <a:off x="2266950" y="20154900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8" name="Straight Connector 397">
            <a:extLst>
              <a:ext uri="{FF2B5EF4-FFF2-40B4-BE49-F238E27FC236}">
                <a16:creationId xmlns:a16="http://schemas.microsoft.com/office/drawing/2014/main" id="{F6386A8B-F768-4382-A94D-06A643349436}"/>
              </a:ext>
            </a:extLst>
          </xdr:cNvPr>
          <xdr:cNvCxnSpPr/>
        </xdr:nvCxnSpPr>
        <xdr:spPr>
          <a:xfrm flipH="1">
            <a:off x="2224088" y="2025491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9" name="Straight Connector 398">
            <a:extLst>
              <a:ext uri="{FF2B5EF4-FFF2-40B4-BE49-F238E27FC236}">
                <a16:creationId xmlns:a16="http://schemas.microsoft.com/office/drawing/2014/main" id="{A1EB6E74-02D0-4450-B669-730E5E51C8CC}"/>
              </a:ext>
            </a:extLst>
          </xdr:cNvPr>
          <xdr:cNvCxnSpPr/>
        </xdr:nvCxnSpPr>
        <xdr:spPr>
          <a:xfrm>
            <a:off x="1781185" y="20154900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0" name="Straight Connector 399">
            <a:extLst>
              <a:ext uri="{FF2B5EF4-FFF2-40B4-BE49-F238E27FC236}">
                <a16:creationId xmlns:a16="http://schemas.microsoft.com/office/drawing/2014/main" id="{CCF04A73-30D4-447E-B4AD-28FB02C84540}"/>
              </a:ext>
            </a:extLst>
          </xdr:cNvPr>
          <xdr:cNvCxnSpPr/>
        </xdr:nvCxnSpPr>
        <xdr:spPr>
          <a:xfrm flipH="1">
            <a:off x="1743085" y="202501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1" name="Straight Connector 400">
            <a:extLst>
              <a:ext uri="{FF2B5EF4-FFF2-40B4-BE49-F238E27FC236}">
                <a16:creationId xmlns:a16="http://schemas.microsoft.com/office/drawing/2014/main" id="{E2A22DA6-C5E5-4CE8-9D53-25A1C4C433FC}"/>
              </a:ext>
            </a:extLst>
          </xdr:cNvPr>
          <xdr:cNvCxnSpPr/>
        </xdr:nvCxnSpPr>
        <xdr:spPr>
          <a:xfrm>
            <a:off x="581025" y="2057400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2" name="Straight Connector 401">
            <a:extLst>
              <a:ext uri="{FF2B5EF4-FFF2-40B4-BE49-F238E27FC236}">
                <a16:creationId xmlns:a16="http://schemas.microsoft.com/office/drawing/2014/main" id="{418F7EE5-317E-4875-BA8D-B16416041BA5}"/>
              </a:ext>
            </a:extLst>
          </xdr:cNvPr>
          <xdr:cNvCxnSpPr/>
        </xdr:nvCxnSpPr>
        <xdr:spPr>
          <a:xfrm flipH="1">
            <a:off x="609600" y="2053590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3" name="Straight Connector 402">
            <a:extLst>
              <a:ext uri="{FF2B5EF4-FFF2-40B4-BE49-F238E27FC236}">
                <a16:creationId xmlns:a16="http://schemas.microsoft.com/office/drawing/2014/main" id="{651A8027-CC44-47A5-8BD7-19C82468ED2F}"/>
              </a:ext>
            </a:extLst>
          </xdr:cNvPr>
          <xdr:cNvCxnSpPr/>
        </xdr:nvCxnSpPr>
        <xdr:spPr>
          <a:xfrm flipH="1">
            <a:off x="2228850" y="2054066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4" name="Straight Connector 403">
            <a:extLst>
              <a:ext uri="{FF2B5EF4-FFF2-40B4-BE49-F238E27FC236}">
                <a16:creationId xmlns:a16="http://schemas.microsoft.com/office/drawing/2014/main" id="{83D83F4D-79BF-40E7-8ACE-E8F4A803785B}"/>
              </a:ext>
            </a:extLst>
          </xdr:cNvPr>
          <xdr:cNvCxnSpPr/>
        </xdr:nvCxnSpPr>
        <xdr:spPr>
          <a:xfrm flipH="1">
            <a:off x="647700" y="19559588"/>
            <a:ext cx="738188" cy="228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5" name="Straight Connector 404">
            <a:extLst>
              <a:ext uri="{FF2B5EF4-FFF2-40B4-BE49-F238E27FC236}">
                <a16:creationId xmlns:a16="http://schemas.microsoft.com/office/drawing/2014/main" id="{B1DDE096-733E-47D5-BFF0-CB0A3E9130B4}"/>
              </a:ext>
            </a:extLst>
          </xdr:cNvPr>
          <xdr:cNvCxnSpPr/>
        </xdr:nvCxnSpPr>
        <xdr:spPr>
          <a:xfrm>
            <a:off x="647700" y="19592925"/>
            <a:ext cx="1138238" cy="414338"/>
          </a:xfrm>
          <a:prstGeom prst="line">
            <a:avLst/>
          </a:prstGeom>
          <a:noFill/>
          <a:ln w="15875"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143</xdr:row>
      <xdr:rowOff>128588</xdr:rowOff>
    </xdr:from>
    <xdr:to>
      <xdr:col>14</xdr:col>
      <xdr:colOff>71437</xdr:colOff>
      <xdr:row>151</xdr:row>
      <xdr:rowOff>71438</xdr:rowOff>
    </xdr:to>
    <xdr:grpSp>
      <xdr:nvGrpSpPr>
        <xdr:cNvPr id="71" name="Group 70">
          <a:extLst>
            <a:ext uri="{FF2B5EF4-FFF2-40B4-BE49-F238E27FC236}">
              <a16:creationId xmlns:a16="http://schemas.microsoft.com/office/drawing/2014/main" id="{FEB1BB78-7A86-4AE6-A24D-35EFA61F30E0}"/>
            </a:ext>
          </a:extLst>
        </xdr:cNvPr>
        <xdr:cNvGrpSpPr/>
      </xdr:nvGrpSpPr>
      <xdr:grpSpPr>
        <a:xfrm>
          <a:off x="581025" y="20988338"/>
          <a:ext cx="1757362" cy="1085850"/>
          <a:chOff x="581025" y="20988338"/>
          <a:chExt cx="1757362" cy="1085850"/>
        </a:xfrm>
      </xdr:grpSpPr>
      <xdr:cxnSp macro="">
        <xdr:nvCxnSpPr>
          <xdr:cNvPr id="406" name="Straight Connector 405">
            <a:extLst>
              <a:ext uri="{FF2B5EF4-FFF2-40B4-BE49-F238E27FC236}">
                <a16:creationId xmlns:a16="http://schemas.microsoft.com/office/drawing/2014/main" id="{0483B82B-FC15-479D-BE0B-182DD40BE0B6}"/>
              </a:ext>
            </a:extLst>
          </xdr:cNvPr>
          <xdr:cNvCxnSpPr/>
        </xdr:nvCxnSpPr>
        <xdr:spPr>
          <a:xfrm>
            <a:off x="642937" y="21431250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7" name="Straight Arrow Connector 406">
            <a:extLst>
              <a:ext uri="{FF2B5EF4-FFF2-40B4-BE49-F238E27FC236}">
                <a16:creationId xmlns:a16="http://schemas.microsoft.com/office/drawing/2014/main" id="{F6925F95-127D-47BF-8921-6D5B452BC9CF}"/>
              </a:ext>
            </a:extLst>
          </xdr:cNvPr>
          <xdr:cNvCxnSpPr/>
        </xdr:nvCxnSpPr>
        <xdr:spPr>
          <a:xfrm>
            <a:off x="1785937" y="21312187"/>
            <a:ext cx="0" cy="1190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8" name="Straight Arrow Connector 407">
            <a:extLst>
              <a:ext uri="{FF2B5EF4-FFF2-40B4-BE49-F238E27FC236}">
                <a16:creationId xmlns:a16="http://schemas.microsoft.com/office/drawing/2014/main" id="{3D43DC41-1B47-4063-95B3-B6C1A03FB90A}"/>
              </a:ext>
            </a:extLst>
          </xdr:cNvPr>
          <xdr:cNvCxnSpPr/>
        </xdr:nvCxnSpPr>
        <xdr:spPr>
          <a:xfrm>
            <a:off x="1943100" y="21231225"/>
            <a:ext cx="0" cy="20478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9" name="Straight Arrow Connector 408">
            <a:extLst>
              <a:ext uri="{FF2B5EF4-FFF2-40B4-BE49-F238E27FC236}">
                <a16:creationId xmlns:a16="http://schemas.microsoft.com/office/drawing/2014/main" id="{DA2689A6-752A-4E25-A2C3-2347E3590826}"/>
              </a:ext>
            </a:extLst>
          </xdr:cNvPr>
          <xdr:cNvCxnSpPr/>
        </xdr:nvCxnSpPr>
        <xdr:spPr>
          <a:xfrm>
            <a:off x="1133475" y="21331238"/>
            <a:ext cx="0" cy="1000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0" name="Straight Arrow Connector 409">
            <a:extLst>
              <a:ext uri="{FF2B5EF4-FFF2-40B4-BE49-F238E27FC236}">
                <a16:creationId xmlns:a16="http://schemas.microsoft.com/office/drawing/2014/main" id="{CF60BE81-F84C-4E72-9AB3-2FD67335D4BF}"/>
              </a:ext>
            </a:extLst>
          </xdr:cNvPr>
          <xdr:cNvCxnSpPr/>
        </xdr:nvCxnSpPr>
        <xdr:spPr>
          <a:xfrm>
            <a:off x="976312" y="21226463"/>
            <a:ext cx="0" cy="20478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1" name="Straight Arrow Connector 410">
            <a:extLst>
              <a:ext uri="{FF2B5EF4-FFF2-40B4-BE49-F238E27FC236}">
                <a16:creationId xmlns:a16="http://schemas.microsoft.com/office/drawing/2014/main" id="{6104AC04-4873-4513-B773-4C9FD97A43D2}"/>
              </a:ext>
            </a:extLst>
          </xdr:cNvPr>
          <xdr:cNvCxnSpPr/>
        </xdr:nvCxnSpPr>
        <xdr:spPr>
          <a:xfrm>
            <a:off x="804862" y="21121688"/>
            <a:ext cx="0" cy="3095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2" name="Straight Arrow Connector 411">
            <a:extLst>
              <a:ext uri="{FF2B5EF4-FFF2-40B4-BE49-F238E27FC236}">
                <a16:creationId xmlns:a16="http://schemas.microsoft.com/office/drawing/2014/main" id="{7AB8A806-9F0C-4477-890F-AA144032002F}"/>
              </a:ext>
            </a:extLst>
          </xdr:cNvPr>
          <xdr:cNvCxnSpPr/>
        </xdr:nvCxnSpPr>
        <xdr:spPr>
          <a:xfrm>
            <a:off x="647699" y="21016913"/>
            <a:ext cx="0" cy="40957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3" name="Isosceles Triangle 412">
            <a:extLst>
              <a:ext uri="{FF2B5EF4-FFF2-40B4-BE49-F238E27FC236}">
                <a16:creationId xmlns:a16="http://schemas.microsoft.com/office/drawing/2014/main" id="{8FDC3A2A-B654-4983-9899-76BD9F114667}"/>
              </a:ext>
            </a:extLst>
          </xdr:cNvPr>
          <xdr:cNvSpPr/>
        </xdr:nvSpPr>
        <xdr:spPr>
          <a:xfrm>
            <a:off x="581025" y="2144077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14" name="Isosceles Triangle 413">
            <a:extLst>
              <a:ext uri="{FF2B5EF4-FFF2-40B4-BE49-F238E27FC236}">
                <a16:creationId xmlns:a16="http://schemas.microsoft.com/office/drawing/2014/main" id="{2C681193-0FF2-470A-8B1B-DB45DA240C0A}"/>
              </a:ext>
            </a:extLst>
          </xdr:cNvPr>
          <xdr:cNvSpPr/>
        </xdr:nvSpPr>
        <xdr:spPr>
          <a:xfrm>
            <a:off x="2205037" y="2144077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415" name="Straight Connector 414">
            <a:extLst>
              <a:ext uri="{FF2B5EF4-FFF2-40B4-BE49-F238E27FC236}">
                <a16:creationId xmlns:a16="http://schemas.microsoft.com/office/drawing/2014/main" id="{861A4202-43D4-4BE1-9C39-11812BC7ECAB}"/>
              </a:ext>
            </a:extLst>
          </xdr:cNvPr>
          <xdr:cNvCxnSpPr/>
        </xdr:nvCxnSpPr>
        <xdr:spPr>
          <a:xfrm>
            <a:off x="647700" y="21583650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6" name="Straight Connector 415">
            <a:extLst>
              <a:ext uri="{FF2B5EF4-FFF2-40B4-BE49-F238E27FC236}">
                <a16:creationId xmlns:a16="http://schemas.microsoft.com/office/drawing/2014/main" id="{C1603703-E69E-4500-AB70-1CE009FAAA47}"/>
              </a:ext>
            </a:extLst>
          </xdr:cNvPr>
          <xdr:cNvCxnSpPr/>
        </xdr:nvCxnSpPr>
        <xdr:spPr>
          <a:xfrm>
            <a:off x="581025" y="2171700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7" name="Straight Connector 416">
            <a:extLst>
              <a:ext uri="{FF2B5EF4-FFF2-40B4-BE49-F238E27FC236}">
                <a16:creationId xmlns:a16="http://schemas.microsoft.com/office/drawing/2014/main" id="{EDF9750D-B3AA-486E-8A9B-5EDC20DE7CAE}"/>
              </a:ext>
            </a:extLst>
          </xdr:cNvPr>
          <xdr:cNvCxnSpPr/>
        </xdr:nvCxnSpPr>
        <xdr:spPr>
          <a:xfrm flipH="1">
            <a:off x="609600" y="2167890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8" name="Straight Connector 417">
            <a:extLst>
              <a:ext uri="{FF2B5EF4-FFF2-40B4-BE49-F238E27FC236}">
                <a16:creationId xmlns:a16="http://schemas.microsoft.com/office/drawing/2014/main" id="{2BDF1629-EADE-47FC-B638-E5355939C957}"/>
              </a:ext>
            </a:extLst>
          </xdr:cNvPr>
          <xdr:cNvCxnSpPr/>
        </xdr:nvCxnSpPr>
        <xdr:spPr>
          <a:xfrm>
            <a:off x="2266950" y="21583650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9" name="Straight Connector 418">
            <a:extLst>
              <a:ext uri="{FF2B5EF4-FFF2-40B4-BE49-F238E27FC236}">
                <a16:creationId xmlns:a16="http://schemas.microsoft.com/office/drawing/2014/main" id="{C5BD8037-DE3A-4D0A-8F93-87079FF44F87}"/>
              </a:ext>
            </a:extLst>
          </xdr:cNvPr>
          <xdr:cNvCxnSpPr/>
        </xdr:nvCxnSpPr>
        <xdr:spPr>
          <a:xfrm flipH="1">
            <a:off x="2224088" y="2168366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0" name="Straight Connector 419">
            <a:extLst>
              <a:ext uri="{FF2B5EF4-FFF2-40B4-BE49-F238E27FC236}">
                <a16:creationId xmlns:a16="http://schemas.microsoft.com/office/drawing/2014/main" id="{5AA1F04B-1242-4F41-A79E-3B1ED4D17034}"/>
              </a:ext>
            </a:extLst>
          </xdr:cNvPr>
          <xdr:cNvCxnSpPr/>
        </xdr:nvCxnSpPr>
        <xdr:spPr>
          <a:xfrm>
            <a:off x="1619253" y="21583650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1" name="Straight Connector 420">
            <a:extLst>
              <a:ext uri="{FF2B5EF4-FFF2-40B4-BE49-F238E27FC236}">
                <a16:creationId xmlns:a16="http://schemas.microsoft.com/office/drawing/2014/main" id="{6D5D39A6-2B77-4C50-B6C8-49DC1E87EEC5}"/>
              </a:ext>
            </a:extLst>
          </xdr:cNvPr>
          <xdr:cNvCxnSpPr/>
        </xdr:nvCxnSpPr>
        <xdr:spPr>
          <a:xfrm flipH="1">
            <a:off x="1581153" y="2167890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2" name="Straight Connector 421">
            <a:extLst>
              <a:ext uri="{FF2B5EF4-FFF2-40B4-BE49-F238E27FC236}">
                <a16:creationId xmlns:a16="http://schemas.microsoft.com/office/drawing/2014/main" id="{2FBE293D-A846-47A0-9132-96A6A7C915CE}"/>
              </a:ext>
            </a:extLst>
          </xdr:cNvPr>
          <xdr:cNvCxnSpPr/>
        </xdr:nvCxnSpPr>
        <xdr:spPr>
          <a:xfrm>
            <a:off x="581025" y="2200275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3" name="Straight Connector 422">
            <a:extLst>
              <a:ext uri="{FF2B5EF4-FFF2-40B4-BE49-F238E27FC236}">
                <a16:creationId xmlns:a16="http://schemas.microsoft.com/office/drawing/2014/main" id="{9C4E02FA-1FFD-4552-9B19-139554A8D181}"/>
              </a:ext>
            </a:extLst>
          </xdr:cNvPr>
          <xdr:cNvCxnSpPr/>
        </xdr:nvCxnSpPr>
        <xdr:spPr>
          <a:xfrm flipH="1">
            <a:off x="609600" y="219646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4" name="Straight Connector 423">
            <a:extLst>
              <a:ext uri="{FF2B5EF4-FFF2-40B4-BE49-F238E27FC236}">
                <a16:creationId xmlns:a16="http://schemas.microsoft.com/office/drawing/2014/main" id="{A79798C2-F4E3-442D-A75D-8A0C896E41AB}"/>
              </a:ext>
            </a:extLst>
          </xdr:cNvPr>
          <xdr:cNvCxnSpPr/>
        </xdr:nvCxnSpPr>
        <xdr:spPr>
          <a:xfrm flipH="1">
            <a:off x="2228850" y="2196941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5" name="Straight Connector 424">
            <a:extLst>
              <a:ext uri="{FF2B5EF4-FFF2-40B4-BE49-F238E27FC236}">
                <a16:creationId xmlns:a16="http://schemas.microsoft.com/office/drawing/2014/main" id="{6464884E-3524-4EE9-A2F1-5CBC46E5A9B7}"/>
              </a:ext>
            </a:extLst>
          </xdr:cNvPr>
          <xdr:cNvCxnSpPr/>
        </xdr:nvCxnSpPr>
        <xdr:spPr>
          <a:xfrm flipH="1">
            <a:off x="647700" y="20988338"/>
            <a:ext cx="738188" cy="228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6" name="Straight Connector 425">
            <a:extLst>
              <a:ext uri="{FF2B5EF4-FFF2-40B4-BE49-F238E27FC236}">
                <a16:creationId xmlns:a16="http://schemas.microsoft.com/office/drawing/2014/main" id="{02814416-F707-4B0F-AB62-CAB7A3E4C705}"/>
              </a:ext>
            </a:extLst>
          </xdr:cNvPr>
          <xdr:cNvCxnSpPr/>
        </xdr:nvCxnSpPr>
        <xdr:spPr>
          <a:xfrm>
            <a:off x="647700" y="21021675"/>
            <a:ext cx="647700" cy="414338"/>
          </a:xfrm>
          <a:prstGeom prst="line">
            <a:avLst/>
          </a:prstGeom>
          <a:noFill/>
          <a:ln w="15875"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7" name="Straight Connector 426">
            <a:extLst>
              <a:ext uri="{FF2B5EF4-FFF2-40B4-BE49-F238E27FC236}">
                <a16:creationId xmlns:a16="http://schemas.microsoft.com/office/drawing/2014/main" id="{403C1E36-6FBE-44AE-BFFF-F3D431E036EB}"/>
              </a:ext>
            </a:extLst>
          </xdr:cNvPr>
          <xdr:cNvCxnSpPr/>
        </xdr:nvCxnSpPr>
        <xdr:spPr>
          <a:xfrm flipH="1">
            <a:off x="1624013" y="21016913"/>
            <a:ext cx="652462" cy="409575"/>
          </a:xfrm>
          <a:prstGeom prst="line">
            <a:avLst/>
          </a:prstGeom>
          <a:noFill/>
          <a:ln w="15875"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8" name="Straight Arrow Connector 427">
            <a:extLst>
              <a:ext uri="{FF2B5EF4-FFF2-40B4-BE49-F238E27FC236}">
                <a16:creationId xmlns:a16="http://schemas.microsoft.com/office/drawing/2014/main" id="{B66BEE8A-16AF-4310-975C-D24453D25606}"/>
              </a:ext>
            </a:extLst>
          </xdr:cNvPr>
          <xdr:cNvCxnSpPr/>
        </xdr:nvCxnSpPr>
        <xdr:spPr>
          <a:xfrm>
            <a:off x="2105025" y="21121687"/>
            <a:ext cx="0" cy="3095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9" name="Straight Arrow Connector 428">
            <a:extLst>
              <a:ext uri="{FF2B5EF4-FFF2-40B4-BE49-F238E27FC236}">
                <a16:creationId xmlns:a16="http://schemas.microsoft.com/office/drawing/2014/main" id="{71E06EC8-33C1-4379-8027-A0F3A781F265}"/>
              </a:ext>
            </a:extLst>
          </xdr:cNvPr>
          <xdr:cNvCxnSpPr/>
        </xdr:nvCxnSpPr>
        <xdr:spPr>
          <a:xfrm>
            <a:off x="2281237" y="21016913"/>
            <a:ext cx="0" cy="40957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" name="Straight Connector 429">
            <a:extLst>
              <a:ext uri="{FF2B5EF4-FFF2-40B4-BE49-F238E27FC236}">
                <a16:creationId xmlns:a16="http://schemas.microsoft.com/office/drawing/2014/main" id="{BA43A7B5-FB97-48D5-A6C6-542A1B265A2F}"/>
              </a:ext>
            </a:extLst>
          </xdr:cNvPr>
          <xdr:cNvCxnSpPr/>
        </xdr:nvCxnSpPr>
        <xdr:spPr>
          <a:xfrm>
            <a:off x="1614488" y="20997863"/>
            <a:ext cx="657224" cy="219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" name="Straight Connector 430">
            <a:extLst>
              <a:ext uri="{FF2B5EF4-FFF2-40B4-BE49-F238E27FC236}">
                <a16:creationId xmlns:a16="http://schemas.microsoft.com/office/drawing/2014/main" id="{C1DB7202-7EDB-4669-B714-8E26BF04B275}"/>
              </a:ext>
            </a:extLst>
          </xdr:cNvPr>
          <xdr:cNvCxnSpPr/>
        </xdr:nvCxnSpPr>
        <xdr:spPr>
          <a:xfrm>
            <a:off x="1295400" y="21583650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" name="Straight Connector 431">
            <a:extLst>
              <a:ext uri="{FF2B5EF4-FFF2-40B4-BE49-F238E27FC236}">
                <a16:creationId xmlns:a16="http://schemas.microsoft.com/office/drawing/2014/main" id="{6C83C55B-1BE2-46ED-B274-7C12160B0D95}"/>
              </a:ext>
            </a:extLst>
          </xdr:cNvPr>
          <xdr:cNvCxnSpPr/>
        </xdr:nvCxnSpPr>
        <xdr:spPr>
          <a:xfrm flipH="1">
            <a:off x="1257300" y="2167890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154</xdr:row>
      <xdr:rowOff>28575</xdr:rowOff>
    </xdr:from>
    <xdr:to>
      <xdr:col>14</xdr:col>
      <xdr:colOff>71437</xdr:colOff>
      <xdr:row>160</xdr:row>
      <xdr:rowOff>85726</xdr:rowOff>
    </xdr:to>
    <xdr:grpSp>
      <xdr:nvGrpSpPr>
        <xdr:cNvPr id="70" name="Group 69">
          <a:extLst>
            <a:ext uri="{FF2B5EF4-FFF2-40B4-BE49-F238E27FC236}">
              <a16:creationId xmlns:a16="http://schemas.microsoft.com/office/drawing/2014/main" id="{B69BDF05-C0D6-443C-8EA4-B5F99450B57C}"/>
            </a:ext>
          </a:extLst>
        </xdr:cNvPr>
        <xdr:cNvGrpSpPr/>
      </xdr:nvGrpSpPr>
      <xdr:grpSpPr>
        <a:xfrm>
          <a:off x="581025" y="22459950"/>
          <a:ext cx="1757362" cy="914401"/>
          <a:chOff x="581025" y="22459950"/>
          <a:chExt cx="1757362" cy="914401"/>
        </a:xfrm>
      </xdr:grpSpPr>
      <xdr:cxnSp macro="">
        <xdr:nvCxnSpPr>
          <xdr:cNvPr id="433" name="Straight Connector 432">
            <a:extLst>
              <a:ext uri="{FF2B5EF4-FFF2-40B4-BE49-F238E27FC236}">
                <a16:creationId xmlns:a16="http://schemas.microsoft.com/office/drawing/2014/main" id="{7DC47EB7-D8B8-41E5-A748-987568E3978D}"/>
              </a:ext>
            </a:extLst>
          </xdr:cNvPr>
          <xdr:cNvCxnSpPr/>
        </xdr:nvCxnSpPr>
        <xdr:spPr>
          <a:xfrm>
            <a:off x="642937" y="22717125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" name="Straight Arrow Connector 433">
            <a:extLst>
              <a:ext uri="{FF2B5EF4-FFF2-40B4-BE49-F238E27FC236}">
                <a16:creationId xmlns:a16="http://schemas.microsoft.com/office/drawing/2014/main" id="{37436CAB-CFA8-4FEA-92BA-A55AB08ABE5E}"/>
              </a:ext>
            </a:extLst>
          </xdr:cNvPr>
          <xdr:cNvCxnSpPr/>
        </xdr:nvCxnSpPr>
        <xdr:spPr>
          <a:xfrm>
            <a:off x="1457325" y="2245995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35" name="Isosceles Triangle 434">
            <a:extLst>
              <a:ext uri="{FF2B5EF4-FFF2-40B4-BE49-F238E27FC236}">
                <a16:creationId xmlns:a16="http://schemas.microsoft.com/office/drawing/2014/main" id="{6A7E3BE6-D054-4B2F-BEA6-929E40A28E65}"/>
              </a:ext>
            </a:extLst>
          </xdr:cNvPr>
          <xdr:cNvSpPr/>
        </xdr:nvSpPr>
        <xdr:spPr>
          <a:xfrm>
            <a:off x="581025" y="2272665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36" name="Isosceles Triangle 435">
            <a:extLst>
              <a:ext uri="{FF2B5EF4-FFF2-40B4-BE49-F238E27FC236}">
                <a16:creationId xmlns:a16="http://schemas.microsoft.com/office/drawing/2014/main" id="{B692B447-B8D9-4EEC-8938-C73C555A7D08}"/>
              </a:ext>
            </a:extLst>
          </xdr:cNvPr>
          <xdr:cNvSpPr/>
        </xdr:nvSpPr>
        <xdr:spPr>
          <a:xfrm>
            <a:off x="2205037" y="2272665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437" name="Straight Connector 436">
            <a:extLst>
              <a:ext uri="{FF2B5EF4-FFF2-40B4-BE49-F238E27FC236}">
                <a16:creationId xmlns:a16="http://schemas.microsoft.com/office/drawing/2014/main" id="{A1E28386-FC3E-43EF-8E37-CFEFA5ECE46D}"/>
              </a:ext>
            </a:extLst>
          </xdr:cNvPr>
          <xdr:cNvCxnSpPr/>
        </xdr:nvCxnSpPr>
        <xdr:spPr>
          <a:xfrm>
            <a:off x="647700" y="22879050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" name="Straight Connector 437">
            <a:extLst>
              <a:ext uri="{FF2B5EF4-FFF2-40B4-BE49-F238E27FC236}">
                <a16:creationId xmlns:a16="http://schemas.microsoft.com/office/drawing/2014/main" id="{E5A90DBA-DEFA-4588-9BC5-C2130F7A6A4D}"/>
              </a:ext>
            </a:extLst>
          </xdr:cNvPr>
          <xdr:cNvCxnSpPr/>
        </xdr:nvCxnSpPr>
        <xdr:spPr>
          <a:xfrm>
            <a:off x="581025" y="23288625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9" name="Straight Connector 438">
            <a:extLst>
              <a:ext uri="{FF2B5EF4-FFF2-40B4-BE49-F238E27FC236}">
                <a16:creationId xmlns:a16="http://schemas.microsoft.com/office/drawing/2014/main" id="{394A448C-C791-4AA7-8F53-595C24438CE1}"/>
              </a:ext>
            </a:extLst>
          </xdr:cNvPr>
          <xdr:cNvCxnSpPr/>
        </xdr:nvCxnSpPr>
        <xdr:spPr>
          <a:xfrm flipH="1">
            <a:off x="609600" y="2325052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0" name="Straight Connector 439">
            <a:extLst>
              <a:ext uri="{FF2B5EF4-FFF2-40B4-BE49-F238E27FC236}">
                <a16:creationId xmlns:a16="http://schemas.microsoft.com/office/drawing/2014/main" id="{B291C256-4F5A-49FD-97AB-1387AD38597C}"/>
              </a:ext>
            </a:extLst>
          </xdr:cNvPr>
          <xdr:cNvCxnSpPr/>
        </xdr:nvCxnSpPr>
        <xdr:spPr>
          <a:xfrm>
            <a:off x="2266950" y="22883813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1" name="Straight Connector 440">
            <a:extLst>
              <a:ext uri="{FF2B5EF4-FFF2-40B4-BE49-F238E27FC236}">
                <a16:creationId xmlns:a16="http://schemas.microsoft.com/office/drawing/2014/main" id="{B1E15BAB-604F-4533-84BF-36E3B0061DD5}"/>
              </a:ext>
            </a:extLst>
          </xdr:cNvPr>
          <xdr:cNvCxnSpPr/>
        </xdr:nvCxnSpPr>
        <xdr:spPr>
          <a:xfrm flipH="1">
            <a:off x="2228850" y="2325528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2" name="Straight Connector 441">
            <a:extLst>
              <a:ext uri="{FF2B5EF4-FFF2-40B4-BE49-F238E27FC236}">
                <a16:creationId xmlns:a16="http://schemas.microsoft.com/office/drawing/2014/main" id="{A8845B9D-C1B7-48D8-AEB8-9D558AD37D57}"/>
              </a:ext>
            </a:extLst>
          </xdr:cNvPr>
          <xdr:cNvCxnSpPr/>
        </xdr:nvCxnSpPr>
        <xdr:spPr>
          <a:xfrm>
            <a:off x="581025" y="23002875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3" name="Straight Connector 442">
            <a:extLst>
              <a:ext uri="{FF2B5EF4-FFF2-40B4-BE49-F238E27FC236}">
                <a16:creationId xmlns:a16="http://schemas.microsoft.com/office/drawing/2014/main" id="{D051F3AD-A4C3-464D-95A0-53DD3FD2985D}"/>
              </a:ext>
            </a:extLst>
          </xdr:cNvPr>
          <xdr:cNvCxnSpPr/>
        </xdr:nvCxnSpPr>
        <xdr:spPr>
          <a:xfrm flipH="1">
            <a:off x="609600" y="2296477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4" name="Straight Connector 443">
            <a:extLst>
              <a:ext uri="{FF2B5EF4-FFF2-40B4-BE49-F238E27FC236}">
                <a16:creationId xmlns:a16="http://schemas.microsoft.com/office/drawing/2014/main" id="{224F61B1-4FEC-47C8-9F13-1FDEAA29A330}"/>
              </a:ext>
            </a:extLst>
          </xdr:cNvPr>
          <xdr:cNvCxnSpPr/>
        </xdr:nvCxnSpPr>
        <xdr:spPr>
          <a:xfrm flipH="1">
            <a:off x="2228850" y="2296953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5" name="Straight Connector 444">
            <a:extLst>
              <a:ext uri="{FF2B5EF4-FFF2-40B4-BE49-F238E27FC236}">
                <a16:creationId xmlns:a16="http://schemas.microsoft.com/office/drawing/2014/main" id="{7D17C8FF-53F5-4C96-81B4-617B5E1ACE10}"/>
              </a:ext>
            </a:extLst>
          </xdr:cNvPr>
          <xdr:cNvCxnSpPr/>
        </xdr:nvCxnSpPr>
        <xdr:spPr>
          <a:xfrm>
            <a:off x="1457332" y="22869525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6" name="Straight Connector 445">
            <a:extLst>
              <a:ext uri="{FF2B5EF4-FFF2-40B4-BE49-F238E27FC236}">
                <a16:creationId xmlns:a16="http://schemas.microsoft.com/office/drawing/2014/main" id="{DD44B6B7-0A39-4B7D-8CED-52868A22C9B2}"/>
              </a:ext>
            </a:extLst>
          </xdr:cNvPr>
          <xdr:cNvCxnSpPr/>
        </xdr:nvCxnSpPr>
        <xdr:spPr>
          <a:xfrm flipH="1">
            <a:off x="1419232" y="2296477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90487</xdr:colOff>
      <xdr:row>163</xdr:row>
      <xdr:rowOff>19052</xdr:rowOff>
    </xdr:from>
    <xdr:to>
      <xdr:col>14</xdr:col>
      <xdr:colOff>71437</xdr:colOff>
      <xdr:row>171</xdr:row>
      <xdr:rowOff>85726</xdr:rowOff>
    </xdr:to>
    <xdr:grpSp>
      <xdr:nvGrpSpPr>
        <xdr:cNvPr id="69" name="Group 68">
          <a:extLst>
            <a:ext uri="{FF2B5EF4-FFF2-40B4-BE49-F238E27FC236}">
              <a16:creationId xmlns:a16="http://schemas.microsoft.com/office/drawing/2014/main" id="{1ACA1720-A684-4E73-A0D4-AFDBA7C4E81D}"/>
            </a:ext>
          </a:extLst>
        </xdr:cNvPr>
        <xdr:cNvGrpSpPr/>
      </xdr:nvGrpSpPr>
      <xdr:grpSpPr>
        <a:xfrm>
          <a:off x="576262" y="23736302"/>
          <a:ext cx="1762125" cy="1209674"/>
          <a:chOff x="576262" y="23736302"/>
          <a:chExt cx="1762125" cy="1209674"/>
        </a:xfrm>
      </xdr:grpSpPr>
      <xdr:cxnSp macro="">
        <xdr:nvCxnSpPr>
          <xdr:cNvPr id="447" name="Straight Connector 446">
            <a:extLst>
              <a:ext uri="{FF2B5EF4-FFF2-40B4-BE49-F238E27FC236}">
                <a16:creationId xmlns:a16="http://schemas.microsoft.com/office/drawing/2014/main" id="{E1892043-8A73-41A6-ADA7-CFCC2AD31B45}"/>
              </a:ext>
            </a:extLst>
          </xdr:cNvPr>
          <xdr:cNvCxnSpPr/>
        </xdr:nvCxnSpPr>
        <xdr:spPr>
          <a:xfrm>
            <a:off x="642937" y="24003000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8" name="Straight Arrow Connector 447">
            <a:extLst>
              <a:ext uri="{FF2B5EF4-FFF2-40B4-BE49-F238E27FC236}">
                <a16:creationId xmlns:a16="http://schemas.microsoft.com/office/drawing/2014/main" id="{D1944980-56D3-4128-873A-9C5766EAF1F4}"/>
              </a:ext>
            </a:extLst>
          </xdr:cNvPr>
          <xdr:cNvCxnSpPr/>
        </xdr:nvCxnSpPr>
        <xdr:spPr>
          <a:xfrm>
            <a:off x="1133465" y="23745825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49" name="Isosceles Triangle 448">
            <a:extLst>
              <a:ext uri="{FF2B5EF4-FFF2-40B4-BE49-F238E27FC236}">
                <a16:creationId xmlns:a16="http://schemas.microsoft.com/office/drawing/2014/main" id="{1A69C523-09D8-4838-B896-70E555243056}"/>
              </a:ext>
            </a:extLst>
          </xdr:cNvPr>
          <xdr:cNvSpPr/>
        </xdr:nvSpPr>
        <xdr:spPr>
          <a:xfrm>
            <a:off x="581025" y="2401252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50" name="Isosceles Triangle 449">
            <a:extLst>
              <a:ext uri="{FF2B5EF4-FFF2-40B4-BE49-F238E27FC236}">
                <a16:creationId xmlns:a16="http://schemas.microsoft.com/office/drawing/2014/main" id="{737FBEE8-E537-4ED4-A61F-18B4FE545276}"/>
              </a:ext>
            </a:extLst>
          </xdr:cNvPr>
          <xdr:cNvSpPr/>
        </xdr:nvSpPr>
        <xdr:spPr>
          <a:xfrm>
            <a:off x="2205037" y="2401252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451" name="Straight Connector 450">
            <a:extLst>
              <a:ext uri="{FF2B5EF4-FFF2-40B4-BE49-F238E27FC236}">
                <a16:creationId xmlns:a16="http://schemas.microsoft.com/office/drawing/2014/main" id="{50EB98CF-F1A9-49D0-8CCB-3F5B7B138F24}"/>
              </a:ext>
            </a:extLst>
          </xdr:cNvPr>
          <xdr:cNvCxnSpPr/>
        </xdr:nvCxnSpPr>
        <xdr:spPr>
          <a:xfrm>
            <a:off x="647700" y="24174450"/>
            <a:ext cx="0" cy="7667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2" name="Straight Connector 451">
            <a:extLst>
              <a:ext uri="{FF2B5EF4-FFF2-40B4-BE49-F238E27FC236}">
                <a16:creationId xmlns:a16="http://schemas.microsoft.com/office/drawing/2014/main" id="{D763A939-BBAB-430B-ABAF-340E3BDED46B}"/>
              </a:ext>
            </a:extLst>
          </xdr:cNvPr>
          <xdr:cNvCxnSpPr/>
        </xdr:nvCxnSpPr>
        <xdr:spPr>
          <a:xfrm>
            <a:off x="581025" y="2486025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3" name="Straight Connector 452">
            <a:extLst>
              <a:ext uri="{FF2B5EF4-FFF2-40B4-BE49-F238E27FC236}">
                <a16:creationId xmlns:a16="http://schemas.microsoft.com/office/drawing/2014/main" id="{042B9DB2-1B0D-4863-BD5A-5216DA59770F}"/>
              </a:ext>
            </a:extLst>
          </xdr:cNvPr>
          <xdr:cNvCxnSpPr/>
        </xdr:nvCxnSpPr>
        <xdr:spPr>
          <a:xfrm flipH="1">
            <a:off x="609600" y="248221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4" name="Straight Connector 453">
            <a:extLst>
              <a:ext uri="{FF2B5EF4-FFF2-40B4-BE49-F238E27FC236}">
                <a16:creationId xmlns:a16="http://schemas.microsoft.com/office/drawing/2014/main" id="{1E7E76CB-22E2-4278-B0D6-8CEE072B0FD3}"/>
              </a:ext>
            </a:extLst>
          </xdr:cNvPr>
          <xdr:cNvCxnSpPr/>
        </xdr:nvCxnSpPr>
        <xdr:spPr>
          <a:xfrm>
            <a:off x="2266950" y="24164925"/>
            <a:ext cx="0" cy="7810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5" name="Straight Connector 454">
            <a:extLst>
              <a:ext uri="{FF2B5EF4-FFF2-40B4-BE49-F238E27FC236}">
                <a16:creationId xmlns:a16="http://schemas.microsoft.com/office/drawing/2014/main" id="{49C085FD-A84B-4169-9125-0012D1FB7108}"/>
              </a:ext>
            </a:extLst>
          </xdr:cNvPr>
          <xdr:cNvCxnSpPr/>
        </xdr:nvCxnSpPr>
        <xdr:spPr>
          <a:xfrm flipH="1">
            <a:off x="2228850" y="2482691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6" name="Straight Connector 455">
            <a:extLst>
              <a:ext uri="{FF2B5EF4-FFF2-40B4-BE49-F238E27FC236}">
                <a16:creationId xmlns:a16="http://schemas.microsoft.com/office/drawing/2014/main" id="{1C4821A8-F96D-46FD-AF67-4853E22C4D24}"/>
              </a:ext>
            </a:extLst>
          </xdr:cNvPr>
          <xdr:cNvCxnSpPr/>
        </xdr:nvCxnSpPr>
        <xdr:spPr>
          <a:xfrm>
            <a:off x="581025" y="2457450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7" name="Straight Connector 456">
            <a:extLst>
              <a:ext uri="{FF2B5EF4-FFF2-40B4-BE49-F238E27FC236}">
                <a16:creationId xmlns:a16="http://schemas.microsoft.com/office/drawing/2014/main" id="{4268AC37-17D9-4B1D-9FEB-DE0069745EB7}"/>
              </a:ext>
            </a:extLst>
          </xdr:cNvPr>
          <xdr:cNvCxnSpPr/>
        </xdr:nvCxnSpPr>
        <xdr:spPr>
          <a:xfrm flipH="1">
            <a:off x="609600" y="2453640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8" name="Straight Connector 457">
            <a:extLst>
              <a:ext uri="{FF2B5EF4-FFF2-40B4-BE49-F238E27FC236}">
                <a16:creationId xmlns:a16="http://schemas.microsoft.com/office/drawing/2014/main" id="{0B366119-D285-416B-AAD1-73B769110BFB}"/>
              </a:ext>
            </a:extLst>
          </xdr:cNvPr>
          <xdr:cNvCxnSpPr/>
        </xdr:nvCxnSpPr>
        <xdr:spPr>
          <a:xfrm flipH="1">
            <a:off x="2228850" y="2454116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9" name="Straight Connector 458">
            <a:extLst>
              <a:ext uri="{FF2B5EF4-FFF2-40B4-BE49-F238E27FC236}">
                <a16:creationId xmlns:a16="http://schemas.microsoft.com/office/drawing/2014/main" id="{AB9B0A09-2275-4C87-968B-CF2D4BC91F71}"/>
              </a:ext>
            </a:extLst>
          </xdr:cNvPr>
          <xdr:cNvCxnSpPr/>
        </xdr:nvCxnSpPr>
        <xdr:spPr>
          <a:xfrm>
            <a:off x="1457332" y="24441150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0" name="Straight Connector 459">
            <a:extLst>
              <a:ext uri="{FF2B5EF4-FFF2-40B4-BE49-F238E27FC236}">
                <a16:creationId xmlns:a16="http://schemas.microsoft.com/office/drawing/2014/main" id="{0E6CD3FB-5B55-42F6-A4DC-1D8C9B5CA660}"/>
              </a:ext>
            </a:extLst>
          </xdr:cNvPr>
          <xdr:cNvCxnSpPr/>
        </xdr:nvCxnSpPr>
        <xdr:spPr>
          <a:xfrm flipH="1">
            <a:off x="1419232" y="2453640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1" name="Straight Arrow Connector 460">
            <a:extLst>
              <a:ext uri="{FF2B5EF4-FFF2-40B4-BE49-F238E27FC236}">
                <a16:creationId xmlns:a16="http://schemas.microsoft.com/office/drawing/2014/main" id="{844E08F6-A9BF-4A8A-9FFF-35A360AC95E9}"/>
              </a:ext>
            </a:extLst>
          </xdr:cNvPr>
          <xdr:cNvCxnSpPr/>
        </xdr:nvCxnSpPr>
        <xdr:spPr>
          <a:xfrm>
            <a:off x="1781175" y="23736302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2" name="Straight Connector 461">
            <a:extLst>
              <a:ext uri="{FF2B5EF4-FFF2-40B4-BE49-F238E27FC236}">
                <a16:creationId xmlns:a16="http://schemas.microsoft.com/office/drawing/2014/main" id="{ABBA942B-677E-441C-A553-D129911424AD}"/>
              </a:ext>
            </a:extLst>
          </xdr:cNvPr>
          <xdr:cNvCxnSpPr/>
        </xdr:nvCxnSpPr>
        <xdr:spPr>
          <a:xfrm>
            <a:off x="576262" y="2428875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3" name="Straight Connector 462">
            <a:extLst>
              <a:ext uri="{FF2B5EF4-FFF2-40B4-BE49-F238E27FC236}">
                <a16:creationId xmlns:a16="http://schemas.microsoft.com/office/drawing/2014/main" id="{434209D5-851A-4444-A624-6EE01C9B01E4}"/>
              </a:ext>
            </a:extLst>
          </xdr:cNvPr>
          <xdr:cNvCxnSpPr/>
        </xdr:nvCxnSpPr>
        <xdr:spPr>
          <a:xfrm flipH="1">
            <a:off x="604837" y="242506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4" name="Straight Connector 463">
            <a:extLst>
              <a:ext uri="{FF2B5EF4-FFF2-40B4-BE49-F238E27FC236}">
                <a16:creationId xmlns:a16="http://schemas.microsoft.com/office/drawing/2014/main" id="{1BA767D0-83CA-4A1C-9FFC-735B4C12EB5D}"/>
              </a:ext>
            </a:extLst>
          </xdr:cNvPr>
          <xdr:cNvCxnSpPr/>
        </xdr:nvCxnSpPr>
        <xdr:spPr>
          <a:xfrm flipH="1">
            <a:off x="2224087" y="2425541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5" name="Straight Connector 464">
            <a:extLst>
              <a:ext uri="{FF2B5EF4-FFF2-40B4-BE49-F238E27FC236}">
                <a16:creationId xmlns:a16="http://schemas.microsoft.com/office/drawing/2014/main" id="{0228A125-BDD8-4659-B85B-ADA34B3EF522}"/>
              </a:ext>
            </a:extLst>
          </xdr:cNvPr>
          <xdr:cNvCxnSpPr/>
        </xdr:nvCxnSpPr>
        <xdr:spPr>
          <a:xfrm>
            <a:off x="1133475" y="24155400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6" name="Straight Connector 465">
            <a:extLst>
              <a:ext uri="{FF2B5EF4-FFF2-40B4-BE49-F238E27FC236}">
                <a16:creationId xmlns:a16="http://schemas.microsoft.com/office/drawing/2014/main" id="{5AB616C6-3C84-48B9-ABFC-80F11E7D71E3}"/>
              </a:ext>
            </a:extLst>
          </xdr:cNvPr>
          <xdr:cNvCxnSpPr/>
        </xdr:nvCxnSpPr>
        <xdr:spPr>
          <a:xfrm flipH="1">
            <a:off x="1095375" y="242506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7" name="Straight Connector 466">
            <a:extLst>
              <a:ext uri="{FF2B5EF4-FFF2-40B4-BE49-F238E27FC236}">
                <a16:creationId xmlns:a16="http://schemas.microsoft.com/office/drawing/2014/main" id="{6715996D-42D6-4027-BFF3-8EE88C8BA56E}"/>
              </a:ext>
            </a:extLst>
          </xdr:cNvPr>
          <xdr:cNvCxnSpPr/>
        </xdr:nvCxnSpPr>
        <xdr:spPr>
          <a:xfrm>
            <a:off x="1781176" y="24155400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8" name="Straight Connector 467">
            <a:extLst>
              <a:ext uri="{FF2B5EF4-FFF2-40B4-BE49-F238E27FC236}">
                <a16:creationId xmlns:a16="http://schemas.microsoft.com/office/drawing/2014/main" id="{4FC38AFA-A734-42B5-BAB6-C0EE5E4DB24F}"/>
              </a:ext>
            </a:extLst>
          </xdr:cNvPr>
          <xdr:cNvCxnSpPr/>
        </xdr:nvCxnSpPr>
        <xdr:spPr>
          <a:xfrm flipH="1">
            <a:off x="1743076" y="242506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95250</xdr:colOff>
      <xdr:row>174</xdr:row>
      <xdr:rowOff>138112</xdr:rowOff>
    </xdr:from>
    <xdr:to>
      <xdr:col>14</xdr:col>
      <xdr:colOff>71437</xdr:colOff>
      <xdr:row>180</xdr:row>
      <xdr:rowOff>71438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429098CA-5AF3-4F86-B69D-BE5C2358F82F}"/>
            </a:ext>
          </a:extLst>
        </xdr:cNvPr>
        <xdr:cNvGrpSpPr/>
      </xdr:nvGrpSpPr>
      <xdr:grpSpPr>
        <a:xfrm>
          <a:off x="581025" y="25426987"/>
          <a:ext cx="1757362" cy="790576"/>
          <a:chOff x="581025" y="25426987"/>
          <a:chExt cx="1757362" cy="790576"/>
        </a:xfrm>
      </xdr:grpSpPr>
      <xdr:cxnSp macro="">
        <xdr:nvCxnSpPr>
          <xdr:cNvPr id="469" name="Straight Connector 468">
            <a:extLst>
              <a:ext uri="{FF2B5EF4-FFF2-40B4-BE49-F238E27FC236}">
                <a16:creationId xmlns:a16="http://schemas.microsoft.com/office/drawing/2014/main" id="{4D3EE116-BF63-49B4-A4A8-5579310B98D1}"/>
              </a:ext>
            </a:extLst>
          </xdr:cNvPr>
          <xdr:cNvCxnSpPr/>
        </xdr:nvCxnSpPr>
        <xdr:spPr>
          <a:xfrm>
            <a:off x="642937" y="25574625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1" name="Isosceles Triangle 480">
            <a:extLst>
              <a:ext uri="{FF2B5EF4-FFF2-40B4-BE49-F238E27FC236}">
                <a16:creationId xmlns:a16="http://schemas.microsoft.com/office/drawing/2014/main" id="{C14A8121-3445-4427-B628-81EA82D9BEC3}"/>
              </a:ext>
            </a:extLst>
          </xdr:cNvPr>
          <xdr:cNvSpPr/>
        </xdr:nvSpPr>
        <xdr:spPr>
          <a:xfrm>
            <a:off x="581025" y="2558415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82" name="Isosceles Triangle 481">
            <a:extLst>
              <a:ext uri="{FF2B5EF4-FFF2-40B4-BE49-F238E27FC236}">
                <a16:creationId xmlns:a16="http://schemas.microsoft.com/office/drawing/2014/main" id="{590AEC85-C603-4DF2-AFF7-AD7C6EDF3398}"/>
              </a:ext>
            </a:extLst>
          </xdr:cNvPr>
          <xdr:cNvSpPr/>
        </xdr:nvSpPr>
        <xdr:spPr>
          <a:xfrm>
            <a:off x="2205037" y="2558415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489" name="Straight Connector 488">
            <a:extLst>
              <a:ext uri="{FF2B5EF4-FFF2-40B4-BE49-F238E27FC236}">
                <a16:creationId xmlns:a16="http://schemas.microsoft.com/office/drawing/2014/main" id="{15E213EC-ABF1-4AC9-AFE8-6D39B8205469}"/>
              </a:ext>
            </a:extLst>
          </xdr:cNvPr>
          <xdr:cNvCxnSpPr/>
        </xdr:nvCxnSpPr>
        <xdr:spPr>
          <a:xfrm>
            <a:off x="647700" y="25727025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0" name="Straight Connector 489">
            <a:extLst>
              <a:ext uri="{FF2B5EF4-FFF2-40B4-BE49-F238E27FC236}">
                <a16:creationId xmlns:a16="http://schemas.microsoft.com/office/drawing/2014/main" id="{2383E58E-79C1-4212-B235-C68D82D37103}"/>
              </a:ext>
            </a:extLst>
          </xdr:cNvPr>
          <xdr:cNvCxnSpPr/>
        </xdr:nvCxnSpPr>
        <xdr:spPr>
          <a:xfrm>
            <a:off x="581025" y="25860375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1" name="Straight Connector 490">
            <a:extLst>
              <a:ext uri="{FF2B5EF4-FFF2-40B4-BE49-F238E27FC236}">
                <a16:creationId xmlns:a16="http://schemas.microsoft.com/office/drawing/2014/main" id="{AEF35597-86AC-4523-A6AF-833563426493}"/>
              </a:ext>
            </a:extLst>
          </xdr:cNvPr>
          <xdr:cNvCxnSpPr/>
        </xdr:nvCxnSpPr>
        <xdr:spPr>
          <a:xfrm flipH="1">
            <a:off x="609600" y="2582227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2" name="Straight Connector 491">
            <a:extLst>
              <a:ext uri="{FF2B5EF4-FFF2-40B4-BE49-F238E27FC236}">
                <a16:creationId xmlns:a16="http://schemas.microsoft.com/office/drawing/2014/main" id="{3224A8B8-3388-40A4-8D99-6E8C90FEE119}"/>
              </a:ext>
            </a:extLst>
          </xdr:cNvPr>
          <xdr:cNvCxnSpPr/>
        </xdr:nvCxnSpPr>
        <xdr:spPr>
          <a:xfrm>
            <a:off x="2266950" y="25727025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3" name="Straight Connector 492">
            <a:extLst>
              <a:ext uri="{FF2B5EF4-FFF2-40B4-BE49-F238E27FC236}">
                <a16:creationId xmlns:a16="http://schemas.microsoft.com/office/drawing/2014/main" id="{5A843A9A-7CDC-40AA-9338-A3CBF328558F}"/>
              </a:ext>
            </a:extLst>
          </xdr:cNvPr>
          <xdr:cNvCxnSpPr/>
        </xdr:nvCxnSpPr>
        <xdr:spPr>
          <a:xfrm flipH="1">
            <a:off x="2224088" y="2582703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4" name="Straight Connector 493">
            <a:extLst>
              <a:ext uri="{FF2B5EF4-FFF2-40B4-BE49-F238E27FC236}">
                <a16:creationId xmlns:a16="http://schemas.microsoft.com/office/drawing/2014/main" id="{6C0FBB92-9524-4275-A21A-17C60BF73130}"/>
              </a:ext>
            </a:extLst>
          </xdr:cNvPr>
          <xdr:cNvCxnSpPr/>
        </xdr:nvCxnSpPr>
        <xdr:spPr>
          <a:xfrm>
            <a:off x="1781185" y="25727025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5" name="Straight Connector 494">
            <a:extLst>
              <a:ext uri="{FF2B5EF4-FFF2-40B4-BE49-F238E27FC236}">
                <a16:creationId xmlns:a16="http://schemas.microsoft.com/office/drawing/2014/main" id="{E47C889A-56AD-4507-A7B2-DA5CFF4294CC}"/>
              </a:ext>
            </a:extLst>
          </xdr:cNvPr>
          <xdr:cNvCxnSpPr/>
        </xdr:nvCxnSpPr>
        <xdr:spPr>
          <a:xfrm flipH="1">
            <a:off x="1743085" y="2582227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6" name="Straight Connector 495">
            <a:extLst>
              <a:ext uri="{FF2B5EF4-FFF2-40B4-BE49-F238E27FC236}">
                <a16:creationId xmlns:a16="http://schemas.microsoft.com/office/drawing/2014/main" id="{83CB1326-3CAA-4B21-8497-E70B69E9B32B}"/>
              </a:ext>
            </a:extLst>
          </xdr:cNvPr>
          <xdr:cNvCxnSpPr/>
        </xdr:nvCxnSpPr>
        <xdr:spPr>
          <a:xfrm>
            <a:off x="581025" y="26146125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7" name="Straight Connector 496">
            <a:extLst>
              <a:ext uri="{FF2B5EF4-FFF2-40B4-BE49-F238E27FC236}">
                <a16:creationId xmlns:a16="http://schemas.microsoft.com/office/drawing/2014/main" id="{7EAEF187-DBB2-415B-82B7-FAAB13BF4209}"/>
              </a:ext>
            </a:extLst>
          </xdr:cNvPr>
          <xdr:cNvCxnSpPr/>
        </xdr:nvCxnSpPr>
        <xdr:spPr>
          <a:xfrm flipH="1">
            <a:off x="609600" y="2610802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8" name="Straight Connector 497">
            <a:extLst>
              <a:ext uri="{FF2B5EF4-FFF2-40B4-BE49-F238E27FC236}">
                <a16:creationId xmlns:a16="http://schemas.microsoft.com/office/drawing/2014/main" id="{CE795F15-10C5-4A44-ACC0-7DDF3BE49DEC}"/>
              </a:ext>
            </a:extLst>
          </xdr:cNvPr>
          <xdr:cNvCxnSpPr/>
        </xdr:nvCxnSpPr>
        <xdr:spPr>
          <a:xfrm flipH="1">
            <a:off x="2228850" y="2611278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6" name="Arc 105">
            <a:extLst>
              <a:ext uri="{FF2B5EF4-FFF2-40B4-BE49-F238E27FC236}">
                <a16:creationId xmlns:a16="http://schemas.microsoft.com/office/drawing/2014/main" id="{ADD43B9A-C636-4E7A-AD01-33A3ED152FE1}"/>
              </a:ext>
            </a:extLst>
          </xdr:cNvPr>
          <xdr:cNvSpPr/>
        </xdr:nvSpPr>
        <xdr:spPr>
          <a:xfrm rot="18884610">
            <a:off x="1562100" y="25426987"/>
            <a:ext cx="476250" cy="476250"/>
          </a:xfrm>
          <a:prstGeom prst="arc">
            <a:avLst/>
          </a:prstGeom>
          <a:ln w="15875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2" name="Straight Connector 111">
            <a:extLst>
              <a:ext uri="{FF2B5EF4-FFF2-40B4-BE49-F238E27FC236}">
                <a16:creationId xmlns:a16="http://schemas.microsoft.com/office/drawing/2014/main" id="{B378EB26-E331-4A28-BB4B-EFAA9F67A0A9}"/>
              </a:ext>
            </a:extLst>
          </xdr:cNvPr>
          <xdr:cNvCxnSpPr/>
        </xdr:nvCxnSpPr>
        <xdr:spPr>
          <a:xfrm>
            <a:off x="1781176" y="25531763"/>
            <a:ext cx="0" cy="66675"/>
          </a:xfrm>
          <a:prstGeom prst="line">
            <a:avLst/>
          </a:prstGeom>
          <a:ln w="1587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90487</xdr:colOff>
      <xdr:row>184</xdr:row>
      <xdr:rowOff>19052</xdr:rowOff>
    </xdr:from>
    <xdr:to>
      <xdr:col>14</xdr:col>
      <xdr:colOff>71437</xdr:colOff>
      <xdr:row>190</xdr:row>
      <xdr:rowOff>85726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C6622FC4-E380-4B4E-94B4-836093B65B5F}"/>
            </a:ext>
          </a:extLst>
        </xdr:cNvPr>
        <xdr:cNvGrpSpPr/>
      </xdr:nvGrpSpPr>
      <xdr:grpSpPr>
        <a:xfrm>
          <a:off x="576262" y="26736677"/>
          <a:ext cx="1762125" cy="923924"/>
          <a:chOff x="576262" y="26736677"/>
          <a:chExt cx="1762125" cy="923924"/>
        </a:xfrm>
      </xdr:grpSpPr>
      <xdr:cxnSp macro="">
        <xdr:nvCxnSpPr>
          <xdr:cNvPr id="499" name="Straight Connector 498">
            <a:extLst>
              <a:ext uri="{FF2B5EF4-FFF2-40B4-BE49-F238E27FC236}">
                <a16:creationId xmlns:a16="http://schemas.microsoft.com/office/drawing/2014/main" id="{02B3874D-462B-4203-9888-CE84FB34A67B}"/>
              </a:ext>
            </a:extLst>
          </xdr:cNvPr>
          <xdr:cNvCxnSpPr/>
        </xdr:nvCxnSpPr>
        <xdr:spPr>
          <a:xfrm>
            <a:off x="642937" y="27003375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0" name="Straight Arrow Connector 499">
            <a:extLst>
              <a:ext uri="{FF2B5EF4-FFF2-40B4-BE49-F238E27FC236}">
                <a16:creationId xmlns:a16="http://schemas.microsoft.com/office/drawing/2014/main" id="{2ED93287-05FF-4A05-9277-72E7FA9805E2}"/>
              </a:ext>
            </a:extLst>
          </xdr:cNvPr>
          <xdr:cNvCxnSpPr/>
        </xdr:nvCxnSpPr>
        <xdr:spPr>
          <a:xfrm>
            <a:off x="1133465" y="26746200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1" name="Isosceles Triangle 500">
            <a:extLst>
              <a:ext uri="{FF2B5EF4-FFF2-40B4-BE49-F238E27FC236}">
                <a16:creationId xmlns:a16="http://schemas.microsoft.com/office/drawing/2014/main" id="{B7974824-CE77-450E-BD50-F41DF021035E}"/>
              </a:ext>
            </a:extLst>
          </xdr:cNvPr>
          <xdr:cNvSpPr/>
        </xdr:nvSpPr>
        <xdr:spPr>
          <a:xfrm>
            <a:off x="581025" y="2701290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02" name="Isosceles Triangle 501">
            <a:extLst>
              <a:ext uri="{FF2B5EF4-FFF2-40B4-BE49-F238E27FC236}">
                <a16:creationId xmlns:a16="http://schemas.microsoft.com/office/drawing/2014/main" id="{D633A370-69FC-479B-BE65-B3EDA860D836}"/>
              </a:ext>
            </a:extLst>
          </xdr:cNvPr>
          <xdr:cNvSpPr/>
        </xdr:nvSpPr>
        <xdr:spPr>
          <a:xfrm>
            <a:off x="2205037" y="2701290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503" name="Straight Connector 502">
            <a:extLst>
              <a:ext uri="{FF2B5EF4-FFF2-40B4-BE49-F238E27FC236}">
                <a16:creationId xmlns:a16="http://schemas.microsoft.com/office/drawing/2014/main" id="{1EC03690-5322-4BD0-A227-00300C0406EE}"/>
              </a:ext>
            </a:extLst>
          </xdr:cNvPr>
          <xdr:cNvCxnSpPr/>
        </xdr:nvCxnSpPr>
        <xdr:spPr>
          <a:xfrm>
            <a:off x="647700" y="27174825"/>
            <a:ext cx="0" cy="481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4" name="Straight Connector 503">
            <a:extLst>
              <a:ext uri="{FF2B5EF4-FFF2-40B4-BE49-F238E27FC236}">
                <a16:creationId xmlns:a16="http://schemas.microsoft.com/office/drawing/2014/main" id="{2F4AFF28-45BA-4D40-AE6F-20B6A354DABC}"/>
              </a:ext>
            </a:extLst>
          </xdr:cNvPr>
          <xdr:cNvCxnSpPr/>
        </xdr:nvCxnSpPr>
        <xdr:spPr>
          <a:xfrm>
            <a:off x="581025" y="27574875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5" name="Straight Connector 504">
            <a:extLst>
              <a:ext uri="{FF2B5EF4-FFF2-40B4-BE49-F238E27FC236}">
                <a16:creationId xmlns:a16="http://schemas.microsoft.com/office/drawing/2014/main" id="{770CE1E2-5158-4CD9-A945-F42291E29C3F}"/>
              </a:ext>
            </a:extLst>
          </xdr:cNvPr>
          <xdr:cNvCxnSpPr/>
        </xdr:nvCxnSpPr>
        <xdr:spPr>
          <a:xfrm flipH="1">
            <a:off x="609600" y="2753677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6" name="Straight Connector 505">
            <a:extLst>
              <a:ext uri="{FF2B5EF4-FFF2-40B4-BE49-F238E27FC236}">
                <a16:creationId xmlns:a16="http://schemas.microsoft.com/office/drawing/2014/main" id="{0C1C90C0-4D53-494A-BB6E-B7A5F5F4416D}"/>
              </a:ext>
            </a:extLst>
          </xdr:cNvPr>
          <xdr:cNvCxnSpPr/>
        </xdr:nvCxnSpPr>
        <xdr:spPr>
          <a:xfrm>
            <a:off x="2266950" y="27165300"/>
            <a:ext cx="0" cy="4953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7" name="Straight Connector 506">
            <a:extLst>
              <a:ext uri="{FF2B5EF4-FFF2-40B4-BE49-F238E27FC236}">
                <a16:creationId xmlns:a16="http://schemas.microsoft.com/office/drawing/2014/main" id="{521C3753-B29A-4A10-9587-FB8F75A3E26C}"/>
              </a:ext>
            </a:extLst>
          </xdr:cNvPr>
          <xdr:cNvCxnSpPr/>
        </xdr:nvCxnSpPr>
        <xdr:spPr>
          <a:xfrm flipH="1">
            <a:off x="2228850" y="2754153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3" name="Straight Arrow Connector 512">
            <a:extLst>
              <a:ext uri="{FF2B5EF4-FFF2-40B4-BE49-F238E27FC236}">
                <a16:creationId xmlns:a16="http://schemas.microsoft.com/office/drawing/2014/main" id="{7647EA2D-CA40-4C54-8B0C-0861CEC40607}"/>
              </a:ext>
            </a:extLst>
          </xdr:cNvPr>
          <xdr:cNvCxnSpPr/>
        </xdr:nvCxnSpPr>
        <xdr:spPr>
          <a:xfrm>
            <a:off x="1781175" y="26736677"/>
            <a:ext cx="0" cy="252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4" name="Straight Connector 513">
            <a:extLst>
              <a:ext uri="{FF2B5EF4-FFF2-40B4-BE49-F238E27FC236}">
                <a16:creationId xmlns:a16="http://schemas.microsoft.com/office/drawing/2014/main" id="{BCDA3EC9-4A3F-465E-BD7D-ABE16E965F4E}"/>
              </a:ext>
            </a:extLst>
          </xdr:cNvPr>
          <xdr:cNvCxnSpPr/>
        </xdr:nvCxnSpPr>
        <xdr:spPr>
          <a:xfrm>
            <a:off x="576262" y="27289125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5" name="Straight Connector 514">
            <a:extLst>
              <a:ext uri="{FF2B5EF4-FFF2-40B4-BE49-F238E27FC236}">
                <a16:creationId xmlns:a16="http://schemas.microsoft.com/office/drawing/2014/main" id="{B45B4328-9923-4474-BF88-CAD407C2E26D}"/>
              </a:ext>
            </a:extLst>
          </xdr:cNvPr>
          <xdr:cNvCxnSpPr/>
        </xdr:nvCxnSpPr>
        <xdr:spPr>
          <a:xfrm flipH="1">
            <a:off x="604837" y="2725102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6" name="Straight Connector 515">
            <a:extLst>
              <a:ext uri="{FF2B5EF4-FFF2-40B4-BE49-F238E27FC236}">
                <a16:creationId xmlns:a16="http://schemas.microsoft.com/office/drawing/2014/main" id="{CC9534D0-6C9E-435D-834F-CF10992E4DF5}"/>
              </a:ext>
            </a:extLst>
          </xdr:cNvPr>
          <xdr:cNvCxnSpPr/>
        </xdr:nvCxnSpPr>
        <xdr:spPr>
          <a:xfrm flipH="1">
            <a:off x="2224082" y="27255788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7" name="Straight Connector 516">
            <a:extLst>
              <a:ext uri="{FF2B5EF4-FFF2-40B4-BE49-F238E27FC236}">
                <a16:creationId xmlns:a16="http://schemas.microsoft.com/office/drawing/2014/main" id="{07652650-C02A-4464-A265-33BC632D8D0B}"/>
              </a:ext>
            </a:extLst>
          </xdr:cNvPr>
          <xdr:cNvCxnSpPr/>
        </xdr:nvCxnSpPr>
        <xdr:spPr>
          <a:xfrm>
            <a:off x="1133475" y="27155775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8" name="Straight Connector 517">
            <a:extLst>
              <a:ext uri="{FF2B5EF4-FFF2-40B4-BE49-F238E27FC236}">
                <a16:creationId xmlns:a16="http://schemas.microsoft.com/office/drawing/2014/main" id="{0CACAE82-87DC-4094-9349-F24915D23C6E}"/>
              </a:ext>
            </a:extLst>
          </xdr:cNvPr>
          <xdr:cNvCxnSpPr/>
        </xdr:nvCxnSpPr>
        <xdr:spPr>
          <a:xfrm flipH="1">
            <a:off x="1095375" y="2725102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9" name="Straight Connector 518">
            <a:extLst>
              <a:ext uri="{FF2B5EF4-FFF2-40B4-BE49-F238E27FC236}">
                <a16:creationId xmlns:a16="http://schemas.microsoft.com/office/drawing/2014/main" id="{E2ED6D7C-BB65-408B-BD8B-083CB2D3AAD3}"/>
              </a:ext>
            </a:extLst>
          </xdr:cNvPr>
          <xdr:cNvCxnSpPr/>
        </xdr:nvCxnSpPr>
        <xdr:spPr>
          <a:xfrm>
            <a:off x="1781171" y="27155775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0" name="Straight Connector 519">
            <a:extLst>
              <a:ext uri="{FF2B5EF4-FFF2-40B4-BE49-F238E27FC236}">
                <a16:creationId xmlns:a16="http://schemas.microsoft.com/office/drawing/2014/main" id="{45B1F0BF-1B55-4591-87AB-54F7CCF2F208}"/>
              </a:ext>
            </a:extLst>
          </xdr:cNvPr>
          <xdr:cNvCxnSpPr/>
        </xdr:nvCxnSpPr>
        <xdr:spPr>
          <a:xfrm flipH="1">
            <a:off x="1743071" y="27251025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90487</xdr:colOff>
      <xdr:row>3</xdr:row>
      <xdr:rowOff>47625</xdr:rowOff>
    </xdr:from>
    <xdr:to>
      <xdr:col>14</xdr:col>
      <xdr:colOff>71437</xdr:colOff>
      <xdr:row>7</xdr:row>
      <xdr:rowOff>85726</xdr:rowOff>
    </xdr:to>
    <xdr:grpSp>
      <xdr:nvGrpSpPr>
        <xdr:cNvPr id="123" name="Group 122">
          <a:extLst>
            <a:ext uri="{FF2B5EF4-FFF2-40B4-BE49-F238E27FC236}">
              <a16:creationId xmlns:a16="http://schemas.microsoft.com/office/drawing/2014/main" id="{7CABD929-22F0-4DA2-AE44-DCC0A7764EB1}"/>
            </a:ext>
          </a:extLst>
        </xdr:cNvPr>
        <xdr:cNvGrpSpPr/>
      </xdr:nvGrpSpPr>
      <xdr:grpSpPr>
        <a:xfrm>
          <a:off x="576262" y="904875"/>
          <a:ext cx="1762125" cy="609601"/>
          <a:chOff x="576262" y="904875"/>
          <a:chExt cx="1762125" cy="609601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E76EB6EA-2CD6-41D8-9597-F5552029CBA1}"/>
              </a:ext>
            </a:extLst>
          </xdr:cNvPr>
          <xdr:cNvCxnSpPr/>
        </xdr:nvCxnSpPr>
        <xdr:spPr>
          <a:xfrm>
            <a:off x="647700" y="1000125"/>
            <a:ext cx="16192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328C9C64-D55D-4037-A297-1E431797CBE6}"/>
              </a:ext>
            </a:extLst>
          </xdr:cNvPr>
          <xdr:cNvCxnSpPr/>
        </xdr:nvCxnSpPr>
        <xdr:spPr>
          <a:xfrm>
            <a:off x="647700" y="1019175"/>
            <a:ext cx="1628775" cy="0"/>
          </a:xfrm>
          <a:prstGeom prst="line">
            <a:avLst/>
          </a:prstGeom>
          <a:ln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C35B5330-F335-4527-8C8B-65383D9D3F8F}"/>
              </a:ext>
            </a:extLst>
          </xdr:cNvPr>
          <xdr:cNvCxnSpPr/>
        </xdr:nvCxnSpPr>
        <xdr:spPr>
          <a:xfrm>
            <a:off x="647700" y="1071562"/>
            <a:ext cx="0" cy="4381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5E7C3FBB-8383-4F9A-BB8E-DAB5E14C14D0}"/>
              </a:ext>
            </a:extLst>
          </xdr:cNvPr>
          <xdr:cNvCxnSpPr/>
        </xdr:nvCxnSpPr>
        <xdr:spPr>
          <a:xfrm>
            <a:off x="576262" y="142875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625359A-C965-4F58-80CA-7EA7B7F4FACF}"/>
              </a:ext>
            </a:extLst>
          </xdr:cNvPr>
          <xdr:cNvCxnSpPr/>
        </xdr:nvCxnSpPr>
        <xdr:spPr>
          <a:xfrm flipH="1">
            <a:off x="609600" y="13906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2D1995A4-91D7-439C-860F-82B3881EB185}"/>
              </a:ext>
            </a:extLst>
          </xdr:cNvPr>
          <xdr:cNvCxnSpPr/>
        </xdr:nvCxnSpPr>
        <xdr:spPr>
          <a:xfrm>
            <a:off x="2266950" y="1076325"/>
            <a:ext cx="0" cy="4381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B059EF7A-32EB-4C04-8675-8F3296DF4E33}"/>
              </a:ext>
            </a:extLst>
          </xdr:cNvPr>
          <xdr:cNvCxnSpPr/>
        </xdr:nvCxnSpPr>
        <xdr:spPr>
          <a:xfrm flipH="1">
            <a:off x="2228850" y="139541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21" name="Isosceles Triangle 520">
            <a:extLst>
              <a:ext uri="{FF2B5EF4-FFF2-40B4-BE49-F238E27FC236}">
                <a16:creationId xmlns:a16="http://schemas.microsoft.com/office/drawing/2014/main" id="{B5F6AE3B-69AB-4AD3-ACAF-E3246CC4E037}"/>
              </a:ext>
            </a:extLst>
          </xdr:cNvPr>
          <xdr:cNvSpPr/>
        </xdr:nvSpPr>
        <xdr:spPr>
          <a:xfrm>
            <a:off x="581025" y="100012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22" name="Isosceles Triangle 521">
            <a:extLst>
              <a:ext uri="{FF2B5EF4-FFF2-40B4-BE49-F238E27FC236}">
                <a16:creationId xmlns:a16="http://schemas.microsoft.com/office/drawing/2014/main" id="{798C5D73-9A82-4745-ABC1-BBCBC4DFA007}"/>
              </a:ext>
            </a:extLst>
          </xdr:cNvPr>
          <xdr:cNvSpPr/>
        </xdr:nvSpPr>
        <xdr:spPr>
          <a:xfrm>
            <a:off x="2205037" y="1000125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3" name="Freeform: Shape 112">
            <a:extLst>
              <a:ext uri="{FF2B5EF4-FFF2-40B4-BE49-F238E27FC236}">
                <a16:creationId xmlns:a16="http://schemas.microsoft.com/office/drawing/2014/main" id="{BDACA9CE-EF87-40FF-8AD5-5771ACA2D4CE}"/>
              </a:ext>
            </a:extLst>
          </xdr:cNvPr>
          <xdr:cNvSpPr/>
        </xdr:nvSpPr>
        <xdr:spPr>
          <a:xfrm>
            <a:off x="647700" y="1000125"/>
            <a:ext cx="1624013" cy="285750"/>
          </a:xfrm>
          <a:custGeom>
            <a:avLst/>
            <a:gdLst>
              <a:gd name="connsiteX0" fmla="*/ 0 w 1624013"/>
              <a:gd name="connsiteY0" fmla="*/ 0 h 285750"/>
              <a:gd name="connsiteX1" fmla="*/ 804863 w 1624013"/>
              <a:gd name="connsiteY1" fmla="*/ 285750 h 285750"/>
              <a:gd name="connsiteX2" fmla="*/ 1624013 w 1624013"/>
              <a:gd name="connsiteY2" fmla="*/ 0 h 2857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24013" h="285750">
                <a:moveTo>
                  <a:pt x="0" y="0"/>
                </a:moveTo>
                <a:cubicBezTo>
                  <a:pt x="267097" y="142875"/>
                  <a:pt x="534194" y="285750"/>
                  <a:pt x="804863" y="285750"/>
                </a:cubicBezTo>
                <a:cubicBezTo>
                  <a:pt x="1075532" y="285750"/>
                  <a:pt x="1349772" y="142875"/>
                  <a:pt x="1624013" y="0"/>
                </a:cubicBezTo>
              </a:path>
            </a:pathLst>
          </a:custGeom>
          <a:noFill/>
          <a:ln w="12700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5" name="Straight Connector 114">
            <a:extLst>
              <a:ext uri="{FF2B5EF4-FFF2-40B4-BE49-F238E27FC236}">
                <a16:creationId xmlns:a16="http://schemas.microsoft.com/office/drawing/2014/main" id="{6FDA7AE8-17CA-4CBF-B9DE-2B66B958DBA6}"/>
              </a:ext>
            </a:extLst>
          </xdr:cNvPr>
          <xdr:cNvCxnSpPr>
            <a:stCxn id="113" idx="2"/>
          </xdr:cNvCxnSpPr>
        </xdr:nvCxnSpPr>
        <xdr:spPr>
          <a:xfrm flipH="1">
            <a:off x="1933575" y="1000125"/>
            <a:ext cx="338138" cy="223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Connector 116">
            <a:extLst>
              <a:ext uri="{FF2B5EF4-FFF2-40B4-BE49-F238E27FC236}">
                <a16:creationId xmlns:a16="http://schemas.microsoft.com/office/drawing/2014/main" id="{1A17038D-7E8F-4CEA-B438-DFC12F475D8C}"/>
              </a:ext>
            </a:extLst>
          </xdr:cNvPr>
          <xdr:cNvCxnSpPr>
            <a:stCxn id="521" idx="0"/>
          </xdr:cNvCxnSpPr>
        </xdr:nvCxnSpPr>
        <xdr:spPr>
          <a:xfrm>
            <a:off x="647700" y="1000125"/>
            <a:ext cx="328613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8" name="Arc 117">
            <a:extLst>
              <a:ext uri="{FF2B5EF4-FFF2-40B4-BE49-F238E27FC236}">
                <a16:creationId xmlns:a16="http://schemas.microsoft.com/office/drawing/2014/main" id="{B9422D8D-5377-4641-B1A9-A20BA7C2DFEC}"/>
              </a:ext>
            </a:extLst>
          </xdr:cNvPr>
          <xdr:cNvSpPr/>
        </xdr:nvSpPr>
        <xdr:spPr>
          <a:xfrm rot="3193752">
            <a:off x="709612" y="962025"/>
            <a:ext cx="228600" cy="228600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23" name="Arc 522">
            <a:extLst>
              <a:ext uri="{FF2B5EF4-FFF2-40B4-BE49-F238E27FC236}">
                <a16:creationId xmlns:a16="http://schemas.microsoft.com/office/drawing/2014/main" id="{F0C83A6B-5899-4B61-96BA-5130E0F3B3B5}"/>
              </a:ext>
            </a:extLst>
          </xdr:cNvPr>
          <xdr:cNvSpPr/>
        </xdr:nvSpPr>
        <xdr:spPr>
          <a:xfrm rot="11473025">
            <a:off x="1995486" y="904875"/>
            <a:ext cx="228600" cy="228600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3</xdr:col>
      <xdr:colOff>95250</xdr:colOff>
      <xdr:row>207</xdr:row>
      <xdr:rowOff>138113</xdr:rowOff>
    </xdr:from>
    <xdr:to>
      <xdr:col>14</xdr:col>
      <xdr:colOff>66675</xdr:colOff>
      <xdr:row>213</xdr:row>
      <xdr:rowOff>57151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938533AE-9107-4EDB-B6F9-F1434A0DD752}"/>
            </a:ext>
          </a:extLst>
        </xdr:cNvPr>
        <xdr:cNvGrpSpPr/>
      </xdr:nvGrpSpPr>
      <xdr:grpSpPr>
        <a:xfrm>
          <a:off x="581025" y="30141863"/>
          <a:ext cx="1752600" cy="776288"/>
          <a:chOff x="581025" y="30141863"/>
          <a:chExt cx="1752600" cy="776288"/>
        </a:xfrm>
      </xdr:grpSpPr>
      <xdr:cxnSp macro="">
        <xdr:nvCxnSpPr>
          <xdr:cNvPr id="476" name="Straight Connector 475">
            <a:extLst>
              <a:ext uri="{FF2B5EF4-FFF2-40B4-BE49-F238E27FC236}">
                <a16:creationId xmlns:a16="http://schemas.microsoft.com/office/drawing/2014/main" id="{48189B71-EAA3-4D0F-A123-0944317D6898}"/>
              </a:ext>
            </a:extLst>
          </xdr:cNvPr>
          <xdr:cNvCxnSpPr/>
        </xdr:nvCxnSpPr>
        <xdr:spPr>
          <a:xfrm>
            <a:off x="642931" y="30146625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7" name="Straight Arrow Connector 476">
            <a:extLst>
              <a:ext uri="{FF2B5EF4-FFF2-40B4-BE49-F238E27FC236}">
                <a16:creationId xmlns:a16="http://schemas.microsoft.com/office/drawing/2014/main" id="{9FFCB176-0383-4781-A867-5FA13174D236}"/>
              </a:ext>
            </a:extLst>
          </xdr:cNvPr>
          <xdr:cNvCxnSpPr/>
        </xdr:nvCxnSpPr>
        <xdr:spPr>
          <a:xfrm>
            <a:off x="647700" y="30151388"/>
            <a:ext cx="0" cy="27622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8" name="Straight Arrow Connector 477">
            <a:extLst>
              <a:ext uri="{FF2B5EF4-FFF2-40B4-BE49-F238E27FC236}">
                <a16:creationId xmlns:a16="http://schemas.microsoft.com/office/drawing/2014/main" id="{4DA304C3-8353-487D-93DF-392AF5CD00D9}"/>
              </a:ext>
            </a:extLst>
          </xdr:cNvPr>
          <xdr:cNvCxnSpPr/>
        </xdr:nvCxnSpPr>
        <xdr:spPr>
          <a:xfrm>
            <a:off x="2266950" y="30141863"/>
            <a:ext cx="0" cy="447675"/>
          </a:xfrm>
          <a:prstGeom prst="straightConnector1">
            <a:avLst/>
          </a:prstGeom>
          <a:ln w="1587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0" name="Straight Connector 479">
            <a:extLst>
              <a:ext uri="{FF2B5EF4-FFF2-40B4-BE49-F238E27FC236}">
                <a16:creationId xmlns:a16="http://schemas.microsoft.com/office/drawing/2014/main" id="{FC7B12D9-6FF9-45D7-9D95-53413155B6E1}"/>
              </a:ext>
            </a:extLst>
          </xdr:cNvPr>
          <xdr:cNvCxnSpPr/>
        </xdr:nvCxnSpPr>
        <xdr:spPr>
          <a:xfrm>
            <a:off x="647700" y="30432375"/>
            <a:ext cx="1628775" cy="15240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5" name="Straight Connector 484">
            <a:extLst>
              <a:ext uri="{FF2B5EF4-FFF2-40B4-BE49-F238E27FC236}">
                <a16:creationId xmlns:a16="http://schemas.microsoft.com/office/drawing/2014/main" id="{B6D55B2E-F578-41F5-B2AC-13D55A4B8428}"/>
              </a:ext>
            </a:extLst>
          </xdr:cNvPr>
          <xdr:cNvCxnSpPr/>
        </xdr:nvCxnSpPr>
        <xdr:spPr>
          <a:xfrm>
            <a:off x="581025" y="3086100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6" name="Straight Connector 485">
            <a:extLst>
              <a:ext uri="{FF2B5EF4-FFF2-40B4-BE49-F238E27FC236}">
                <a16:creationId xmlns:a16="http://schemas.microsoft.com/office/drawing/2014/main" id="{B98EC071-8FBA-4B4E-9147-22553AD32768}"/>
              </a:ext>
            </a:extLst>
          </xdr:cNvPr>
          <xdr:cNvCxnSpPr/>
        </xdr:nvCxnSpPr>
        <xdr:spPr>
          <a:xfrm flipH="1">
            <a:off x="609600" y="3082290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7" name="Straight Connector 486">
            <a:extLst>
              <a:ext uri="{FF2B5EF4-FFF2-40B4-BE49-F238E27FC236}">
                <a16:creationId xmlns:a16="http://schemas.microsoft.com/office/drawing/2014/main" id="{34370430-7C2F-4E06-B527-7B4C123AF916}"/>
              </a:ext>
            </a:extLst>
          </xdr:cNvPr>
          <xdr:cNvCxnSpPr/>
        </xdr:nvCxnSpPr>
        <xdr:spPr>
          <a:xfrm flipH="1">
            <a:off x="2228850" y="3082766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8" name="Straight Connector 487">
            <a:extLst>
              <a:ext uri="{FF2B5EF4-FFF2-40B4-BE49-F238E27FC236}">
                <a16:creationId xmlns:a16="http://schemas.microsoft.com/office/drawing/2014/main" id="{5084B2F7-31B7-46CE-B2B1-DEE126E41971}"/>
              </a:ext>
            </a:extLst>
          </xdr:cNvPr>
          <xdr:cNvCxnSpPr/>
        </xdr:nvCxnSpPr>
        <xdr:spPr>
          <a:xfrm>
            <a:off x="647700" y="30699075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8" name="Straight Connector 507">
            <a:extLst>
              <a:ext uri="{FF2B5EF4-FFF2-40B4-BE49-F238E27FC236}">
                <a16:creationId xmlns:a16="http://schemas.microsoft.com/office/drawing/2014/main" id="{30F6D2F9-EEED-4962-BDE5-A0CBAC43434E}"/>
              </a:ext>
            </a:extLst>
          </xdr:cNvPr>
          <xdr:cNvCxnSpPr/>
        </xdr:nvCxnSpPr>
        <xdr:spPr>
          <a:xfrm>
            <a:off x="2266950" y="30703838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133350</xdr:colOff>
      <xdr:row>9</xdr:row>
      <xdr:rowOff>123825</xdr:rowOff>
    </xdr:from>
    <xdr:to>
      <xdr:col>11</xdr:col>
      <xdr:colOff>0</xdr:colOff>
      <xdr:row>11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6B2620AE-B152-403D-B310-B3F124F2FE80}"/>
            </a:ext>
          </a:extLst>
        </xdr:cNvPr>
        <xdr:cNvCxnSpPr/>
      </xdr:nvCxnSpPr>
      <xdr:spPr>
        <a:xfrm flipH="1" flipV="1">
          <a:off x="1590675" y="1838325"/>
          <a:ext cx="1905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16</xdr:row>
      <xdr:rowOff>95250</xdr:rowOff>
    </xdr:from>
    <xdr:to>
      <xdr:col>9</xdr:col>
      <xdr:colOff>152400</xdr:colOff>
      <xdr:row>17</xdr:row>
      <xdr:rowOff>123825</xdr:rowOff>
    </xdr:to>
    <xdr:cxnSp macro="">
      <xdr:nvCxnSpPr>
        <xdr:cNvPr id="483" name="Straight Connector 482">
          <a:extLst>
            <a:ext uri="{FF2B5EF4-FFF2-40B4-BE49-F238E27FC236}">
              <a16:creationId xmlns:a16="http://schemas.microsoft.com/office/drawing/2014/main" id="{BE814BC1-F1A9-4B8F-9246-9C2A189CF3AF}"/>
            </a:ext>
          </a:extLst>
        </xdr:cNvPr>
        <xdr:cNvCxnSpPr/>
      </xdr:nvCxnSpPr>
      <xdr:spPr>
        <a:xfrm flipH="1" flipV="1">
          <a:off x="1419225" y="2809875"/>
          <a:ext cx="1905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95251</xdr:colOff>
      <xdr:row>193</xdr:row>
      <xdr:rowOff>0</xdr:rowOff>
    </xdr:from>
    <xdr:to>
      <xdr:col>15</xdr:col>
      <xdr:colOff>71437</xdr:colOff>
      <xdr:row>201</xdr:row>
      <xdr:rowOff>66675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42C1558-653A-43C8-A10E-BFC61C3EB7AB}"/>
            </a:ext>
          </a:extLst>
        </xdr:cNvPr>
        <xdr:cNvGrpSpPr/>
      </xdr:nvGrpSpPr>
      <xdr:grpSpPr>
        <a:xfrm>
          <a:off x="581026" y="28003500"/>
          <a:ext cx="1919286" cy="1209675"/>
          <a:chOff x="581026" y="28003500"/>
          <a:chExt cx="1919286" cy="1209675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AA4EA384-0B90-4202-834F-2454D8CD99D0}"/>
              </a:ext>
            </a:extLst>
          </xdr:cNvPr>
          <xdr:cNvSpPr/>
        </xdr:nvSpPr>
        <xdr:spPr>
          <a:xfrm>
            <a:off x="814388" y="28575000"/>
            <a:ext cx="328612" cy="280988"/>
          </a:xfrm>
          <a:prstGeom prst="rect">
            <a:avLst/>
          </a:prstGeom>
          <a:noFill/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" name="Freeform: Shape 5">
            <a:extLst>
              <a:ext uri="{FF2B5EF4-FFF2-40B4-BE49-F238E27FC236}">
                <a16:creationId xmlns:a16="http://schemas.microsoft.com/office/drawing/2014/main" id="{209A2785-76E6-4225-B37D-3FD51DF34D58}"/>
              </a:ext>
            </a:extLst>
          </xdr:cNvPr>
          <xdr:cNvSpPr/>
        </xdr:nvSpPr>
        <xdr:spPr>
          <a:xfrm>
            <a:off x="1457326" y="28575001"/>
            <a:ext cx="814387" cy="285750"/>
          </a:xfrm>
          <a:custGeom>
            <a:avLst/>
            <a:gdLst>
              <a:gd name="connsiteX0" fmla="*/ 476250 w 814387"/>
              <a:gd name="connsiteY0" fmla="*/ 0 h 285750"/>
              <a:gd name="connsiteX1" fmla="*/ 0 w 814387"/>
              <a:gd name="connsiteY1" fmla="*/ 0 h 285750"/>
              <a:gd name="connsiteX2" fmla="*/ 0 w 814387"/>
              <a:gd name="connsiteY2" fmla="*/ 285750 h 285750"/>
              <a:gd name="connsiteX3" fmla="*/ 814387 w 814387"/>
              <a:gd name="connsiteY3" fmla="*/ 285750 h 285750"/>
              <a:gd name="connsiteX4" fmla="*/ 476250 w 814387"/>
              <a:gd name="connsiteY4" fmla="*/ 0 h 2857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814387" h="285750">
                <a:moveTo>
                  <a:pt x="476250" y="0"/>
                </a:moveTo>
                <a:lnTo>
                  <a:pt x="0" y="0"/>
                </a:lnTo>
                <a:lnTo>
                  <a:pt x="0" y="285750"/>
                </a:lnTo>
                <a:lnTo>
                  <a:pt x="814387" y="285750"/>
                </a:lnTo>
                <a:lnTo>
                  <a:pt x="476250" y="0"/>
                </a:lnTo>
                <a:close/>
              </a:path>
            </a:pathLst>
          </a:custGeom>
          <a:noFill/>
          <a:ln w="158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45E01A0E-8562-45AF-8974-9F94A60EACEB}"/>
              </a:ext>
            </a:extLst>
          </xdr:cNvPr>
          <xdr:cNvCxnSpPr/>
        </xdr:nvCxnSpPr>
        <xdr:spPr>
          <a:xfrm>
            <a:off x="647700" y="28517850"/>
            <a:ext cx="0" cy="4286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F7672786-DB68-4AD1-B833-38ED23345667}"/>
              </a:ext>
            </a:extLst>
          </xdr:cNvPr>
          <xdr:cNvCxnSpPr/>
        </xdr:nvCxnSpPr>
        <xdr:spPr>
          <a:xfrm>
            <a:off x="585788" y="28575001"/>
            <a:ext cx="1762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7A38DF0E-F5E8-4694-A853-9B69EF4FBC0C}"/>
              </a:ext>
            </a:extLst>
          </xdr:cNvPr>
          <xdr:cNvCxnSpPr/>
        </xdr:nvCxnSpPr>
        <xdr:spPr>
          <a:xfrm flipH="1">
            <a:off x="614363" y="28536900"/>
            <a:ext cx="71437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0" name="Straight Connector 469">
            <a:extLst>
              <a:ext uri="{FF2B5EF4-FFF2-40B4-BE49-F238E27FC236}">
                <a16:creationId xmlns:a16="http://schemas.microsoft.com/office/drawing/2014/main" id="{E05B1853-AF28-469C-8DA3-29D67215BB50}"/>
              </a:ext>
            </a:extLst>
          </xdr:cNvPr>
          <xdr:cNvCxnSpPr/>
        </xdr:nvCxnSpPr>
        <xdr:spPr>
          <a:xfrm>
            <a:off x="581026" y="28860751"/>
            <a:ext cx="1762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1" name="Straight Connector 470">
            <a:extLst>
              <a:ext uri="{FF2B5EF4-FFF2-40B4-BE49-F238E27FC236}">
                <a16:creationId xmlns:a16="http://schemas.microsoft.com/office/drawing/2014/main" id="{1F25A2BF-EE91-4371-BC0D-E5FE84E30E81}"/>
              </a:ext>
            </a:extLst>
          </xdr:cNvPr>
          <xdr:cNvCxnSpPr/>
        </xdr:nvCxnSpPr>
        <xdr:spPr>
          <a:xfrm flipH="1">
            <a:off x="609601" y="28822650"/>
            <a:ext cx="71437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DE5B76DA-083B-4602-A11A-04866CF3AC8D}"/>
              </a:ext>
            </a:extLst>
          </xdr:cNvPr>
          <xdr:cNvCxnSpPr/>
        </xdr:nvCxnSpPr>
        <xdr:spPr>
          <a:xfrm>
            <a:off x="1943100" y="2891313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695FF99E-4FAE-4EA0-A6E7-493DE2FD6A74}"/>
              </a:ext>
            </a:extLst>
          </xdr:cNvPr>
          <xdr:cNvCxnSpPr/>
        </xdr:nvCxnSpPr>
        <xdr:spPr>
          <a:xfrm>
            <a:off x="1881188" y="29146501"/>
            <a:ext cx="4333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2ED2D770-3DA6-485C-BDFF-63C65B590C9A}"/>
              </a:ext>
            </a:extLst>
          </xdr:cNvPr>
          <xdr:cNvCxnSpPr/>
        </xdr:nvCxnSpPr>
        <xdr:spPr>
          <a:xfrm flipH="1">
            <a:off x="1900237" y="29108400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2" name="Straight Connector 471">
            <a:extLst>
              <a:ext uri="{FF2B5EF4-FFF2-40B4-BE49-F238E27FC236}">
                <a16:creationId xmlns:a16="http://schemas.microsoft.com/office/drawing/2014/main" id="{7079A048-263F-4FF6-ACD5-F0079A2AA839}"/>
              </a:ext>
            </a:extLst>
          </xdr:cNvPr>
          <xdr:cNvCxnSpPr/>
        </xdr:nvCxnSpPr>
        <xdr:spPr>
          <a:xfrm>
            <a:off x="2266950" y="28913138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3" name="Straight Connector 472">
            <a:extLst>
              <a:ext uri="{FF2B5EF4-FFF2-40B4-BE49-F238E27FC236}">
                <a16:creationId xmlns:a16="http://schemas.microsoft.com/office/drawing/2014/main" id="{04C8286D-B9FD-4820-99A5-61EB910AFB27}"/>
              </a:ext>
            </a:extLst>
          </xdr:cNvPr>
          <xdr:cNvCxnSpPr/>
        </xdr:nvCxnSpPr>
        <xdr:spPr>
          <a:xfrm flipH="1">
            <a:off x="2224087" y="29108400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9" name="Straight Connector 508">
            <a:extLst>
              <a:ext uri="{FF2B5EF4-FFF2-40B4-BE49-F238E27FC236}">
                <a16:creationId xmlns:a16="http://schemas.microsoft.com/office/drawing/2014/main" id="{B48CAFA9-B2ED-44A8-ABE1-879445E57A51}"/>
              </a:ext>
            </a:extLst>
          </xdr:cNvPr>
          <xdr:cNvCxnSpPr/>
        </xdr:nvCxnSpPr>
        <xdr:spPr>
          <a:xfrm>
            <a:off x="804862" y="28008261"/>
            <a:ext cx="16335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0" name="Straight Connector 509">
            <a:extLst>
              <a:ext uri="{FF2B5EF4-FFF2-40B4-BE49-F238E27FC236}">
                <a16:creationId xmlns:a16="http://schemas.microsoft.com/office/drawing/2014/main" id="{E5FAD274-06E6-4ACA-AAAE-7BE701A47584}"/>
              </a:ext>
            </a:extLst>
          </xdr:cNvPr>
          <xdr:cNvCxnSpPr/>
        </xdr:nvCxnSpPr>
        <xdr:spPr>
          <a:xfrm>
            <a:off x="742950" y="28289250"/>
            <a:ext cx="1752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1" name="Straight Connector 510">
            <a:extLst>
              <a:ext uri="{FF2B5EF4-FFF2-40B4-BE49-F238E27FC236}">
                <a16:creationId xmlns:a16="http://schemas.microsoft.com/office/drawing/2014/main" id="{06F03752-0657-4C65-8611-B60A62DC2A17}"/>
              </a:ext>
            </a:extLst>
          </xdr:cNvPr>
          <xdr:cNvCxnSpPr/>
        </xdr:nvCxnSpPr>
        <xdr:spPr>
          <a:xfrm flipH="1">
            <a:off x="771525" y="28251150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2" name="Straight Connector 511">
            <a:extLst>
              <a:ext uri="{FF2B5EF4-FFF2-40B4-BE49-F238E27FC236}">
                <a16:creationId xmlns:a16="http://schemas.microsoft.com/office/drawing/2014/main" id="{2B801D3B-EB10-46A4-A0D5-FC3A34F76171}"/>
              </a:ext>
            </a:extLst>
          </xdr:cNvPr>
          <xdr:cNvCxnSpPr/>
        </xdr:nvCxnSpPr>
        <xdr:spPr>
          <a:xfrm flipH="1">
            <a:off x="2390775" y="28255913"/>
            <a:ext cx="80962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4" name="Straight Connector 523">
            <a:extLst>
              <a:ext uri="{FF2B5EF4-FFF2-40B4-BE49-F238E27FC236}">
                <a16:creationId xmlns:a16="http://schemas.microsoft.com/office/drawing/2014/main" id="{D04EECC3-83A6-4D60-8F18-5C690770FB40}"/>
              </a:ext>
            </a:extLst>
          </xdr:cNvPr>
          <xdr:cNvCxnSpPr/>
        </xdr:nvCxnSpPr>
        <xdr:spPr>
          <a:xfrm>
            <a:off x="809625" y="28127325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5" name="Straight Connector 524">
            <a:extLst>
              <a:ext uri="{FF2B5EF4-FFF2-40B4-BE49-F238E27FC236}">
                <a16:creationId xmlns:a16="http://schemas.microsoft.com/office/drawing/2014/main" id="{10E00F56-D69C-43F7-91CE-FBEAC5985634}"/>
              </a:ext>
            </a:extLst>
          </xdr:cNvPr>
          <xdr:cNvCxnSpPr/>
        </xdr:nvCxnSpPr>
        <xdr:spPr>
          <a:xfrm>
            <a:off x="2428875" y="28132088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9" name="Isosceles Triangle 478">
            <a:extLst>
              <a:ext uri="{FF2B5EF4-FFF2-40B4-BE49-F238E27FC236}">
                <a16:creationId xmlns:a16="http://schemas.microsoft.com/office/drawing/2014/main" id="{1A290C05-9447-4C77-A42C-7CB590772144}"/>
              </a:ext>
            </a:extLst>
          </xdr:cNvPr>
          <xdr:cNvSpPr/>
        </xdr:nvSpPr>
        <xdr:spPr>
          <a:xfrm>
            <a:off x="742950" y="2800350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84" name="Isosceles Triangle 483">
            <a:extLst>
              <a:ext uri="{FF2B5EF4-FFF2-40B4-BE49-F238E27FC236}">
                <a16:creationId xmlns:a16="http://schemas.microsoft.com/office/drawing/2014/main" id="{78C9BE61-5232-4CBF-85CC-BB88A202932C}"/>
              </a:ext>
            </a:extLst>
          </xdr:cNvPr>
          <xdr:cNvSpPr/>
        </xdr:nvSpPr>
        <xdr:spPr>
          <a:xfrm>
            <a:off x="2366962" y="28003500"/>
            <a:ext cx="133350" cy="104775"/>
          </a:xfrm>
          <a:prstGeom prst="triangle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2700">
          <a:tailEnd type="none"/>
        </a:ln>
      </a:spPr>
      <a:bodyPr vertOverflow="clip" horzOverflow="clip" rtlCol="0" anchor="t"/>
      <a:lstStyle>
        <a:defPPr algn="l">
          <a:defRPr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FB02C-8C3D-4EDC-AED0-72B5C202A83E}">
  <dimension ref="B1:AY217"/>
  <sheetViews>
    <sheetView showGridLines="0" tabSelected="1" zoomScaleNormal="100" workbookViewId="0">
      <selection activeCell="X6" sqref="X6"/>
    </sheetView>
  </sheetViews>
  <sheetFormatPr defaultRowHeight="11.25"/>
  <cols>
    <col min="1" max="789" width="2.83203125" style="7" customWidth="1"/>
    <col min="790" max="16384" width="9.33203125" style="7"/>
  </cols>
  <sheetData>
    <row r="1" spans="2:51" ht="12" thickBot="1"/>
    <row r="2" spans="2:51" ht="44.25" customHeight="1">
      <c r="B2" s="25" t="s">
        <v>64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7"/>
    </row>
    <row r="3" spans="2:51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5" t="s">
        <v>65</v>
      </c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10"/>
    </row>
    <row r="4" spans="2:51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1" t="s">
        <v>5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10"/>
    </row>
    <row r="5" spans="2:51">
      <c r="B5" s="8"/>
      <c r="C5" s="9"/>
      <c r="D5" s="9"/>
      <c r="E5" s="9"/>
      <c r="F5" s="9"/>
      <c r="G5" s="11" t="s">
        <v>59</v>
      </c>
      <c r="H5" s="9"/>
      <c r="I5" s="9"/>
      <c r="J5" s="9"/>
      <c r="K5" s="9"/>
      <c r="L5" s="11" t="s">
        <v>60</v>
      </c>
      <c r="M5" s="9"/>
      <c r="N5" s="9"/>
      <c r="O5" s="9"/>
      <c r="P5" s="9"/>
      <c r="Q5" s="9"/>
      <c r="R5" s="9"/>
      <c r="S5" s="11" t="s">
        <v>6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10"/>
    </row>
    <row r="6" spans="2:51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1" t="s">
        <v>7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10"/>
    </row>
    <row r="7" spans="2:51">
      <c r="B7" s="8"/>
      <c r="C7" s="9"/>
      <c r="D7" s="9"/>
      <c r="E7" s="9"/>
      <c r="F7" s="9"/>
      <c r="G7" s="9"/>
      <c r="H7" s="9"/>
      <c r="I7" s="9" t="s">
        <v>0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10"/>
    </row>
    <row r="8" spans="2:51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10"/>
    </row>
    <row r="9" spans="2:51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1"/>
      <c r="AC9" s="11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10"/>
    </row>
    <row r="10" spans="2:51">
      <c r="B10" s="8"/>
      <c r="C10" s="9"/>
      <c r="D10" s="9"/>
      <c r="E10" s="9"/>
      <c r="F10" s="9"/>
      <c r="G10" s="9"/>
      <c r="H10" s="9" t="s">
        <v>1</v>
      </c>
      <c r="I10" s="21">
        <v>2.56</v>
      </c>
      <c r="J10" s="21"/>
      <c r="K10" s="9" t="s">
        <v>2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10"/>
    </row>
    <row r="11" spans="2:51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1" t="s">
        <v>9</v>
      </c>
      <c r="Q11" s="21">
        <v>54200</v>
      </c>
      <c r="R11" s="21"/>
      <c r="S11" s="21"/>
      <c r="T11" s="9" t="s">
        <v>10</v>
      </c>
      <c r="U11" s="9"/>
      <c r="V11" s="2"/>
      <c r="W11" s="2"/>
      <c r="X11" s="2"/>
      <c r="Y11" s="11" t="s">
        <v>14</v>
      </c>
      <c r="Z11" s="9"/>
      <c r="AA11" s="9"/>
      <c r="AB11" s="9"/>
      <c r="AC11" s="9"/>
      <c r="AD11" s="9"/>
      <c r="AE11" s="9"/>
      <c r="AF11" s="9"/>
      <c r="AG11" s="9"/>
      <c r="AH11" s="9"/>
      <c r="AI11" s="22">
        <f>+I10*I14^2/4*(I14/(6*Q12*Q11/10000))</f>
        <v>1.2300123001230011E-4</v>
      </c>
      <c r="AJ11" s="22"/>
      <c r="AK11" s="22"/>
      <c r="AL11" s="3" t="s">
        <v>63</v>
      </c>
      <c r="AM11" s="1"/>
      <c r="AN11" s="24">
        <f>DEGREES(AI11)</f>
        <v>7.0474513546226712E-3</v>
      </c>
      <c r="AO11" s="24"/>
      <c r="AP11" s="24"/>
      <c r="AQ11" s="2" t="s">
        <v>62</v>
      </c>
      <c r="AR11" s="9"/>
      <c r="AS11" s="9"/>
      <c r="AT11" s="9"/>
      <c r="AU11" s="9"/>
      <c r="AV11" s="9"/>
      <c r="AW11" s="9"/>
      <c r="AX11" s="9"/>
      <c r="AY11" s="10"/>
    </row>
    <row r="12" spans="2:51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 t="s">
        <v>8</v>
      </c>
      <c r="Q12" s="21">
        <v>20000</v>
      </c>
      <c r="R12" s="21"/>
      <c r="S12" s="21"/>
      <c r="T12" s="9" t="s">
        <v>61</v>
      </c>
      <c r="U12" s="9"/>
      <c r="V12" s="9"/>
      <c r="W12" s="9"/>
      <c r="X12" s="9"/>
      <c r="Y12" s="11" t="s">
        <v>29</v>
      </c>
      <c r="Z12" s="9"/>
      <c r="AA12" s="9"/>
      <c r="AB12" s="9"/>
      <c r="AC12" s="9"/>
      <c r="AD12" s="9"/>
      <c r="AE12" s="9"/>
      <c r="AF12" s="9"/>
      <c r="AG12" s="9"/>
      <c r="AH12" s="9"/>
      <c r="AI12" s="22">
        <f>+AI11</f>
        <v>1.2300123001230011E-4</v>
      </c>
      <c r="AJ12" s="22"/>
      <c r="AK12" s="22"/>
      <c r="AL12" s="3" t="s">
        <v>63</v>
      </c>
      <c r="AM12" s="1"/>
      <c r="AN12" s="24">
        <f>DEGREES(AI12)</f>
        <v>7.0474513546226712E-3</v>
      </c>
      <c r="AO12" s="24"/>
      <c r="AP12" s="24"/>
      <c r="AQ12" s="2" t="s">
        <v>62</v>
      </c>
      <c r="AR12" s="9"/>
      <c r="AS12" s="9"/>
      <c r="AT12" s="9"/>
      <c r="AU12" s="9"/>
      <c r="AV12" s="9"/>
      <c r="AW12" s="9"/>
      <c r="AX12" s="9"/>
      <c r="AY12" s="10"/>
    </row>
    <row r="13" spans="2:51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2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10"/>
    </row>
    <row r="14" spans="2:51">
      <c r="B14" s="8"/>
      <c r="C14" s="9"/>
      <c r="D14" s="9"/>
      <c r="E14" s="9"/>
      <c r="F14" s="9"/>
      <c r="G14" s="9"/>
      <c r="H14" s="9" t="s">
        <v>3</v>
      </c>
      <c r="I14" s="21">
        <v>5</v>
      </c>
      <c r="J14" s="21"/>
      <c r="K14" s="9" t="s">
        <v>4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10"/>
    </row>
    <row r="15" spans="2:51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10"/>
    </row>
    <row r="16" spans="2:51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10"/>
    </row>
    <row r="17" spans="2:51">
      <c r="B17" s="8"/>
      <c r="C17" s="9"/>
      <c r="D17" s="9"/>
      <c r="E17" s="9"/>
      <c r="F17" s="9"/>
      <c r="G17" s="9"/>
      <c r="H17" s="9" t="s">
        <v>1</v>
      </c>
      <c r="I17" s="21">
        <v>5</v>
      </c>
      <c r="J17" s="21"/>
      <c r="K17" s="9" t="s">
        <v>2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10"/>
    </row>
    <row r="18" spans="2:51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10"/>
    </row>
    <row r="19" spans="2:51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1" t="s">
        <v>9</v>
      </c>
      <c r="Q19" s="21">
        <v>54200</v>
      </c>
      <c r="R19" s="21"/>
      <c r="S19" s="21"/>
      <c r="T19" s="9" t="s">
        <v>10</v>
      </c>
      <c r="U19" s="9"/>
      <c r="V19" s="9"/>
      <c r="W19" s="9"/>
      <c r="X19" s="9"/>
      <c r="Y19" s="11" t="s">
        <v>12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22">
        <f>I17*I24^2/4*(1-(F22/I24)^2*(2-(F22/I24)))*I24/(6*Q20*Q19/10000)</f>
        <v>1.0954797047970479E-4</v>
      </c>
      <c r="AP19" s="22"/>
      <c r="AQ19" s="22"/>
      <c r="AR19" s="3" t="s">
        <v>63</v>
      </c>
      <c r="AS19" s="1"/>
      <c r="AT19" s="24">
        <f>DEGREES(AO19)</f>
        <v>6.2766363627108166E-3</v>
      </c>
      <c r="AU19" s="24"/>
      <c r="AV19" s="24"/>
      <c r="AW19" s="2" t="s">
        <v>62</v>
      </c>
      <c r="AX19" s="9"/>
      <c r="AY19" s="10"/>
    </row>
    <row r="20" spans="2:51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 t="s">
        <v>8</v>
      </c>
      <c r="Q20" s="21">
        <v>20000</v>
      </c>
      <c r="R20" s="21"/>
      <c r="S20" s="21"/>
      <c r="T20" s="9" t="s">
        <v>61</v>
      </c>
      <c r="U20" s="9"/>
      <c r="V20" s="9"/>
      <c r="W20" s="9"/>
      <c r="X20" s="9"/>
      <c r="Y20" s="11" t="s">
        <v>13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22">
        <f>+AO19</f>
        <v>1.0954797047970479E-4</v>
      </c>
      <c r="AP20" s="22"/>
      <c r="AQ20" s="22"/>
      <c r="AR20" s="3" t="s">
        <v>63</v>
      </c>
      <c r="AS20" s="1"/>
      <c r="AT20" s="24">
        <f>DEGREES(AO20)</f>
        <v>6.2766363627108166E-3</v>
      </c>
      <c r="AU20" s="24"/>
      <c r="AV20" s="24"/>
      <c r="AW20" s="2" t="s">
        <v>62</v>
      </c>
      <c r="AX20" s="9"/>
      <c r="AY20" s="10"/>
    </row>
    <row r="21" spans="2:51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10"/>
    </row>
    <row r="22" spans="2:51">
      <c r="B22" s="8"/>
      <c r="C22" s="9"/>
      <c r="D22" s="9"/>
      <c r="E22" s="9" t="s">
        <v>11</v>
      </c>
      <c r="F22" s="21">
        <v>1</v>
      </c>
      <c r="G22" s="21"/>
      <c r="H22" s="9" t="s">
        <v>4</v>
      </c>
      <c r="I22" s="22">
        <f>+I24-F22-M22</f>
        <v>2</v>
      </c>
      <c r="J22" s="22"/>
      <c r="K22" s="9" t="s">
        <v>4</v>
      </c>
      <c r="L22" s="9" t="s">
        <v>11</v>
      </c>
      <c r="M22" s="22">
        <f>+F22</f>
        <v>1</v>
      </c>
      <c r="N22" s="22"/>
      <c r="O22" s="9" t="s">
        <v>4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10"/>
    </row>
    <row r="23" spans="2:51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10"/>
    </row>
    <row r="24" spans="2:51">
      <c r="B24" s="8"/>
      <c r="C24" s="9"/>
      <c r="D24" s="9"/>
      <c r="E24" s="9"/>
      <c r="F24" s="9"/>
      <c r="G24" s="9"/>
      <c r="H24" s="9" t="s">
        <v>3</v>
      </c>
      <c r="I24" s="21">
        <v>4</v>
      </c>
      <c r="J24" s="21"/>
      <c r="K24" s="9" t="s">
        <v>4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10"/>
    </row>
    <row r="25" spans="2:51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10"/>
    </row>
    <row r="26" spans="2:51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10"/>
    </row>
    <row r="27" spans="2:51">
      <c r="B27" s="8"/>
      <c r="C27" s="9"/>
      <c r="D27" s="9"/>
      <c r="E27" s="9"/>
      <c r="F27" s="9"/>
      <c r="G27" s="9"/>
      <c r="H27" s="9" t="s">
        <v>1</v>
      </c>
      <c r="I27" s="21">
        <v>5</v>
      </c>
      <c r="J27" s="21"/>
      <c r="K27" s="9" t="s">
        <v>2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10"/>
    </row>
    <row r="28" spans="2:51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10"/>
    </row>
    <row r="29" spans="2:51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1" t="s">
        <v>9</v>
      </c>
      <c r="Q29" s="21">
        <v>54200</v>
      </c>
      <c r="R29" s="21"/>
      <c r="S29" s="21"/>
      <c r="T29" s="9" t="s">
        <v>10</v>
      </c>
      <c r="U29" s="9"/>
      <c r="V29" s="9"/>
      <c r="W29" s="9"/>
      <c r="X29" s="9"/>
      <c r="Y29" s="11" t="s">
        <v>17</v>
      </c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22">
        <f>5*I27*I34^2/32*(I34/(6*Q30*Q29/10000))</f>
        <v>7.6875768757687579E-5</v>
      </c>
      <c r="AK29" s="22"/>
      <c r="AL29" s="22"/>
      <c r="AM29" s="3" t="s">
        <v>63</v>
      </c>
      <c r="AN29" s="1"/>
      <c r="AO29" s="24">
        <f>DEGREES(AJ29)</f>
        <v>4.4046570966391699E-3</v>
      </c>
      <c r="AP29" s="24"/>
      <c r="AQ29" s="24"/>
      <c r="AR29" s="2" t="s">
        <v>62</v>
      </c>
      <c r="AS29" s="9"/>
      <c r="AT29" s="9"/>
      <c r="AU29" s="9"/>
      <c r="AV29" s="9"/>
      <c r="AW29" s="9"/>
      <c r="AX29" s="9"/>
      <c r="AY29" s="10"/>
    </row>
    <row r="30" spans="2:51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 t="s">
        <v>8</v>
      </c>
      <c r="Q30" s="21">
        <v>20000</v>
      </c>
      <c r="R30" s="21"/>
      <c r="S30" s="21"/>
      <c r="T30" s="9" t="s">
        <v>61</v>
      </c>
      <c r="U30" s="9"/>
      <c r="V30" s="9"/>
      <c r="W30" s="9"/>
      <c r="X30" s="9"/>
      <c r="Y30" s="11" t="s">
        <v>18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22">
        <f>+AJ29</f>
        <v>7.6875768757687579E-5</v>
      </c>
      <c r="AK30" s="22"/>
      <c r="AL30" s="22"/>
      <c r="AM30" s="3" t="s">
        <v>63</v>
      </c>
      <c r="AN30" s="1"/>
      <c r="AO30" s="24">
        <f>DEGREES(AJ30)</f>
        <v>4.4046570966391699E-3</v>
      </c>
      <c r="AP30" s="24"/>
      <c r="AQ30" s="24"/>
      <c r="AR30" s="2" t="s">
        <v>62</v>
      </c>
      <c r="AS30" s="9"/>
      <c r="AT30" s="9"/>
      <c r="AU30" s="9"/>
      <c r="AV30" s="9"/>
      <c r="AW30" s="9"/>
      <c r="AX30" s="9"/>
      <c r="AY30" s="10"/>
    </row>
    <row r="31" spans="2:51"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10"/>
    </row>
    <row r="32" spans="2:51">
      <c r="B32" s="8"/>
      <c r="C32" s="9"/>
      <c r="D32" s="9"/>
      <c r="E32" s="9" t="s">
        <v>15</v>
      </c>
      <c r="F32" s="9"/>
      <c r="G32" s="23">
        <f>+I34/2</f>
        <v>2</v>
      </c>
      <c r="H32" s="23"/>
      <c r="I32" s="9" t="s">
        <v>4</v>
      </c>
      <c r="J32" s="9" t="s">
        <v>16</v>
      </c>
      <c r="K32" s="9"/>
      <c r="L32" s="22">
        <f>+I34/2</f>
        <v>2</v>
      </c>
      <c r="M32" s="22"/>
      <c r="N32" s="9" t="s">
        <v>4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10"/>
    </row>
    <row r="33" spans="2:51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10"/>
    </row>
    <row r="34" spans="2:51">
      <c r="B34" s="8"/>
      <c r="C34" s="9"/>
      <c r="D34" s="9"/>
      <c r="E34" s="9"/>
      <c r="F34" s="9"/>
      <c r="G34" s="9"/>
      <c r="H34" s="9" t="s">
        <v>3</v>
      </c>
      <c r="I34" s="21">
        <v>4</v>
      </c>
      <c r="J34" s="21"/>
      <c r="K34" s="9" t="s">
        <v>4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10"/>
    </row>
    <row r="35" spans="2:51"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10"/>
    </row>
    <row r="36" spans="2:51"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10"/>
    </row>
    <row r="37" spans="2:51">
      <c r="B37" s="8"/>
      <c r="C37" s="9"/>
      <c r="D37" s="9"/>
      <c r="E37" s="9"/>
      <c r="F37" s="9"/>
      <c r="G37" s="9"/>
      <c r="H37" s="9" t="s">
        <v>19</v>
      </c>
      <c r="I37" s="21">
        <v>5</v>
      </c>
      <c r="J37" s="21"/>
      <c r="K37" s="9" t="s">
        <v>20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10"/>
    </row>
    <row r="38" spans="2:51"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1" t="s">
        <v>9</v>
      </c>
      <c r="Q38" s="21">
        <v>54200</v>
      </c>
      <c r="R38" s="21"/>
      <c r="S38" s="21"/>
      <c r="T38" s="9" t="s">
        <v>10</v>
      </c>
      <c r="U38" s="9"/>
      <c r="V38" s="9"/>
      <c r="W38" s="9"/>
      <c r="X38" s="9"/>
      <c r="Y38" s="11" t="s">
        <v>21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22">
        <f>3*I37*I43/8*(I43/(6*Q39*Q38/10000))</f>
        <v>3.5314806273062733E-5</v>
      </c>
      <c r="AK38" s="22"/>
      <c r="AL38" s="22"/>
      <c r="AM38" s="3" t="s">
        <v>63</v>
      </c>
      <c r="AN38" s="1"/>
      <c r="AO38" s="24">
        <f>DEGREES(AJ38)</f>
        <v>2.023389353768619E-3</v>
      </c>
      <c r="AP38" s="24"/>
      <c r="AQ38" s="24"/>
      <c r="AR38" s="2" t="s">
        <v>62</v>
      </c>
      <c r="AS38" s="9"/>
      <c r="AT38" s="9"/>
      <c r="AU38" s="9"/>
      <c r="AV38" s="9"/>
      <c r="AW38" s="9"/>
      <c r="AX38" s="9"/>
      <c r="AY38" s="10"/>
    </row>
    <row r="39" spans="2:51"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 t="s">
        <v>8</v>
      </c>
      <c r="Q39" s="21">
        <v>20000</v>
      </c>
      <c r="R39" s="21"/>
      <c r="S39" s="21"/>
      <c r="T39" s="9" t="s">
        <v>61</v>
      </c>
      <c r="U39" s="9"/>
      <c r="V39" s="9"/>
      <c r="W39" s="9"/>
      <c r="X39" s="9"/>
      <c r="Y39" s="11" t="s">
        <v>21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22">
        <f>+AJ38</f>
        <v>3.5314806273062733E-5</v>
      </c>
      <c r="AK39" s="22"/>
      <c r="AL39" s="22"/>
      <c r="AM39" s="3" t="s">
        <v>63</v>
      </c>
      <c r="AN39" s="1"/>
      <c r="AO39" s="24">
        <f>DEGREES(AJ39)</f>
        <v>2.023389353768619E-3</v>
      </c>
      <c r="AP39" s="24"/>
      <c r="AQ39" s="24"/>
      <c r="AR39" s="2" t="s">
        <v>62</v>
      </c>
      <c r="AS39" s="9"/>
      <c r="AT39" s="9"/>
      <c r="AU39" s="9"/>
      <c r="AV39" s="9"/>
      <c r="AW39" s="9"/>
      <c r="AX39" s="9"/>
      <c r="AY39" s="10"/>
    </row>
    <row r="40" spans="2:51"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10"/>
    </row>
    <row r="41" spans="2:51">
      <c r="B41" s="8"/>
      <c r="C41" s="9"/>
      <c r="D41" s="9"/>
      <c r="E41" s="9" t="s">
        <v>15</v>
      </c>
      <c r="F41" s="9"/>
      <c r="G41" s="23">
        <f>+I43/2</f>
        <v>1.75</v>
      </c>
      <c r="H41" s="23"/>
      <c r="I41" s="9" t="s">
        <v>4</v>
      </c>
      <c r="J41" s="9" t="s">
        <v>16</v>
      </c>
      <c r="K41" s="9"/>
      <c r="L41" s="22">
        <f>+I43/2</f>
        <v>1.75</v>
      </c>
      <c r="M41" s="22"/>
      <c r="N41" s="9" t="s">
        <v>4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10"/>
    </row>
    <row r="42" spans="2:51"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10"/>
    </row>
    <row r="43" spans="2:51">
      <c r="B43" s="8"/>
      <c r="C43" s="9"/>
      <c r="D43" s="9"/>
      <c r="E43" s="9"/>
      <c r="F43" s="9"/>
      <c r="G43" s="9"/>
      <c r="H43" s="9" t="s">
        <v>3</v>
      </c>
      <c r="I43" s="21">
        <v>3.5</v>
      </c>
      <c r="J43" s="21"/>
      <c r="K43" s="9" t="s">
        <v>4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10"/>
    </row>
    <row r="44" spans="2:51"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10"/>
    </row>
    <row r="45" spans="2:51"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10"/>
    </row>
    <row r="46" spans="2:51">
      <c r="B46" s="8"/>
      <c r="C46" s="9"/>
      <c r="D46" s="9"/>
      <c r="E46" s="9"/>
      <c r="F46" s="9"/>
      <c r="G46" s="9" t="s">
        <v>22</v>
      </c>
      <c r="H46" s="9"/>
      <c r="I46" s="21">
        <v>5</v>
      </c>
      <c r="J46" s="21"/>
      <c r="K46" s="9" t="s">
        <v>2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10"/>
    </row>
    <row r="47" spans="2:51">
      <c r="B47" s="8"/>
      <c r="C47" s="9"/>
      <c r="D47" s="9"/>
      <c r="E47" s="9"/>
      <c r="F47" s="9"/>
      <c r="G47" s="9"/>
      <c r="H47" s="9"/>
      <c r="I47" s="9"/>
      <c r="J47" s="9"/>
      <c r="K47" s="9"/>
      <c r="L47" s="9" t="s">
        <v>23</v>
      </c>
      <c r="M47" s="9"/>
      <c r="N47" s="21">
        <v>3</v>
      </c>
      <c r="O47" s="21"/>
      <c r="P47" s="9" t="s">
        <v>2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10"/>
    </row>
    <row r="48" spans="2:51"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10"/>
    </row>
    <row r="49" spans="2:51"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1" t="s">
        <v>9</v>
      </c>
      <c r="Q49" s="21">
        <v>54200</v>
      </c>
      <c r="R49" s="21"/>
      <c r="S49" s="21"/>
      <c r="T49" s="9" t="s">
        <v>10</v>
      </c>
      <c r="U49" s="17"/>
      <c r="V49" s="9"/>
      <c r="W49" s="9"/>
      <c r="X49" s="9"/>
      <c r="Y49" s="11" t="s">
        <v>24</v>
      </c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22">
        <f>I52^2/60*(8*I46+7*N47)*(I52/(6*Q50*Q49/10000))</f>
        <v>6.7019654571545719E-5</v>
      </c>
      <c r="AO49" s="22"/>
      <c r="AP49" s="22"/>
      <c r="AQ49" s="3" t="s">
        <v>63</v>
      </c>
      <c r="AR49" s="1"/>
      <c r="AS49" s="24">
        <f>DEGREES(AN49)</f>
        <v>3.8399433513742233E-3</v>
      </c>
      <c r="AT49" s="24"/>
      <c r="AU49" s="24"/>
      <c r="AV49" s="2" t="s">
        <v>62</v>
      </c>
      <c r="AW49" s="9"/>
      <c r="AX49" s="9"/>
      <c r="AY49" s="10"/>
    </row>
    <row r="50" spans="2:51"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 t="s">
        <v>8</v>
      </c>
      <c r="Q50" s="21">
        <v>20000</v>
      </c>
      <c r="R50" s="21"/>
      <c r="S50" s="21"/>
      <c r="T50" s="9" t="s">
        <v>61</v>
      </c>
      <c r="U50" s="9"/>
      <c r="V50" s="9"/>
      <c r="W50" s="9"/>
      <c r="X50" s="9"/>
      <c r="Y50" s="11" t="s">
        <v>25</v>
      </c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22">
        <f>I52^2/60*(7*I46+8*N47)*(I52/(6*Q50*Q49/10000))</f>
        <v>6.4822288847888476E-5</v>
      </c>
      <c r="AO50" s="22"/>
      <c r="AP50" s="22"/>
      <c r="AQ50" s="3" t="s">
        <v>63</v>
      </c>
      <c r="AR50" s="1"/>
      <c r="AS50" s="24">
        <f>DEGREES(AN50)</f>
        <v>3.7140435693619532E-3</v>
      </c>
      <c r="AT50" s="24"/>
      <c r="AU50" s="24"/>
      <c r="AV50" s="2" t="s">
        <v>62</v>
      </c>
      <c r="AW50" s="9"/>
      <c r="AX50" s="9"/>
      <c r="AY50" s="10"/>
    </row>
    <row r="51" spans="2:51"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10"/>
    </row>
    <row r="52" spans="2:51">
      <c r="B52" s="8"/>
      <c r="C52" s="9"/>
      <c r="D52" s="9"/>
      <c r="E52" s="9"/>
      <c r="F52" s="9"/>
      <c r="G52" s="9"/>
      <c r="H52" s="9" t="s">
        <v>3</v>
      </c>
      <c r="I52" s="21">
        <v>3.5</v>
      </c>
      <c r="J52" s="21"/>
      <c r="K52" s="9" t="s">
        <v>4</v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10"/>
    </row>
    <row r="53" spans="2:51"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10"/>
    </row>
    <row r="54" spans="2:51"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10"/>
    </row>
    <row r="55" spans="2:51">
      <c r="B55" s="8"/>
      <c r="C55" s="9"/>
      <c r="D55" s="9"/>
      <c r="E55" s="9"/>
      <c r="F55" s="9"/>
      <c r="G55" s="9"/>
      <c r="H55" s="9" t="s">
        <v>1</v>
      </c>
      <c r="I55" s="21">
        <v>5</v>
      </c>
      <c r="J55" s="21"/>
      <c r="K55" s="9" t="s">
        <v>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10"/>
    </row>
    <row r="56" spans="2:51"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10"/>
    </row>
    <row r="57" spans="2:51"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10"/>
    </row>
    <row r="58" spans="2:51"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1" t="s">
        <v>9</v>
      </c>
      <c r="Q58" s="21">
        <v>54200</v>
      </c>
      <c r="R58" s="21"/>
      <c r="S58" s="21"/>
      <c r="T58" s="9" t="s">
        <v>10</v>
      </c>
      <c r="U58" s="9"/>
      <c r="V58" s="9"/>
      <c r="W58" s="9"/>
      <c r="X58" s="9"/>
      <c r="Y58" s="11" t="s">
        <v>26</v>
      </c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22">
        <f>8*I55*I61^2/60*(I61/(6*Q59*Q58/10000))</f>
        <v>4.3947314473144734E-5</v>
      </c>
      <c r="AK58" s="22"/>
      <c r="AL58" s="22"/>
      <c r="AM58" s="3" t="s">
        <v>63</v>
      </c>
      <c r="AN58" s="1"/>
      <c r="AO58" s="24">
        <f>DEGREES(AJ58)</f>
        <v>2.5179956402453922E-3</v>
      </c>
      <c r="AP58" s="24"/>
      <c r="AQ58" s="24"/>
      <c r="AR58" s="2" t="s">
        <v>62</v>
      </c>
      <c r="AS58" s="9"/>
      <c r="AT58" s="9"/>
      <c r="AU58" s="9"/>
      <c r="AV58" s="9"/>
      <c r="AW58" s="9"/>
      <c r="AX58" s="9"/>
      <c r="AY58" s="10"/>
    </row>
    <row r="59" spans="2:51"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 t="s">
        <v>8</v>
      </c>
      <c r="Q59" s="21">
        <v>20000</v>
      </c>
      <c r="R59" s="21"/>
      <c r="S59" s="21"/>
      <c r="T59" s="9" t="s">
        <v>61</v>
      </c>
      <c r="U59" s="9"/>
      <c r="V59" s="9"/>
      <c r="W59" s="9"/>
      <c r="X59" s="9"/>
      <c r="Y59" s="11" t="s">
        <v>27</v>
      </c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22">
        <f>7*I55*I61^2/60*(I61/(6*Q59*Q58/10000))</f>
        <v>3.845390016400164E-5</v>
      </c>
      <c r="AK59" s="22"/>
      <c r="AL59" s="22"/>
      <c r="AM59" s="3" t="s">
        <v>63</v>
      </c>
      <c r="AN59" s="1"/>
      <c r="AO59" s="24">
        <f>DEGREES(AJ59)</f>
        <v>2.203246185214718E-3</v>
      </c>
      <c r="AP59" s="24"/>
      <c r="AQ59" s="24"/>
      <c r="AR59" s="2" t="s">
        <v>62</v>
      </c>
      <c r="AS59" s="9"/>
      <c r="AT59" s="9"/>
      <c r="AU59" s="9"/>
      <c r="AV59" s="9"/>
      <c r="AW59" s="9"/>
      <c r="AX59" s="9"/>
      <c r="AY59" s="10"/>
    </row>
    <row r="60" spans="2:51"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10"/>
    </row>
    <row r="61" spans="2:51">
      <c r="B61" s="8"/>
      <c r="C61" s="9"/>
      <c r="D61" s="9"/>
      <c r="E61" s="9"/>
      <c r="F61" s="9"/>
      <c r="G61" s="9"/>
      <c r="H61" s="9" t="s">
        <v>3</v>
      </c>
      <c r="I61" s="21">
        <v>3.5</v>
      </c>
      <c r="J61" s="21"/>
      <c r="K61" s="9" t="s">
        <v>4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10"/>
    </row>
    <row r="62" spans="2:51"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10"/>
    </row>
    <row r="63" spans="2:51"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10"/>
    </row>
    <row r="64" spans="2:51">
      <c r="B64" s="8"/>
      <c r="C64" s="9"/>
      <c r="D64" s="9"/>
      <c r="E64" s="9">
        <v>2</v>
      </c>
      <c r="F64" s="11" t="s">
        <v>66</v>
      </c>
      <c r="G64" s="9"/>
      <c r="H64" s="9"/>
      <c r="I64" s="9"/>
      <c r="J64" s="9"/>
      <c r="K64" s="9"/>
      <c r="L64" s="9"/>
      <c r="M64" s="9" t="s">
        <v>1</v>
      </c>
      <c r="N64" s="21">
        <v>5</v>
      </c>
      <c r="O64" s="21"/>
      <c r="P64" s="9" t="s">
        <v>2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10"/>
    </row>
    <row r="65" spans="2:51"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10"/>
    </row>
    <row r="66" spans="2:51"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10"/>
    </row>
    <row r="67" spans="2:51"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10"/>
    </row>
    <row r="68" spans="2:51"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11" t="s">
        <v>9</v>
      </c>
      <c r="Q68" s="21">
        <v>54200</v>
      </c>
      <c r="R68" s="21"/>
      <c r="S68" s="21"/>
      <c r="T68" s="9" t="s">
        <v>10</v>
      </c>
      <c r="U68" s="9"/>
      <c r="V68" s="9"/>
      <c r="W68" s="9"/>
      <c r="X68" s="9"/>
      <c r="Y68" s="11" t="s">
        <v>28</v>
      </c>
      <c r="Z68" s="9"/>
      <c r="AA68" s="9"/>
      <c r="AB68" s="9"/>
      <c r="AC68" s="9"/>
      <c r="AD68" s="9"/>
      <c r="AE68" s="9"/>
      <c r="AF68" s="9"/>
      <c r="AG68" s="9"/>
      <c r="AH68" s="9"/>
      <c r="AI68" s="22">
        <f>+N64*I71^2/5*(I71/(6*Q69*Q68/10000))</f>
        <v>6.5920971709717104E-5</v>
      </c>
      <c r="AJ68" s="22"/>
      <c r="AK68" s="22"/>
      <c r="AL68" s="3" t="s">
        <v>63</v>
      </c>
      <c r="AM68" s="1"/>
      <c r="AN68" s="24">
        <f>DEGREES(AI68)</f>
        <v>3.7769934603680885E-3</v>
      </c>
      <c r="AO68" s="24"/>
      <c r="AP68" s="24"/>
      <c r="AQ68" s="2" t="s">
        <v>62</v>
      </c>
      <c r="AR68" s="9"/>
      <c r="AS68" s="9"/>
      <c r="AT68" s="9"/>
      <c r="AU68" s="9"/>
      <c r="AV68" s="9"/>
      <c r="AW68" s="9"/>
      <c r="AX68" s="9"/>
      <c r="AY68" s="10"/>
    </row>
    <row r="69" spans="2:51"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 t="s">
        <v>8</v>
      </c>
      <c r="Q69" s="21">
        <v>20000</v>
      </c>
      <c r="R69" s="21"/>
      <c r="S69" s="21"/>
      <c r="T69" s="9" t="s">
        <v>61</v>
      </c>
      <c r="U69" s="9"/>
      <c r="V69" s="9"/>
      <c r="W69" s="9"/>
      <c r="X69" s="9"/>
      <c r="Y69" s="11" t="s">
        <v>30</v>
      </c>
      <c r="Z69" s="9"/>
      <c r="AA69" s="9"/>
      <c r="AB69" s="9"/>
      <c r="AC69" s="9"/>
      <c r="AD69" s="9"/>
      <c r="AE69" s="9"/>
      <c r="AF69" s="9"/>
      <c r="AG69" s="9"/>
      <c r="AH69" s="9"/>
      <c r="AI69" s="22">
        <f>+AI68</f>
        <v>6.5920971709717104E-5</v>
      </c>
      <c r="AJ69" s="22"/>
      <c r="AK69" s="22"/>
      <c r="AL69" s="3" t="s">
        <v>63</v>
      </c>
      <c r="AM69" s="1"/>
      <c r="AN69" s="24">
        <f>DEGREES(AI69)</f>
        <v>3.7769934603680885E-3</v>
      </c>
      <c r="AO69" s="24"/>
      <c r="AP69" s="24"/>
      <c r="AQ69" s="2" t="s">
        <v>62</v>
      </c>
      <c r="AR69" s="9"/>
      <c r="AS69" s="9"/>
      <c r="AT69" s="9"/>
      <c r="AU69" s="9"/>
      <c r="AV69" s="9"/>
      <c r="AW69" s="9"/>
      <c r="AX69" s="9"/>
      <c r="AY69" s="10"/>
    </row>
    <row r="70" spans="2:51"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10"/>
    </row>
    <row r="71" spans="2:51">
      <c r="B71" s="8"/>
      <c r="C71" s="9"/>
      <c r="D71" s="9"/>
      <c r="E71" s="9"/>
      <c r="F71" s="9"/>
      <c r="G71" s="9"/>
      <c r="H71" s="9" t="s">
        <v>3</v>
      </c>
      <c r="I71" s="21">
        <v>3.5</v>
      </c>
      <c r="J71" s="21"/>
      <c r="K71" s="9" t="s">
        <v>4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10"/>
    </row>
    <row r="72" spans="2:51"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10"/>
    </row>
    <row r="73" spans="2:51"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10"/>
    </row>
    <row r="74" spans="2:51">
      <c r="B74" s="8"/>
      <c r="C74" s="9"/>
      <c r="D74" s="9"/>
      <c r="E74" s="9"/>
      <c r="F74" s="9"/>
      <c r="G74" s="9"/>
      <c r="H74" s="9" t="s">
        <v>1</v>
      </c>
      <c r="I74" s="21">
        <v>5</v>
      </c>
      <c r="J74" s="21"/>
      <c r="K74" s="9" t="s">
        <v>2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10"/>
    </row>
    <row r="75" spans="2:51"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11" t="s">
        <v>9</v>
      </c>
      <c r="Q75" s="21">
        <v>54200</v>
      </c>
      <c r="R75" s="21"/>
      <c r="S75" s="21"/>
      <c r="T75" s="9" t="s">
        <v>10</v>
      </c>
      <c r="U75" s="9"/>
      <c r="V75" s="9"/>
      <c r="W75" s="9"/>
      <c r="X75" s="9"/>
      <c r="Y75" s="11" t="s">
        <v>32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22">
        <f>I74*E78^2/2*(3-2*(E78/I80))*(I80/(6*Q76*Q75/10000))</f>
        <v>3.2672201722017225E-5</v>
      </c>
      <c r="AN75" s="22"/>
      <c r="AO75" s="22"/>
      <c r="AP75" s="3" t="s">
        <v>63</v>
      </c>
      <c r="AQ75" s="1"/>
      <c r="AR75" s="24">
        <f>DEGREES(AM75)</f>
        <v>1.8719792660716475E-3</v>
      </c>
      <c r="AS75" s="24"/>
      <c r="AT75" s="24"/>
      <c r="AU75" s="2" t="s">
        <v>62</v>
      </c>
      <c r="AV75" s="9"/>
      <c r="AW75" s="9"/>
      <c r="AX75" s="9"/>
      <c r="AY75" s="10"/>
    </row>
    <row r="76" spans="2:51"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 t="s">
        <v>8</v>
      </c>
      <c r="Q76" s="21">
        <v>20000</v>
      </c>
      <c r="R76" s="21"/>
      <c r="S76" s="21"/>
      <c r="T76" s="9" t="s">
        <v>61</v>
      </c>
      <c r="U76" s="9"/>
      <c r="V76" s="9"/>
      <c r="W76" s="9"/>
      <c r="X76" s="9"/>
      <c r="Y76" s="11" t="s">
        <v>33</v>
      </c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22">
        <f>+AM75</f>
        <v>3.2672201722017225E-5</v>
      </c>
      <c r="AN76" s="22"/>
      <c r="AO76" s="22"/>
      <c r="AP76" s="3" t="s">
        <v>63</v>
      </c>
      <c r="AQ76" s="1"/>
      <c r="AR76" s="24">
        <f>DEGREES(AM76)</f>
        <v>1.8719792660716475E-3</v>
      </c>
      <c r="AS76" s="24"/>
      <c r="AT76" s="24"/>
      <c r="AU76" s="2" t="s">
        <v>62</v>
      </c>
      <c r="AV76" s="9"/>
      <c r="AW76" s="9"/>
      <c r="AX76" s="9"/>
      <c r="AY76" s="10"/>
    </row>
    <row r="77" spans="2:51"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10"/>
    </row>
    <row r="78" spans="2:51">
      <c r="B78" s="8"/>
      <c r="C78" s="9"/>
      <c r="D78" s="9" t="s">
        <v>31</v>
      </c>
      <c r="E78" s="21">
        <v>1</v>
      </c>
      <c r="F78" s="21"/>
      <c r="G78" s="9" t="s">
        <v>4</v>
      </c>
      <c r="H78" s="9"/>
      <c r="I78" s="22">
        <f>+I80-E78-M78</f>
        <v>1.5</v>
      </c>
      <c r="J78" s="22"/>
      <c r="K78" s="9" t="s">
        <v>4</v>
      </c>
      <c r="L78" s="9" t="s">
        <v>31</v>
      </c>
      <c r="M78" s="22">
        <f>+E78</f>
        <v>1</v>
      </c>
      <c r="N78" s="22"/>
      <c r="O78" s="9" t="s">
        <v>4</v>
      </c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10"/>
    </row>
    <row r="79" spans="2:51"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10"/>
    </row>
    <row r="80" spans="2:51">
      <c r="B80" s="8"/>
      <c r="C80" s="9"/>
      <c r="D80" s="9"/>
      <c r="E80" s="9"/>
      <c r="F80" s="9"/>
      <c r="G80" s="9"/>
      <c r="H80" s="9" t="s">
        <v>3</v>
      </c>
      <c r="I80" s="21">
        <v>3.5</v>
      </c>
      <c r="J80" s="21"/>
      <c r="K80" s="9" t="s">
        <v>4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10"/>
    </row>
    <row r="81" spans="2:51"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10"/>
    </row>
    <row r="82" spans="2:51"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10"/>
    </row>
    <row r="83" spans="2:51">
      <c r="B83" s="8"/>
      <c r="C83" s="9"/>
      <c r="D83" s="9"/>
      <c r="E83" s="9"/>
      <c r="F83" s="9"/>
      <c r="G83" s="9"/>
      <c r="H83" s="9" t="s">
        <v>1</v>
      </c>
      <c r="I83" s="21">
        <v>5</v>
      </c>
      <c r="J83" s="21"/>
      <c r="K83" s="9" t="s">
        <v>2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10"/>
    </row>
    <row r="84" spans="2:51"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11" t="s">
        <v>9</v>
      </c>
      <c r="Q84" s="21">
        <v>54200</v>
      </c>
      <c r="R84" s="21"/>
      <c r="S84" s="21"/>
      <c r="T84" s="9" t="s">
        <v>10</v>
      </c>
      <c r="U84" s="9"/>
      <c r="V84" s="9"/>
      <c r="W84" s="9"/>
      <c r="X84" s="9"/>
      <c r="Y84" s="11" t="s">
        <v>34</v>
      </c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22">
        <f>I83*E87^2/4*(2-(E87/I89))^2*(I89/(6*Q85*Q84/10000))</f>
        <v>1.9768054823405382E-5</v>
      </c>
      <c r="AM84" s="22"/>
      <c r="AN84" s="22"/>
      <c r="AO84" s="3" t="s">
        <v>63</v>
      </c>
      <c r="AP84" s="1"/>
      <c r="AQ84" s="24">
        <f>DEGREES(AL84)</f>
        <v>1.1326261105643583E-3</v>
      </c>
      <c r="AR84" s="24"/>
      <c r="AS84" s="24"/>
      <c r="AT84" s="2" t="s">
        <v>62</v>
      </c>
      <c r="AU84" s="9"/>
      <c r="AV84" s="9"/>
      <c r="AW84" s="9"/>
      <c r="AX84" s="9"/>
      <c r="AY84" s="10"/>
    </row>
    <row r="85" spans="2:51"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 t="s">
        <v>8</v>
      </c>
      <c r="Q85" s="21">
        <v>20000</v>
      </c>
      <c r="R85" s="21"/>
      <c r="S85" s="21"/>
      <c r="T85" s="9" t="s">
        <v>61</v>
      </c>
      <c r="U85" s="9"/>
      <c r="V85" s="9"/>
      <c r="W85" s="9"/>
      <c r="X85" s="9"/>
      <c r="Y85" s="11" t="s">
        <v>35</v>
      </c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22">
        <f>I83*E87^2/4*(2-(E87/I89)^2)*(I89/(6*Q85*Q84/10000))</f>
        <v>1.2904146898611844E-5</v>
      </c>
      <c r="AM85" s="22"/>
      <c r="AN85" s="22"/>
      <c r="AO85" s="3" t="s">
        <v>63</v>
      </c>
      <c r="AP85" s="1"/>
      <c r="AQ85" s="24">
        <f>DEGREES(AL85)</f>
        <v>7.3935315550728933E-4</v>
      </c>
      <c r="AR85" s="24"/>
      <c r="AS85" s="24"/>
      <c r="AT85" s="2" t="s">
        <v>62</v>
      </c>
      <c r="AU85" s="9"/>
      <c r="AV85" s="9"/>
      <c r="AW85" s="9"/>
      <c r="AX85" s="9"/>
      <c r="AY85" s="10"/>
    </row>
    <row r="86" spans="2:51"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10"/>
    </row>
    <row r="87" spans="2:51">
      <c r="B87" s="8"/>
      <c r="C87" s="9"/>
      <c r="D87" s="9" t="s">
        <v>31</v>
      </c>
      <c r="E87" s="21">
        <v>1</v>
      </c>
      <c r="F87" s="21"/>
      <c r="G87" s="9" t="s">
        <v>4</v>
      </c>
      <c r="H87" s="9"/>
      <c r="I87" s="9"/>
      <c r="J87" s="22">
        <f>+I89-E87</f>
        <v>2.5</v>
      </c>
      <c r="K87" s="22"/>
      <c r="L87" s="9" t="s">
        <v>4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10"/>
    </row>
    <row r="88" spans="2:51"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10"/>
    </row>
    <row r="89" spans="2:51">
      <c r="B89" s="8"/>
      <c r="C89" s="9"/>
      <c r="D89" s="9"/>
      <c r="E89" s="9"/>
      <c r="F89" s="9"/>
      <c r="G89" s="9"/>
      <c r="H89" s="9" t="s">
        <v>3</v>
      </c>
      <c r="I89" s="21">
        <v>3.5</v>
      </c>
      <c r="J89" s="21"/>
      <c r="K89" s="9" t="s">
        <v>4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10"/>
    </row>
    <row r="90" spans="2:51"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2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10"/>
    </row>
    <row r="91" spans="2:51"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10"/>
    </row>
    <row r="92" spans="2:51">
      <c r="B92" s="8"/>
      <c r="C92" s="9"/>
      <c r="D92" s="9"/>
      <c r="E92" s="9"/>
      <c r="F92" s="9"/>
      <c r="G92" s="9"/>
      <c r="H92" s="9" t="s">
        <v>1</v>
      </c>
      <c r="I92" s="21">
        <v>5</v>
      </c>
      <c r="J92" s="21"/>
      <c r="K92" s="9" t="s">
        <v>2</v>
      </c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10"/>
    </row>
    <row r="93" spans="2:51"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11" t="s">
        <v>9</v>
      </c>
      <c r="Q93" s="21">
        <v>54200</v>
      </c>
      <c r="R93" s="21"/>
      <c r="S93" s="21"/>
      <c r="T93" s="9" t="s">
        <v>10</v>
      </c>
      <c r="U93" s="9"/>
      <c r="V93" s="9"/>
      <c r="W93" s="9"/>
      <c r="X93" s="9"/>
      <c r="Y93" s="11" t="s">
        <v>37</v>
      </c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22">
        <f>I92*L98*J96*(1-(L98/I100)^2-(J96/I100)^2/4)*(I100/(6*Q94*Q93/10000))</f>
        <v>1.6301781321384644E-5</v>
      </c>
      <c r="AO93" s="22"/>
      <c r="AP93" s="22"/>
      <c r="AQ93" s="3" t="s">
        <v>63</v>
      </c>
      <c r="AR93" s="1"/>
      <c r="AS93" s="24">
        <f>DEGREES(AN93)</f>
        <v>9.3402326826053843E-4</v>
      </c>
      <c r="AT93" s="24"/>
      <c r="AU93" s="24"/>
      <c r="AV93" s="2" t="s">
        <v>62</v>
      </c>
      <c r="AW93" s="9"/>
      <c r="AX93" s="9"/>
      <c r="AY93" s="10"/>
    </row>
    <row r="94" spans="2:51"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 t="s">
        <v>8</v>
      </c>
      <c r="Q94" s="21">
        <v>20000</v>
      </c>
      <c r="R94" s="21"/>
      <c r="S94" s="21"/>
      <c r="T94" s="9" t="s">
        <v>61</v>
      </c>
      <c r="U94" s="9"/>
      <c r="V94" s="9"/>
      <c r="W94" s="9"/>
      <c r="X94" s="9"/>
      <c r="Y94" s="11" t="s">
        <v>38</v>
      </c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22">
        <f>I92*F98*J96*(1-(F98/I100)^2-(J96/I100)^2/4)*(I100/(6*Q94*Q93/10000))</f>
        <v>1.2286395185380426E-5</v>
      </c>
      <c r="AO94" s="22"/>
      <c r="AP94" s="22"/>
      <c r="AQ94" s="3" t="s">
        <v>63</v>
      </c>
      <c r="AR94" s="1"/>
      <c r="AS94" s="24">
        <f>DEGREES(AN94)</f>
        <v>7.0395858955215305E-4</v>
      </c>
      <c r="AT94" s="24"/>
      <c r="AU94" s="24"/>
      <c r="AV94" s="2" t="s">
        <v>62</v>
      </c>
      <c r="AW94" s="9"/>
      <c r="AX94" s="9"/>
      <c r="AY94" s="10"/>
    </row>
    <row r="95" spans="2:51"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10"/>
    </row>
    <row r="96" spans="2:51">
      <c r="B96" s="8"/>
      <c r="C96" s="9"/>
      <c r="D96" s="9"/>
      <c r="E96" s="9"/>
      <c r="F96" s="22">
        <f>+F98-J96/2</f>
        <v>0.75</v>
      </c>
      <c r="G96" s="22"/>
      <c r="H96" s="9" t="s">
        <v>4</v>
      </c>
      <c r="I96" s="9" t="s">
        <v>31</v>
      </c>
      <c r="J96" s="21">
        <v>0.5</v>
      </c>
      <c r="K96" s="21"/>
      <c r="L96" s="22">
        <f>+L98-J96/2</f>
        <v>2.25</v>
      </c>
      <c r="M96" s="22"/>
      <c r="N96" s="9" t="s">
        <v>4</v>
      </c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10"/>
    </row>
    <row r="97" spans="2:51"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10"/>
    </row>
    <row r="98" spans="2:51">
      <c r="B98" s="8"/>
      <c r="C98" s="9"/>
      <c r="D98" s="9"/>
      <c r="E98" s="9" t="s">
        <v>11</v>
      </c>
      <c r="F98" s="21">
        <v>1</v>
      </c>
      <c r="G98" s="21"/>
      <c r="H98" s="9" t="s">
        <v>4</v>
      </c>
      <c r="I98" s="9"/>
      <c r="J98" s="9"/>
      <c r="K98" s="9" t="s">
        <v>36</v>
      </c>
      <c r="L98" s="22">
        <f>+I100-F98</f>
        <v>2.5</v>
      </c>
      <c r="M98" s="22"/>
      <c r="N98" s="9" t="s">
        <v>4</v>
      </c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10"/>
    </row>
    <row r="99" spans="2:51"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10"/>
    </row>
    <row r="100" spans="2:51">
      <c r="B100" s="8"/>
      <c r="C100" s="9"/>
      <c r="D100" s="9"/>
      <c r="E100" s="9"/>
      <c r="F100" s="9"/>
      <c r="G100" s="9"/>
      <c r="H100" s="9" t="s">
        <v>3</v>
      </c>
      <c r="I100" s="21">
        <v>3.5</v>
      </c>
      <c r="J100" s="21"/>
      <c r="K100" s="9" t="s">
        <v>4</v>
      </c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10"/>
    </row>
    <row r="101" spans="2:51"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10"/>
    </row>
    <row r="102" spans="2:51"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10"/>
    </row>
    <row r="103" spans="2:51">
      <c r="B103" s="8"/>
      <c r="C103" s="9"/>
      <c r="D103" s="9"/>
      <c r="E103" s="9"/>
      <c r="F103" s="9"/>
      <c r="G103" s="9"/>
      <c r="H103" s="9" t="s">
        <v>1</v>
      </c>
      <c r="I103" s="21">
        <v>5</v>
      </c>
      <c r="J103" s="21"/>
      <c r="K103" s="9" t="s">
        <v>2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10"/>
    </row>
    <row r="104" spans="2:51"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11" t="s">
        <v>9</v>
      </c>
      <c r="Q104" s="21">
        <v>54200</v>
      </c>
      <c r="R104" s="21"/>
      <c r="S104" s="21"/>
      <c r="T104" s="9" t="s">
        <v>10</v>
      </c>
      <c r="U104" s="9"/>
      <c r="V104" s="9"/>
      <c r="W104" s="9"/>
      <c r="X104" s="9"/>
      <c r="Y104" s="11" t="s">
        <v>39</v>
      </c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22">
        <f>I103*I111*F107*(3*(E109/I111)*(1-(E109/I111))-(F107/I111)^2/4)*(I111/(6*Q105*Q104/10000))</f>
        <v>3.219172816728167E-5</v>
      </c>
      <c r="AQ104" s="22"/>
      <c r="AR104" s="22"/>
      <c r="AS104" s="3" t="s">
        <v>63</v>
      </c>
      <c r="AT104" s="1"/>
      <c r="AU104" s="24">
        <f>DEGREES(AP104)</f>
        <v>1.8444501592176524E-3</v>
      </c>
      <c r="AV104" s="24"/>
      <c r="AW104" s="24"/>
      <c r="AX104" s="2" t="s">
        <v>62</v>
      </c>
      <c r="AY104" s="10"/>
    </row>
    <row r="105" spans="2:51"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 t="s">
        <v>8</v>
      </c>
      <c r="Q105" s="21">
        <v>20000</v>
      </c>
      <c r="R105" s="21"/>
      <c r="S105" s="21"/>
      <c r="T105" s="9" t="s">
        <v>61</v>
      </c>
      <c r="U105" s="9"/>
      <c r="V105" s="9"/>
      <c r="W105" s="9"/>
      <c r="X105" s="9"/>
      <c r="Y105" s="11" t="s">
        <v>40</v>
      </c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22">
        <f>+AP104</f>
        <v>3.219172816728167E-5</v>
      </c>
      <c r="AQ105" s="22"/>
      <c r="AR105" s="22"/>
      <c r="AS105" s="3" t="s">
        <v>63</v>
      </c>
      <c r="AT105" s="1"/>
      <c r="AU105" s="24">
        <f>DEGREES(AP105)</f>
        <v>1.8444501592176524E-3</v>
      </c>
      <c r="AV105" s="24"/>
      <c r="AW105" s="24"/>
      <c r="AX105" s="2" t="s">
        <v>62</v>
      </c>
      <c r="AY105" s="10"/>
    </row>
    <row r="106" spans="2:51"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10"/>
    </row>
    <row r="107" spans="2:51">
      <c r="B107" s="8"/>
      <c r="C107" s="9"/>
      <c r="D107" s="9"/>
      <c r="E107" s="9" t="s">
        <v>31</v>
      </c>
      <c r="F107" s="21">
        <v>0.5</v>
      </c>
      <c r="G107" s="21"/>
      <c r="H107" s="9" t="s">
        <v>4</v>
      </c>
      <c r="I107" s="23">
        <f>+I109-F107</f>
        <v>0.5</v>
      </c>
      <c r="J107" s="23"/>
      <c r="K107" s="13" t="s">
        <v>31</v>
      </c>
      <c r="L107" s="22">
        <f>+F107</f>
        <v>0.5</v>
      </c>
      <c r="M107" s="22"/>
      <c r="N107" s="9" t="s">
        <v>4</v>
      </c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10"/>
    </row>
    <row r="108" spans="2:51"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10"/>
    </row>
    <row r="109" spans="2:51">
      <c r="B109" s="8"/>
      <c r="C109" s="9"/>
      <c r="D109" s="9" t="s">
        <v>11</v>
      </c>
      <c r="E109" s="21">
        <v>1.25</v>
      </c>
      <c r="F109" s="21"/>
      <c r="G109" s="9" t="s">
        <v>4</v>
      </c>
      <c r="H109" s="9"/>
      <c r="I109" s="22">
        <f>+I111-E109-M109</f>
        <v>1</v>
      </c>
      <c r="J109" s="22"/>
      <c r="K109" s="9" t="s">
        <v>4</v>
      </c>
      <c r="L109" s="9" t="s">
        <v>11</v>
      </c>
      <c r="M109" s="22">
        <f>+E109</f>
        <v>1.25</v>
      </c>
      <c r="N109" s="22"/>
      <c r="O109" s="9" t="s">
        <v>4</v>
      </c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10"/>
    </row>
    <row r="110" spans="2:51"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10"/>
    </row>
    <row r="111" spans="2:51">
      <c r="B111" s="8"/>
      <c r="C111" s="9"/>
      <c r="D111" s="9"/>
      <c r="E111" s="9"/>
      <c r="F111" s="9"/>
      <c r="G111" s="9"/>
      <c r="H111" s="9" t="s">
        <v>3</v>
      </c>
      <c r="I111" s="21">
        <v>3.5</v>
      </c>
      <c r="J111" s="21"/>
      <c r="K111" s="9" t="s">
        <v>4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10"/>
    </row>
    <row r="112" spans="2:51"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10"/>
    </row>
    <row r="113" spans="2:51"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10"/>
    </row>
    <row r="114" spans="2:51">
      <c r="B114" s="8"/>
      <c r="C114" s="9"/>
      <c r="D114" s="9"/>
      <c r="E114" s="9"/>
      <c r="F114" s="9"/>
      <c r="G114" s="9"/>
      <c r="H114" s="9" t="s">
        <v>1</v>
      </c>
      <c r="I114" s="21">
        <v>5</v>
      </c>
      <c r="J114" s="21"/>
      <c r="K114" s="9" t="s">
        <v>2</v>
      </c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10"/>
    </row>
    <row r="115" spans="2:51"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10"/>
    </row>
    <row r="116" spans="2:51"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11" t="s">
        <v>9</v>
      </c>
      <c r="Q116" s="21">
        <v>54200</v>
      </c>
      <c r="R116" s="21"/>
      <c r="S116" s="21"/>
      <c r="T116" s="9" t="s">
        <v>10</v>
      </c>
      <c r="U116" s="9"/>
      <c r="V116" s="9"/>
      <c r="W116" s="9"/>
      <c r="X116" s="9"/>
      <c r="Y116" s="11" t="s">
        <v>41</v>
      </c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22">
        <f>I114*I121^2/60*(1+(M119/I121))*(7-3*(M119/I121)^2)*(I121/(6*Q117*Q116/10000))</f>
        <v>6.9828823288232885E-5</v>
      </c>
      <c r="AQ116" s="22"/>
      <c r="AR116" s="22"/>
      <c r="AS116" s="3" t="s">
        <v>63</v>
      </c>
      <c r="AT116" s="1"/>
      <c r="AU116" s="24">
        <f>DEGREES(AP116)</f>
        <v>4.0008968627805799E-3</v>
      </c>
      <c r="AV116" s="24"/>
      <c r="AW116" s="24"/>
      <c r="AX116" s="2" t="s">
        <v>62</v>
      </c>
      <c r="AY116" s="10"/>
    </row>
    <row r="117" spans="2:51"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 t="s">
        <v>8</v>
      </c>
      <c r="Q117" s="21">
        <v>20000</v>
      </c>
      <c r="R117" s="21"/>
      <c r="S117" s="21"/>
      <c r="T117" s="9" t="s">
        <v>61</v>
      </c>
      <c r="U117" s="9"/>
      <c r="V117" s="9"/>
      <c r="W117" s="9"/>
      <c r="X117" s="9"/>
      <c r="Y117" s="11" t="s">
        <v>42</v>
      </c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22">
        <f>I114*I121^2/60*(1+(H119/I121))*(7-3*(H119/I121)^2)*(I121/(6*Q117*Q116/10000))</f>
        <v>7.6235137351373511E-5</v>
      </c>
      <c r="AQ117" s="22"/>
      <c r="AR117" s="22"/>
      <c r="AS117" s="3" t="s">
        <v>63</v>
      </c>
      <c r="AT117" s="1"/>
      <c r="AU117" s="24">
        <f>DEGREES(AP117)</f>
        <v>4.3679516208338437E-3</v>
      </c>
      <c r="AV117" s="24"/>
      <c r="AW117" s="24"/>
      <c r="AX117" s="2" t="s">
        <v>62</v>
      </c>
      <c r="AY117" s="10"/>
    </row>
    <row r="118" spans="2:51"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10"/>
    </row>
    <row r="119" spans="2:51">
      <c r="B119" s="8"/>
      <c r="C119" s="9"/>
      <c r="D119" s="9"/>
      <c r="E119" s="9"/>
      <c r="F119" s="9"/>
      <c r="G119" s="9" t="s">
        <v>11</v>
      </c>
      <c r="H119" s="21">
        <v>3</v>
      </c>
      <c r="I119" s="21"/>
      <c r="J119" s="9" t="s">
        <v>4</v>
      </c>
      <c r="K119" s="9"/>
      <c r="L119" s="9" t="s">
        <v>36</v>
      </c>
      <c r="M119" s="22">
        <f>+I121-H119</f>
        <v>1</v>
      </c>
      <c r="N119" s="22"/>
      <c r="O119" s="9" t="s">
        <v>4</v>
      </c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10"/>
    </row>
    <row r="120" spans="2:51"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10"/>
    </row>
    <row r="121" spans="2:51">
      <c r="B121" s="8"/>
      <c r="C121" s="9"/>
      <c r="D121" s="9"/>
      <c r="E121" s="9"/>
      <c r="F121" s="9"/>
      <c r="G121" s="9"/>
      <c r="H121" s="9" t="s">
        <v>3</v>
      </c>
      <c r="I121" s="21">
        <v>4</v>
      </c>
      <c r="J121" s="21"/>
      <c r="K121" s="9" t="s">
        <v>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10"/>
    </row>
    <row r="122" spans="2:51"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10"/>
    </row>
    <row r="123" spans="2:51"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10"/>
    </row>
    <row r="124" spans="2:51">
      <c r="B124" s="8"/>
      <c r="C124" s="9"/>
      <c r="D124" s="9"/>
      <c r="E124" s="9"/>
      <c r="F124" s="9"/>
      <c r="G124" s="9"/>
      <c r="H124" s="9" t="s">
        <v>1</v>
      </c>
      <c r="I124" s="21">
        <v>5</v>
      </c>
      <c r="J124" s="21"/>
      <c r="K124" s="9" t="s">
        <v>2</v>
      </c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10"/>
    </row>
    <row r="125" spans="2:51"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10"/>
    </row>
    <row r="126" spans="2:51"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11" t="s">
        <v>9</v>
      </c>
      <c r="Q126" s="21">
        <v>54200</v>
      </c>
      <c r="R126" s="21"/>
      <c r="S126" s="21"/>
      <c r="T126" s="9" t="s">
        <v>10</v>
      </c>
      <c r="U126" s="9"/>
      <c r="V126" s="9"/>
      <c r="W126" s="9"/>
      <c r="X126" s="9"/>
      <c r="Y126" s="11" t="s">
        <v>43</v>
      </c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22">
        <f>I124*H129^2/3*(2-2.25*(H129/I131)+0.6*(H129/I131)^2)*(I131/(6*Q127*Q126/10000))</f>
        <v>5.9963099630996299E-5</v>
      </c>
      <c r="AQ126" s="22"/>
      <c r="AR126" s="22"/>
      <c r="AS126" s="3" t="s">
        <v>63</v>
      </c>
      <c r="AT126" s="1"/>
      <c r="AU126" s="24">
        <f>DEGREES(AP126)</f>
        <v>3.4356325353785519E-3</v>
      </c>
      <c r="AV126" s="24"/>
      <c r="AW126" s="24"/>
      <c r="AX126" s="2" t="s">
        <v>62</v>
      </c>
      <c r="AY126" s="10"/>
    </row>
    <row r="127" spans="2:51"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 t="s">
        <v>8</v>
      </c>
      <c r="Q127" s="21">
        <v>20000</v>
      </c>
      <c r="R127" s="21"/>
      <c r="S127" s="21"/>
      <c r="T127" s="9" t="s">
        <v>61</v>
      </c>
      <c r="U127" s="9"/>
      <c r="V127" s="9"/>
      <c r="W127" s="9"/>
      <c r="X127" s="9"/>
      <c r="Y127" s="11" t="s">
        <v>44</v>
      </c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22">
        <f>I124*H129^2/3*(1-0.6*(H129/I131)^2)*(I131/(6*Q127*Q126/10000))</f>
        <v>6.1116236162361641E-5</v>
      </c>
      <c r="AN127" s="22"/>
      <c r="AO127" s="22"/>
      <c r="AP127" s="3" t="s">
        <v>63</v>
      </c>
      <c r="AQ127" s="1"/>
      <c r="AR127" s="24">
        <f>DEGREES(AM127)</f>
        <v>3.5017023918281413E-3</v>
      </c>
      <c r="AS127" s="24"/>
      <c r="AT127" s="24"/>
      <c r="AU127" s="2" t="s">
        <v>62</v>
      </c>
      <c r="AV127" s="9"/>
      <c r="AW127" s="9"/>
      <c r="AX127" s="9"/>
      <c r="AY127" s="10"/>
    </row>
    <row r="128" spans="2:51"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10"/>
    </row>
    <row r="129" spans="2:51">
      <c r="B129" s="8"/>
      <c r="C129" s="9"/>
      <c r="D129" s="9"/>
      <c r="E129" s="9"/>
      <c r="F129" s="9"/>
      <c r="G129" s="9" t="s">
        <v>31</v>
      </c>
      <c r="H129" s="21">
        <v>3</v>
      </c>
      <c r="I129" s="21"/>
      <c r="J129" s="9" t="s">
        <v>4</v>
      </c>
      <c r="K129" s="9"/>
      <c r="L129" s="9"/>
      <c r="M129" s="22">
        <f>+I131-H129</f>
        <v>1</v>
      </c>
      <c r="N129" s="22"/>
      <c r="O129" s="9" t="s">
        <v>4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10"/>
    </row>
    <row r="130" spans="2:51"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10"/>
    </row>
    <row r="131" spans="2:51">
      <c r="B131" s="8"/>
      <c r="C131" s="9"/>
      <c r="D131" s="9"/>
      <c r="E131" s="9"/>
      <c r="F131" s="9"/>
      <c r="G131" s="9"/>
      <c r="H131" s="9" t="s">
        <v>3</v>
      </c>
      <c r="I131" s="21">
        <v>4</v>
      </c>
      <c r="J131" s="21"/>
      <c r="K131" s="9" t="s">
        <v>4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10"/>
    </row>
    <row r="132" spans="2:51"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10"/>
    </row>
    <row r="133" spans="2:51"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10"/>
    </row>
    <row r="134" spans="2:51">
      <c r="B134" s="8"/>
      <c r="C134" s="9"/>
      <c r="D134" s="9"/>
      <c r="E134" s="9"/>
      <c r="F134" s="9"/>
      <c r="G134" s="9"/>
      <c r="H134" s="9" t="s">
        <v>1</v>
      </c>
      <c r="I134" s="21">
        <v>5</v>
      </c>
      <c r="J134" s="21"/>
      <c r="K134" s="9" t="s">
        <v>2</v>
      </c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10"/>
    </row>
    <row r="135" spans="2:51"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10"/>
    </row>
    <row r="136" spans="2:51">
      <c r="B136" s="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11" t="s">
        <v>9</v>
      </c>
      <c r="Q136" s="21">
        <v>54200</v>
      </c>
      <c r="R136" s="21"/>
      <c r="S136" s="21"/>
      <c r="T136" s="9" t="s">
        <v>10</v>
      </c>
      <c r="U136" s="9"/>
      <c r="V136" s="9"/>
      <c r="W136" s="9"/>
      <c r="X136" s="9"/>
      <c r="Y136" s="11" t="s">
        <v>45</v>
      </c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22">
        <f>I134*H139^2/3*(1-0.75*(H139/I141)+0.15*(H139/I141)^2)*(I141/(6*Q137*Q136/10000))</f>
        <v>4.8143450184501849E-5</v>
      </c>
      <c r="AR136" s="22"/>
      <c r="AS136" s="22"/>
      <c r="AT136" s="3" t="s">
        <v>63</v>
      </c>
      <c r="AU136" s="1"/>
      <c r="AV136" s="24">
        <f>DEGREES(AQ136)</f>
        <v>2.7584165067702803E-3</v>
      </c>
      <c r="AW136" s="24"/>
      <c r="AX136" s="24"/>
      <c r="AY136" s="4" t="s">
        <v>62</v>
      </c>
    </row>
    <row r="137" spans="2:51"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 t="s">
        <v>8</v>
      </c>
      <c r="Q137" s="21">
        <v>20000</v>
      </c>
      <c r="R137" s="21"/>
      <c r="S137" s="21"/>
      <c r="T137" s="9" t="s">
        <v>61</v>
      </c>
      <c r="U137" s="9"/>
      <c r="V137" s="9"/>
      <c r="W137" s="9"/>
      <c r="X137" s="9"/>
      <c r="Y137" s="11" t="s">
        <v>46</v>
      </c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22">
        <f>I134*H139^2/6*(1-0.3*(H139/I141)^2)*(I141/(6*Q137*Q136/10000))</f>
        <v>3.8341789667896683E-5</v>
      </c>
      <c r="AN137" s="22"/>
      <c r="AO137" s="22"/>
      <c r="AP137" s="3" t="s">
        <v>63</v>
      </c>
      <c r="AQ137" s="1"/>
      <c r="AR137" s="24">
        <f>DEGREES(AM137)</f>
        <v>2.1968227269487861E-3</v>
      </c>
      <c r="AS137" s="24"/>
      <c r="AT137" s="24"/>
      <c r="AU137" s="2" t="s">
        <v>62</v>
      </c>
      <c r="AV137" s="9"/>
      <c r="AW137" s="9"/>
      <c r="AX137" s="9"/>
      <c r="AY137" s="10"/>
    </row>
    <row r="138" spans="2:51">
      <c r="B138" s="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10"/>
    </row>
    <row r="139" spans="2:51">
      <c r="B139" s="8"/>
      <c r="C139" s="9"/>
      <c r="D139" s="9"/>
      <c r="E139" s="9"/>
      <c r="F139" s="9"/>
      <c r="G139" s="9" t="s">
        <v>31</v>
      </c>
      <c r="H139" s="21">
        <v>3</v>
      </c>
      <c r="I139" s="21"/>
      <c r="J139" s="9" t="s">
        <v>4</v>
      </c>
      <c r="K139" s="9"/>
      <c r="L139" s="9"/>
      <c r="M139" s="22">
        <f>+I141-H139</f>
        <v>1</v>
      </c>
      <c r="N139" s="22"/>
      <c r="O139" s="9" t="s">
        <v>4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10"/>
    </row>
    <row r="140" spans="2:51">
      <c r="B140" s="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10"/>
    </row>
    <row r="141" spans="2:51">
      <c r="B141" s="8"/>
      <c r="C141" s="9"/>
      <c r="D141" s="9"/>
      <c r="E141" s="9"/>
      <c r="F141" s="9"/>
      <c r="G141" s="9"/>
      <c r="H141" s="9" t="s">
        <v>3</v>
      </c>
      <c r="I141" s="21">
        <v>4</v>
      </c>
      <c r="J141" s="21"/>
      <c r="K141" s="9" t="s">
        <v>4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10"/>
    </row>
    <row r="142" spans="2:51">
      <c r="B142" s="8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10"/>
    </row>
    <row r="143" spans="2:51">
      <c r="B143" s="8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10"/>
    </row>
    <row r="144" spans="2:51">
      <c r="B144" s="8"/>
      <c r="C144" s="9"/>
      <c r="D144" s="9"/>
      <c r="E144" s="9"/>
      <c r="F144" s="9"/>
      <c r="G144" s="9"/>
      <c r="H144" s="9" t="s">
        <v>1</v>
      </c>
      <c r="I144" s="21">
        <v>5</v>
      </c>
      <c r="J144" s="21"/>
      <c r="K144" s="9" t="s">
        <v>2</v>
      </c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10"/>
    </row>
    <row r="145" spans="2:51"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10"/>
    </row>
    <row r="146" spans="2:51">
      <c r="B146" s="8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11" t="s">
        <v>9</v>
      </c>
      <c r="Q146" s="21">
        <v>54200</v>
      </c>
      <c r="R146" s="21"/>
      <c r="S146" s="21"/>
      <c r="T146" s="9" t="s">
        <v>10</v>
      </c>
      <c r="U146" s="9"/>
      <c r="V146" s="9"/>
      <c r="W146" s="9"/>
      <c r="X146" s="9"/>
      <c r="Y146" s="11" t="s">
        <v>47</v>
      </c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22">
        <f>I144*F149^2/4*(2-(F149/I151))*(I151/(6*Q147*Q146/10000))</f>
        <v>2.0269978090405904E-5</v>
      </c>
      <c r="AM146" s="22"/>
      <c r="AN146" s="22"/>
      <c r="AO146" s="3" t="s">
        <v>63</v>
      </c>
      <c r="AP146" s="1"/>
      <c r="AQ146" s="24">
        <f>DEGREES(AL146)</f>
        <v>1.1613841954029062E-3</v>
      </c>
      <c r="AR146" s="24"/>
      <c r="AS146" s="24"/>
      <c r="AT146" s="2" t="s">
        <v>62</v>
      </c>
      <c r="AU146" s="9"/>
      <c r="AV146" s="9"/>
      <c r="AW146" s="9"/>
      <c r="AX146" s="9"/>
      <c r="AY146" s="10"/>
    </row>
    <row r="147" spans="2:51">
      <c r="B147" s="8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 t="s">
        <v>8</v>
      </c>
      <c r="Q147" s="21">
        <v>20000</v>
      </c>
      <c r="R147" s="21"/>
      <c r="S147" s="21"/>
      <c r="T147" s="9" t="s">
        <v>61</v>
      </c>
      <c r="U147" s="9"/>
      <c r="V147" s="9"/>
      <c r="W147" s="9"/>
      <c r="X147" s="9"/>
      <c r="Y147" s="11" t="s">
        <v>48</v>
      </c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22">
        <f>+AL146</f>
        <v>2.0269978090405904E-5</v>
      </c>
      <c r="AM147" s="22"/>
      <c r="AN147" s="22"/>
      <c r="AO147" s="3" t="s">
        <v>63</v>
      </c>
      <c r="AP147" s="1"/>
      <c r="AQ147" s="24">
        <f>DEGREES(AL147)</f>
        <v>1.1613841954029062E-3</v>
      </c>
      <c r="AR147" s="24"/>
      <c r="AS147" s="24"/>
      <c r="AT147" s="2" t="s">
        <v>62</v>
      </c>
      <c r="AU147" s="9"/>
      <c r="AV147" s="9"/>
      <c r="AW147" s="9"/>
      <c r="AX147" s="9"/>
      <c r="AY147" s="10"/>
    </row>
    <row r="148" spans="2:51"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10"/>
    </row>
    <row r="149" spans="2:51">
      <c r="B149" s="8"/>
      <c r="C149" s="9"/>
      <c r="D149" s="9"/>
      <c r="E149" s="9" t="s">
        <v>31</v>
      </c>
      <c r="F149" s="21">
        <v>1.25</v>
      </c>
      <c r="G149" s="21"/>
      <c r="H149" s="9" t="s">
        <v>4</v>
      </c>
      <c r="I149" s="22">
        <f>+I151-F149-M149</f>
        <v>1.5</v>
      </c>
      <c r="J149" s="22"/>
      <c r="K149" s="9"/>
      <c r="L149" s="9" t="s">
        <v>31</v>
      </c>
      <c r="M149" s="22">
        <f>+F149</f>
        <v>1.25</v>
      </c>
      <c r="N149" s="22"/>
      <c r="O149" s="9" t="s">
        <v>4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10"/>
    </row>
    <row r="150" spans="2:51">
      <c r="B150" s="8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10"/>
    </row>
    <row r="151" spans="2:51">
      <c r="B151" s="8"/>
      <c r="C151" s="9"/>
      <c r="D151" s="9"/>
      <c r="E151" s="9"/>
      <c r="F151" s="9"/>
      <c r="G151" s="9"/>
      <c r="H151" s="9" t="s">
        <v>3</v>
      </c>
      <c r="I151" s="21">
        <v>4</v>
      </c>
      <c r="J151" s="21"/>
      <c r="K151" s="9" t="s">
        <v>4</v>
      </c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10"/>
    </row>
    <row r="152" spans="2:51"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10"/>
    </row>
    <row r="153" spans="2:51"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10"/>
    </row>
    <row r="154" spans="2:51">
      <c r="B154" s="8"/>
      <c r="C154" s="9"/>
      <c r="D154" s="9"/>
      <c r="E154" s="9"/>
      <c r="F154" s="9"/>
      <c r="G154" s="9"/>
      <c r="H154" s="9" t="s">
        <v>19</v>
      </c>
      <c r="I154" s="21">
        <v>5</v>
      </c>
      <c r="J154" s="21"/>
      <c r="K154" s="9" t="s">
        <v>20</v>
      </c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10"/>
    </row>
    <row r="155" spans="2:51"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11" t="s">
        <v>9</v>
      </c>
      <c r="Q155" s="21">
        <v>54200</v>
      </c>
      <c r="R155" s="21"/>
      <c r="S155" s="21"/>
      <c r="T155" s="9" t="s">
        <v>10</v>
      </c>
      <c r="U155" s="9"/>
      <c r="V155" s="9"/>
      <c r="W155" s="9"/>
      <c r="X155" s="9"/>
      <c r="Y155" s="11" t="s">
        <v>49</v>
      </c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22">
        <f>I154*G158*(L158/I160)*(1+(L158/I160))*(I160/(6*Q156*Q155/10000))</f>
        <v>3.5520723510806542E-5</v>
      </c>
      <c r="AM155" s="22"/>
      <c r="AN155" s="22"/>
      <c r="AO155" s="3" t="s">
        <v>63</v>
      </c>
      <c r="AP155" s="1"/>
      <c r="AQ155" s="24">
        <f>DEGREES(AL155)</f>
        <v>2.0351875424203312E-3</v>
      </c>
      <c r="AR155" s="24"/>
      <c r="AS155" s="24"/>
      <c r="AT155" s="2" t="s">
        <v>62</v>
      </c>
      <c r="AU155" s="9"/>
      <c r="AV155" s="9"/>
      <c r="AW155" s="9"/>
      <c r="AX155" s="9"/>
      <c r="AY155" s="10"/>
    </row>
    <row r="156" spans="2:51"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 t="s">
        <v>8</v>
      </c>
      <c r="Q156" s="21">
        <v>20000</v>
      </c>
      <c r="R156" s="21"/>
      <c r="S156" s="21"/>
      <c r="T156" s="9" t="s">
        <v>61</v>
      </c>
      <c r="U156" s="9"/>
      <c r="V156" s="9"/>
      <c r="W156" s="9"/>
      <c r="X156" s="9"/>
      <c r="Y156" s="11" t="s">
        <v>50</v>
      </c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22">
        <f>I154*L158*(G158/I160)*(1+(G158/I160))*(I160/(6*Q156*Q155/10000))</f>
        <v>2.9343206378492363E-5</v>
      </c>
      <c r="AM156" s="22"/>
      <c r="AN156" s="22"/>
      <c r="AO156" s="3" t="s">
        <v>63</v>
      </c>
      <c r="AP156" s="1"/>
      <c r="AQ156" s="24">
        <f>DEGREES(AL156)</f>
        <v>1.6812418828689693E-3</v>
      </c>
      <c r="AR156" s="24"/>
      <c r="AS156" s="24"/>
      <c r="AT156" s="2" t="s">
        <v>62</v>
      </c>
      <c r="AU156" s="9"/>
      <c r="AV156" s="9"/>
      <c r="AW156" s="9"/>
      <c r="AX156" s="9"/>
      <c r="AY156" s="10"/>
    </row>
    <row r="157" spans="2:51">
      <c r="B157" s="8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10"/>
    </row>
    <row r="158" spans="2:51">
      <c r="B158" s="8"/>
      <c r="C158" s="9"/>
      <c r="D158" s="9"/>
      <c r="E158" s="9"/>
      <c r="F158" s="9" t="s">
        <v>11</v>
      </c>
      <c r="G158" s="21">
        <v>1.25</v>
      </c>
      <c r="H158" s="21"/>
      <c r="I158" s="9" t="s">
        <v>4</v>
      </c>
      <c r="J158" s="9"/>
      <c r="K158" s="9" t="s">
        <v>36</v>
      </c>
      <c r="L158" s="22">
        <f>+I160-G158</f>
        <v>2.25</v>
      </c>
      <c r="M158" s="22"/>
      <c r="N158" s="9" t="s">
        <v>4</v>
      </c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10"/>
    </row>
    <row r="159" spans="2:51">
      <c r="B159" s="8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10"/>
    </row>
    <row r="160" spans="2:51">
      <c r="B160" s="8"/>
      <c r="C160" s="9"/>
      <c r="D160" s="9"/>
      <c r="E160" s="9"/>
      <c r="F160" s="9"/>
      <c r="G160" s="9"/>
      <c r="H160" s="9" t="s">
        <v>3</v>
      </c>
      <c r="I160" s="21">
        <v>3.5</v>
      </c>
      <c r="J160" s="21"/>
      <c r="K160" s="9" t="s">
        <v>4</v>
      </c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10"/>
    </row>
    <row r="161" spans="2:51">
      <c r="B161" s="8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10"/>
    </row>
    <row r="162" spans="2:51">
      <c r="B162" s="8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10"/>
    </row>
    <row r="163" spans="2:51">
      <c r="B163" s="8"/>
      <c r="C163" s="9"/>
      <c r="D163" s="9"/>
      <c r="E163" s="9" t="s">
        <v>19</v>
      </c>
      <c r="F163" s="21">
        <v>5</v>
      </c>
      <c r="G163" s="21"/>
      <c r="H163" s="9" t="s">
        <v>20</v>
      </c>
      <c r="I163" s="9"/>
      <c r="J163" s="9" t="s">
        <v>19</v>
      </c>
      <c r="K163" s="23">
        <f>+F163</f>
        <v>5</v>
      </c>
      <c r="L163" s="23"/>
      <c r="M163" s="9" t="s">
        <v>20</v>
      </c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10"/>
    </row>
    <row r="164" spans="2:51"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11" t="s">
        <v>9</v>
      </c>
      <c r="Q164" s="21">
        <v>54200</v>
      </c>
      <c r="R164" s="21"/>
      <c r="S164" s="21"/>
      <c r="T164" s="9" t="s">
        <v>10</v>
      </c>
      <c r="U164" s="9"/>
      <c r="V164" s="9"/>
      <c r="W164" s="9"/>
      <c r="X164" s="9"/>
      <c r="Y164" s="11" t="s">
        <v>51</v>
      </c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22">
        <f>2*F163*L169*(1-(L169/I171)^2-0.75*(I167/I171)^2)*(I171/(6*Q165*Q164/10000))</f>
        <v>6.4658012651555086E-5</v>
      </c>
      <c r="AP164" s="22"/>
      <c r="AQ164" s="22"/>
      <c r="AR164" s="3" t="s">
        <v>63</v>
      </c>
      <c r="AS164" s="1"/>
      <c r="AT164" s="24">
        <f>DEGREES(AO164)</f>
        <v>3.7046312366375875E-3</v>
      </c>
      <c r="AU164" s="24"/>
      <c r="AV164" s="24"/>
      <c r="AW164" s="2" t="s">
        <v>62</v>
      </c>
      <c r="AX164" s="9"/>
      <c r="AY164" s="10"/>
    </row>
    <row r="165" spans="2:51">
      <c r="B165" s="8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 t="s">
        <v>8</v>
      </c>
      <c r="Q165" s="21">
        <v>20000</v>
      </c>
      <c r="R165" s="21"/>
      <c r="S165" s="21"/>
      <c r="T165" s="9" t="s">
        <v>61</v>
      </c>
      <c r="U165" s="9"/>
      <c r="V165" s="9"/>
      <c r="W165" s="9"/>
      <c r="X165" s="9"/>
      <c r="Y165" s="11" t="s">
        <v>52</v>
      </c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22">
        <f>2*F163*G169*(1-(G169/I171)^2-0.75*(I167/I171)^2)*(I171/(6*Q165*Q164/10000))</f>
        <v>7.0835529783869276E-5</v>
      </c>
      <c r="AP165" s="22"/>
      <c r="AQ165" s="22"/>
      <c r="AR165" s="3" t="s">
        <v>63</v>
      </c>
      <c r="AS165" s="1"/>
      <c r="AT165" s="24">
        <f>DEGREES(AO165)</f>
        <v>4.0585768961889498E-3</v>
      </c>
      <c r="AU165" s="24"/>
      <c r="AV165" s="24"/>
      <c r="AW165" s="2" t="s">
        <v>62</v>
      </c>
      <c r="AX165" s="9"/>
      <c r="AY165" s="10"/>
    </row>
    <row r="166" spans="2:51">
      <c r="B166" s="8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10"/>
    </row>
    <row r="167" spans="2:51">
      <c r="B167" s="8"/>
      <c r="C167" s="9"/>
      <c r="D167" s="9"/>
      <c r="E167" s="22">
        <f>+G169-I167/2</f>
        <v>1.75</v>
      </c>
      <c r="F167" s="22"/>
      <c r="G167" s="9" t="s">
        <v>4</v>
      </c>
      <c r="H167" s="9" t="s">
        <v>31</v>
      </c>
      <c r="I167" s="21">
        <v>0.5</v>
      </c>
      <c r="J167" s="21"/>
      <c r="K167" s="9" t="s">
        <v>4</v>
      </c>
      <c r="L167" s="22">
        <f>+L169-I167/2</f>
        <v>1.25</v>
      </c>
      <c r="M167" s="22"/>
      <c r="N167" s="9" t="s">
        <v>4</v>
      </c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10"/>
    </row>
    <row r="168" spans="2:51">
      <c r="B168" s="8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10"/>
    </row>
    <row r="169" spans="2:51">
      <c r="B169" s="8"/>
      <c r="C169" s="9"/>
      <c r="D169" s="9"/>
      <c r="E169" s="9"/>
      <c r="F169" s="9" t="s">
        <v>11</v>
      </c>
      <c r="G169" s="21">
        <v>2</v>
      </c>
      <c r="H169" s="21"/>
      <c r="I169" s="9" t="s">
        <v>4</v>
      </c>
      <c r="J169" s="9"/>
      <c r="K169" s="9" t="s">
        <v>36</v>
      </c>
      <c r="L169" s="22">
        <f>+I171-G169</f>
        <v>1.5</v>
      </c>
      <c r="M169" s="22"/>
      <c r="N169" s="9" t="s">
        <v>4</v>
      </c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10"/>
    </row>
    <row r="170" spans="2:51">
      <c r="B170" s="8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10"/>
    </row>
    <row r="171" spans="2:51">
      <c r="B171" s="8"/>
      <c r="C171" s="9"/>
      <c r="D171" s="9"/>
      <c r="E171" s="9"/>
      <c r="F171" s="9"/>
      <c r="G171" s="9"/>
      <c r="H171" s="9" t="s">
        <v>3</v>
      </c>
      <c r="I171" s="21">
        <v>3.5</v>
      </c>
      <c r="J171" s="21"/>
      <c r="K171" s="9" t="s">
        <v>4</v>
      </c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10"/>
    </row>
    <row r="172" spans="2:51">
      <c r="B172" s="8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10"/>
    </row>
    <row r="173" spans="2:51">
      <c r="B173" s="8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11"/>
      <c r="AC173" s="11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10"/>
    </row>
    <row r="174" spans="2:51">
      <c r="B174" s="8"/>
      <c r="C174" s="9"/>
      <c r="D174" s="9"/>
      <c r="E174" s="9"/>
      <c r="F174" s="9"/>
      <c r="G174" s="9"/>
      <c r="H174" s="9" t="s">
        <v>53</v>
      </c>
      <c r="I174" s="21">
        <v>5</v>
      </c>
      <c r="J174" s="21"/>
      <c r="K174" s="9" t="s">
        <v>54</v>
      </c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10"/>
    </row>
    <row r="175" spans="2:51">
      <c r="B175" s="8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11" t="s">
        <v>9</v>
      </c>
      <c r="Q175" s="21">
        <v>54200</v>
      </c>
      <c r="R175" s="21"/>
      <c r="S175" s="21"/>
      <c r="T175" s="9" t="s">
        <v>10</v>
      </c>
      <c r="U175" s="9"/>
      <c r="V175" s="2"/>
      <c r="W175" s="2"/>
      <c r="X175" s="2"/>
      <c r="Y175" s="11" t="s">
        <v>55</v>
      </c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22">
        <f>I174*(1-3*(M178/I180)^2)*(I180/(6*Q176*Q175/10000))</f>
        <v>2.4984624846248463E-5</v>
      </c>
      <c r="AL175" s="22"/>
      <c r="AM175" s="22"/>
      <c r="AN175" s="3" t="s">
        <v>63</v>
      </c>
      <c r="AO175" s="1"/>
      <c r="AP175" s="24">
        <f>DEGREES(AK175)</f>
        <v>1.4315135564077304E-3</v>
      </c>
      <c r="AQ175" s="24"/>
      <c r="AR175" s="24"/>
      <c r="AS175" s="2" t="s">
        <v>62</v>
      </c>
      <c r="AT175" s="9"/>
      <c r="AU175" s="9"/>
      <c r="AV175" s="9"/>
      <c r="AW175" s="9"/>
      <c r="AX175" s="9"/>
      <c r="AY175" s="10"/>
    </row>
    <row r="176" spans="2:51">
      <c r="B176" s="8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 t="s">
        <v>8</v>
      </c>
      <c r="Q176" s="21">
        <v>20000</v>
      </c>
      <c r="R176" s="21"/>
      <c r="S176" s="21"/>
      <c r="T176" s="9" t="s">
        <v>61</v>
      </c>
      <c r="U176" s="9"/>
      <c r="V176" s="9"/>
      <c r="W176" s="9"/>
      <c r="X176" s="9"/>
      <c r="Y176" s="11" t="s">
        <v>56</v>
      </c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22">
        <f>I174*(3*(H178/I180)^2-1)*(I180/(6*Q176*Q175/10000))</f>
        <v>2.1140836408364085E-5</v>
      </c>
      <c r="AL176" s="22"/>
      <c r="AM176" s="22"/>
      <c r="AN176" s="3" t="s">
        <v>63</v>
      </c>
      <c r="AO176" s="1"/>
      <c r="AP176" s="24">
        <f>DEGREES(AK176)</f>
        <v>1.2112807015757718E-3</v>
      </c>
      <c r="AQ176" s="24"/>
      <c r="AR176" s="24"/>
      <c r="AS176" s="2" t="s">
        <v>62</v>
      </c>
      <c r="AT176" s="9"/>
      <c r="AU176" s="9"/>
      <c r="AV176" s="9"/>
      <c r="AW176" s="9"/>
      <c r="AX176" s="9"/>
      <c r="AY176" s="10"/>
    </row>
    <row r="177" spans="2:51">
      <c r="B177" s="8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2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10"/>
    </row>
    <row r="178" spans="2:51">
      <c r="B178" s="8"/>
      <c r="C178" s="9"/>
      <c r="D178" s="9"/>
      <c r="E178" s="9"/>
      <c r="F178" s="9"/>
      <c r="G178" s="9" t="s">
        <v>11</v>
      </c>
      <c r="H178" s="21">
        <v>3</v>
      </c>
      <c r="I178" s="21"/>
      <c r="J178" s="9" t="s">
        <v>4</v>
      </c>
      <c r="K178" s="9"/>
      <c r="L178" s="9" t="s">
        <v>36</v>
      </c>
      <c r="M178" s="22">
        <f>+I180-H178</f>
        <v>1</v>
      </c>
      <c r="N178" s="22"/>
      <c r="O178" s="9" t="s">
        <v>4</v>
      </c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10"/>
    </row>
    <row r="179" spans="2:51">
      <c r="B179" s="8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10"/>
    </row>
    <row r="180" spans="2:51">
      <c r="B180" s="8"/>
      <c r="C180" s="9"/>
      <c r="D180" s="9"/>
      <c r="E180" s="9"/>
      <c r="F180" s="9"/>
      <c r="G180" s="9"/>
      <c r="H180" s="9" t="s">
        <v>3</v>
      </c>
      <c r="I180" s="21">
        <v>4</v>
      </c>
      <c r="J180" s="21"/>
      <c r="K180" s="9" t="s">
        <v>4</v>
      </c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10"/>
    </row>
    <row r="181" spans="2:51">
      <c r="B181" s="8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10"/>
    </row>
    <row r="182" spans="2:51">
      <c r="B182" s="8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10"/>
    </row>
    <row r="183" spans="2:51">
      <c r="B183" s="8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10"/>
    </row>
    <row r="184" spans="2:51">
      <c r="B184" s="8"/>
      <c r="C184" s="9"/>
      <c r="D184" s="9"/>
      <c r="E184" s="9" t="s">
        <v>19</v>
      </c>
      <c r="F184" s="21">
        <v>5</v>
      </c>
      <c r="G184" s="21"/>
      <c r="H184" s="9" t="s">
        <v>20</v>
      </c>
      <c r="I184" s="9"/>
      <c r="J184" s="9" t="s">
        <v>19</v>
      </c>
      <c r="K184" s="23">
        <f>+F184</f>
        <v>5</v>
      </c>
      <c r="L184" s="23"/>
      <c r="M184" s="9" t="s">
        <v>20</v>
      </c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10"/>
    </row>
    <row r="185" spans="2:51">
      <c r="B185" s="8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11" t="s">
        <v>9</v>
      </c>
      <c r="Q185" s="21">
        <v>54200</v>
      </c>
      <c r="R185" s="21"/>
      <c r="S185" s="21"/>
      <c r="T185" s="9" t="s">
        <v>10</v>
      </c>
      <c r="U185" s="9"/>
      <c r="V185" s="9"/>
      <c r="W185" s="9"/>
      <c r="X185" s="9"/>
      <c r="Y185" s="11" t="s">
        <v>57</v>
      </c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22">
        <f>3*F184*E188*(1-E188/I190)*(I190/(6*Q186*Q185/10000))</f>
        <v>6.9188191881918817E-5</v>
      </c>
      <c r="AM185" s="22"/>
      <c r="AN185" s="22"/>
      <c r="AO185" s="3" t="s">
        <v>63</v>
      </c>
      <c r="AP185" s="1"/>
      <c r="AQ185" s="24">
        <f>DEGREES(AL185)</f>
        <v>3.9641913869752528E-3</v>
      </c>
      <c r="AR185" s="24"/>
      <c r="AS185" s="24"/>
      <c r="AT185" s="2" t="s">
        <v>62</v>
      </c>
      <c r="AU185" s="9"/>
      <c r="AV185" s="9"/>
      <c r="AW185" s="9"/>
      <c r="AX185" s="9"/>
      <c r="AY185" s="10"/>
    </row>
    <row r="186" spans="2:51">
      <c r="B186" s="8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 t="s">
        <v>8</v>
      </c>
      <c r="Q186" s="21">
        <v>20000</v>
      </c>
      <c r="R186" s="21"/>
      <c r="S186" s="21"/>
      <c r="T186" s="9" t="s">
        <v>61</v>
      </c>
      <c r="U186" s="9"/>
      <c r="V186" s="9"/>
      <c r="W186" s="9"/>
      <c r="X186" s="9"/>
      <c r="Y186" s="11" t="s">
        <v>58</v>
      </c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22">
        <f>+AL185</f>
        <v>6.9188191881918817E-5</v>
      </c>
      <c r="AM186" s="22"/>
      <c r="AN186" s="22"/>
      <c r="AO186" s="3" t="s">
        <v>63</v>
      </c>
      <c r="AP186" s="1"/>
      <c r="AQ186" s="24">
        <f>DEGREES(AL186)</f>
        <v>3.9641913869752528E-3</v>
      </c>
      <c r="AR186" s="24"/>
      <c r="AS186" s="24"/>
      <c r="AT186" s="2" t="s">
        <v>62</v>
      </c>
      <c r="AU186" s="9"/>
      <c r="AV186" s="9"/>
      <c r="AW186" s="9"/>
      <c r="AX186" s="9"/>
      <c r="AY186" s="10"/>
    </row>
    <row r="187" spans="2:51">
      <c r="B187" s="8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10"/>
    </row>
    <row r="188" spans="2:51">
      <c r="B188" s="8"/>
      <c r="C188" s="9"/>
      <c r="D188" s="9" t="s">
        <v>11</v>
      </c>
      <c r="E188" s="22">
        <f>(I190-I188)/2</f>
        <v>1.5</v>
      </c>
      <c r="F188" s="22"/>
      <c r="G188" s="9" t="s">
        <v>4</v>
      </c>
      <c r="H188" s="9"/>
      <c r="I188" s="21">
        <v>0.5</v>
      </c>
      <c r="J188" s="21"/>
      <c r="K188" s="9" t="s">
        <v>4</v>
      </c>
      <c r="L188" s="9" t="s">
        <v>11</v>
      </c>
      <c r="M188" s="22">
        <f>+E188</f>
        <v>1.5</v>
      </c>
      <c r="N188" s="22"/>
      <c r="O188" s="9" t="s">
        <v>4</v>
      </c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10"/>
    </row>
    <row r="189" spans="2:51">
      <c r="B189" s="8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10"/>
    </row>
    <row r="190" spans="2:51">
      <c r="B190" s="8"/>
      <c r="C190" s="9"/>
      <c r="D190" s="9"/>
      <c r="E190" s="9"/>
      <c r="F190" s="9"/>
      <c r="G190" s="9"/>
      <c r="H190" s="9" t="s">
        <v>3</v>
      </c>
      <c r="I190" s="21">
        <v>3.5</v>
      </c>
      <c r="J190" s="21"/>
      <c r="K190" s="9" t="s">
        <v>4</v>
      </c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10"/>
    </row>
    <row r="191" spans="2:51">
      <c r="B191" s="8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10"/>
    </row>
    <row r="192" spans="2:51">
      <c r="B192" s="8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10"/>
    </row>
    <row r="193" spans="2:51">
      <c r="B193" s="8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10"/>
    </row>
    <row r="194" spans="2:51">
      <c r="B194" s="8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20" t="s">
        <v>92</v>
      </c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10"/>
    </row>
    <row r="195" spans="2:51">
      <c r="B195" s="8"/>
      <c r="D195" s="9"/>
      <c r="E195" s="9"/>
      <c r="F195" s="9"/>
      <c r="G195" s="9"/>
      <c r="H195" s="9" t="s">
        <v>3</v>
      </c>
      <c r="I195" s="21">
        <v>3.5</v>
      </c>
      <c r="J195" s="21"/>
      <c r="K195" s="9" t="s">
        <v>88</v>
      </c>
      <c r="L195" s="9"/>
      <c r="M195" s="13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10"/>
    </row>
    <row r="196" spans="2:51">
      <c r="B196" s="8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10"/>
    </row>
    <row r="197" spans="2:51">
      <c r="B197" s="8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10"/>
    </row>
    <row r="198" spans="2:51">
      <c r="B198" s="8"/>
      <c r="D198" s="22" t="s">
        <v>67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11" t="s">
        <v>9</v>
      </c>
      <c r="R198" s="21">
        <v>54200</v>
      </c>
      <c r="S198" s="21"/>
      <c r="T198" s="21"/>
      <c r="U198" s="9" t="s">
        <v>10</v>
      </c>
      <c r="V198" s="9"/>
      <c r="W198" s="9"/>
      <c r="X198" s="9"/>
      <c r="Y198" s="9"/>
      <c r="Z198" s="11" t="s">
        <v>73</v>
      </c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22">
        <f>3*R199*R198/10000*S200*S204/E201*(I195/(6*R199*R198/10000))</f>
        <v>8.7500000000000013E-4</v>
      </c>
      <c r="AN198" s="22"/>
      <c r="AO198" s="22"/>
      <c r="AP198" s="3" t="s">
        <v>63</v>
      </c>
      <c r="AQ198" s="6"/>
      <c r="AR198" s="24">
        <f>DEGREES(AM198)</f>
        <v>5.0133807073947038E-2</v>
      </c>
      <c r="AS198" s="24"/>
      <c r="AT198" s="24"/>
      <c r="AU198" s="2" t="s">
        <v>62</v>
      </c>
      <c r="AV198" s="9"/>
      <c r="AW198" s="9"/>
      <c r="AX198" s="9"/>
      <c r="AY198" s="10"/>
    </row>
    <row r="199" spans="2:51">
      <c r="B199" s="8"/>
      <c r="D199" s="22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 t="s">
        <v>8</v>
      </c>
      <c r="R199" s="21">
        <v>20000</v>
      </c>
      <c r="S199" s="21"/>
      <c r="T199" s="21"/>
      <c r="U199" s="9" t="s">
        <v>61</v>
      </c>
      <c r="V199" s="9"/>
      <c r="W199" s="9"/>
      <c r="X199" s="9"/>
      <c r="Y199" s="9"/>
      <c r="Z199" s="11" t="s">
        <v>83</v>
      </c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22">
        <f>+AM198</f>
        <v>8.7500000000000013E-4</v>
      </c>
      <c r="AN199" s="22"/>
      <c r="AO199" s="22"/>
      <c r="AP199" s="3" t="s">
        <v>63</v>
      </c>
      <c r="AQ199" s="6"/>
      <c r="AR199" s="24">
        <f>DEGREES(AM199)</f>
        <v>5.0133807073947038E-2</v>
      </c>
      <c r="AS199" s="24"/>
      <c r="AT199" s="24"/>
      <c r="AU199" s="2" t="s">
        <v>62</v>
      </c>
      <c r="AV199" s="9"/>
      <c r="AW199" s="9"/>
      <c r="AX199" s="9"/>
      <c r="AY199" s="10"/>
    </row>
    <row r="200" spans="2:51">
      <c r="B200" s="8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11" t="s">
        <v>70</v>
      </c>
      <c r="R200" s="9"/>
      <c r="S200" s="29">
        <f>1/100000</f>
        <v>1.0000000000000001E-5</v>
      </c>
      <c r="T200" s="29"/>
      <c r="U200" s="29"/>
      <c r="V200" s="9" t="s">
        <v>71</v>
      </c>
      <c r="W200" s="9"/>
      <c r="X200" s="9" t="s">
        <v>72</v>
      </c>
      <c r="Y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10"/>
    </row>
    <row r="201" spans="2:51">
      <c r="B201" s="8"/>
      <c r="D201" s="9" t="s">
        <v>69</v>
      </c>
      <c r="E201" s="21">
        <v>0.5</v>
      </c>
      <c r="F201" s="21"/>
      <c r="G201" s="9" t="s">
        <v>82</v>
      </c>
      <c r="H201" s="9"/>
      <c r="I201" s="9"/>
      <c r="J201" s="9"/>
      <c r="K201" s="9"/>
      <c r="L201" s="9"/>
      <c r="M201" s="28" t="s">
        <v>81</v>
      </c>
      <c r="N201" s="22"/>
      <c r="O201" s="13"/>
      <c r="P201" s="13"/>
      <c r="Q201" s="18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10"/>
    </row>
    <row r="202" spans="2:51">
      <c r="B202" s="8"/>
      <c r="D202" s="9" t="s">
        <v>74</v>
      </c>
      <c r="E202" s="9"/>
      <c r="F202" s="9"/>
      <c r="G202" s="9"/>
      <c r="H202" s="9"/>
      <c r="I202" s="9"/>
      <c r="J202" s="19">
        <v>15</v>
      </c>
      <c r="K202" s="2" t="s">
        <v>62</v>
      </c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10"/>
    </row>
    <row r="203" spans="2:51">
      <c r="B203" s="8"/>
      <c r="D203" s="9" t="s">
        <v>75</v>
      </c>
      <c r="E203" s="9"/>
      <c r="F203" s="9"/>
      <c r="G203" s="9"/>
      <c r="H203" s="9"/>
      <c r="I203" s="9"/>
      <c r="J203" s="19">
        <v>20</v>
      </c>
      <c r="K203" s="2" t="s">
        <v>62</v>
      </c>
      <c r="L203" s="9"/>
      <c r="M203" s="9" t="s">
        <v>93</v>
      </c>
      <c r="N203" s="9"/>
      <c r="O203" s="9">
        <f>+J204</f>
        <v>45</v>
      </c>
      <c r="P203" s="12" t="s">
        <v>77</v>
      </c>
      <c r="Q203" s="9">
        <f>+J203</f>
        <v>20</v>
      </c>
      <c r="R203" s="9" t="s">
        <v>78</v>
      </c>
      <c r="S203" s="9">
        <v>2</v>
      </c>
      <c r="T203" s="12" t="s">
        <v>79</v>
      </c>
      <c r="U203" s="9">
        <f>+J202</f>
        <v>15</v>
      </c>
      <c r="V203" s="12" t="s">
        <v>80</v>
      </c>
      <c r="W203" s="22">
        <f>(O203+Q203)/S203-U203</f>
        <v>17.5</v>
      </c>
      <c r="X203" s="22"/>
      <c r="Y203" s="2" t="s">
        <v>62</v>
      </c>
      <c r="Z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10"/>
    </row>
    <row r="204" spans="2:51">
      <c r="B204" s="8"/>
      <c r="D204" s="9" t="s">
        <v>76</v>
      </c>
      <c r="E204" s="9"/>
      <c r="F204" s="9"/>
      <c r="G204" s="9"/>
      <c r="H204" s="9"/>
      <c r="I204" s="9"/>
      <c r="J204" s="19">
        <v>45</v>
      </c>
      <c r="K204" s="2" t="s">
        <v>62</v>
      </c>
      <c r="L204" s="9"/>
      <c r="M204" s="11" t="s">
        <v>68</v>
      </c>
      <c r="N204" s="9"/>
      <c r="O204" s="9">
        <f>+J204</f>
        <v>45</v>
      </c>
      <c r="P204" s="12" t="s">
        <v>79</v>
      </c>
      <c r="Q204" s="9">
        <f>+J203</f>
        <v>20</v>
      </c>
      <c r="R204" s="12" t="s">
        <v>80</v>
      </c>
      <c r="S204" s="9">
        <f>+O204-Q204</f>
        <v>25</v>
      </c>
      <c r="T204" s="2" t="s">
        <v>62</v>
      </c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10"/>
    </row>
    <row r="205" spans="2:51">
      <c r="B205" s="8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10"/>
    </row>
    <row r="206" spans="2:51">
      <c r="B206" s="8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W206" s="9"/>
      <c r="AX206" s="9"/>
      <c r="AY206" s="10"/>
    </row>
    <row r="207" spans="2:51">
      <c r="B207" s="8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20" t="s">
        <v>94</v>
      </c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W207" s="9"/>
      <c r="AX207" s="9"/>
      <c r="AY207" s="10"/>
    </row>
    <row r="208" spans="2:51">
      <c r="B208" s="8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10"/>
    </row>
    <row r="209" spans="2:51">
      <c r="B209" s="8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11" t="s">
        <v>9</v>
      </c>
      <c r="Q209" s="21">
        <v>54200</v>
      </c>
      <c r="R209" s="21"/>
      <c r="S209" s="21"/>
      <c r="T209" s="9" t="s">
        <v>10</v>
      </c>
      <c r="U209" s="9"/>
      <c r="V209" s="9"/>
      <c r="W209" s="9"/>
      <c r="X209" s="9"/>
      <c r="Y209" s="11" t="s">
        <v>90</v>
      </c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O209" s="22">
        <f>6*Q210*Q209/10000/I213^2*(F216-F215)*(I213/(6*Q210*Q209/10000))</f>
        <v>5.7142857142857147E-4</v>
      </c>
      <c r="AP209" s="22"/>
      <c r="AQ209" s="22"/>
      <c r="AR209" s="3" t="s">
        <v>63</v>
      </c>
      <c r="AS209" s="6"/>
      <c r="AT209" s="24">
        <f>DEGREES(AO209)</f>
        <v>3.2740445436047046E-2</v>
      </c>
      <c r="AU209" s="24"/>
      <c r="AV209" s="24"/>
      <c r="AW209" s="2" t="s">
        <v>62</v>
      </c>
      <c r="AX209" s="9"/>
      <c r="AY209" s="10"/>
    </row>
    <row r="210" spans="2:51">
      <c r="B210" s="8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 t="s">
        <v>8</v>
      </c>
      <c r="Q210" s="21">
        <v>20000</v>
      </c>
      <c r="R210" s="21"/>
      <c r="S210" s="21"/>
      <c r="T210" s="9" t="s">
        <v>61</v>
      </c>
      <c r="U210" s="9"/>
      <c r="V210" s="9"/>
      <c r="W210" s="9"/>
      <c r="X210" s="9"/>
      <c r="Y210" s="11" t="s">
        <v>91</v>
      </c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O210" s="22">
        <f>-AO209</f>
        <v>-5.7142857142857147E-4</v>
      </c>
      <c r="AP210" s="22"/>
      <c r="AQ210" s="22"/>
      <c r="AR210" s="3" t="s">
        <v>63</v>
      </c>
      <c r="AS210" s="6"/>
      <c r="AT210" s="24">
        <f>DEGREES(AO210)</f>
        <v>-3.2740445436047046E-2</v>
      </c>
      <c r="AU210" s="24"/>
      <c r="AV210" s="24"/>
      <c r="AW210" s="2" t="s">
        <v>62</v>
      </c>
      <c r="AX210" s="9"/>
      <c r="AY210" s="10"/>
    </row>
    <row r="211" spans="2:51">
      <c r="B211" s="8"/>
      <c r="C211" s="9"/>
      <c r="D211" s="11" t="s">
        <v>84</v>
      </c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10"/>
    </row>
    <row r="212" spans="2:51">
      <c r="B212" s="8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11" t="s">
        <v>85</v>
      </c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10"/>
    </row>
    <row r="213" spans="2:51">
      <c r="B213" s="8"/>
      <c r="C213" s="9"/>
      <c r="D213" s="9"/>
      <c r="E213" s="9"/>
      <c r="F213" s="9"/>
      <c r="G213" s="9"/>
      <c r="H213" s="9" t="s">
        <v>3</v>
      </c>
      <c r="I213" s="21">
        <v>3.5</v>
      </c>
      <c r="J213" s="21"/>
      <c r="K213" s="9" t="s">
        <v>88</v>
      </c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10"/>
    </row>
    <row r="214" spans="2:51">
      <c r="B214" s="8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10"/>
    </row>
    <row r="215" spans="2:51">
      <c r="B215" s="8"/>
      <c r="C215" s="9"/>
      <c r="D215" s="11" t="s">
        <v>86</v>
      </c>
      <c r="E215" s="9"/>
      <c r="F215" s="21">
        <v>3.0000000000000001E-3</v>
      </c>
      <c r="G215" s="21"/>
      <c r="H215" s="21"/>
      <c r="I215" s="9" t="s">
        <v>89</v>
      </c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10"/>
    </row>
    <row r="216" spans="2:51">
      <c r="B216" s="8"/>
      <c r="C216" s="9"/>
      <c r="D216" s="11" t="s">
        <v>87</v>
      </c>
      <c r="E216" s="9"/>
      <c r="F216" s="21">
        <v>5.0000000000000001E-3</v>
      </c>
      <c r="G216" s="21"/>
      <c r="H216" s="21"/>
      <c r="I216" s="9" t="s">
        <v>89</v>
      </c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10"/>
    </row>
    <row r="217" spans="2:51" ht="12" thickBot="1">
      <c r="B217" s="14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6"/>
    </row>
  </sheetData>
  <sheetProtection algorithmName="SHA-512" hashValue="7is/u0v23tKf0mQxlNafMOvGe55eqi/EUUHZ75+uLaeDazOgkvKGUA2IiLe2EhOg7kTcViL0HtPXtYagOClA/g==" saltValue="D/oc4+pkAg1NzGSotHn4gA==" spinCount="100000" sheet="1" objects="1" scenarios="1"/>
  <mergeCells count="221">
    <mergeCell ref="I213:J213"/>
    <mergeCell ref="F215:H215"/>
    <mergeCell ref="F216:H216"/>
    <mergeCell ref="I195:J195"/>
    <mergeCell ref="AM199:AO199"/>
    <mergeCell ref="AR199:AT199"/>
    <mergeCell ref="Q209:S209"/>
    <mergeCell ref="AO209:AQ209"/>
    <mergeCell ref="AT209:AV209"/>
    <mergeCell ref="Q210:S210"/>
    <mergeCell ref="AO210:AQ210"/>
    <mergeCell ref="AT210:AV210"/>
    <mergeCell ref="D198:D199"/>
    <mergeCell ref="M201:N201"/>
    <mergeCell ref="R198:T198"/>
    <mergeCell ref="R199:T199"/>
    <mergeCell ref="E201:F201"/>
    <mergeCell ref="AM198:AO198"/>
    <mergeCell ref="AR198:AT198"/>
    <mergeCell ref="S200:U200"/>
    <mergeCell ref="W203:X203"/>
    <mergeCell ref="B2:AY2"/>
    <mergeCell ref="AQ85:AS85"/>
    <mergeCell ref="AQ147:AS147"/>
    <mergeCell ref="AQ155:AS155"/>
    <mergeCell ref="AQ156:AS156"/>
    <mergeCell ref="AT164:AV164"/>
    <mergeCell ref="AT165:AV165"/>
    <mergeCell ref="AP175:AR175"/>
    <mergeCell ref="AP176:AR176"/>
    <mergeCell ref="AO58:AQ58"/>
    <mergeCell ref="AO59:AQ59"/>
    <mergeCell ref="AN68:AP68"/>
    <mergeCell ref="AN69:AP69"/>
    <mergeCell ref="AR75:AT75"/>
    <mergeCell ref="AR76:AT76"/>
    <mergeCell ref="AQ84:AS84"/>
    <mergeCell ref="AS93:AU93"/>
    <mergeCell ref="AS94:AU94"/>
    <mergeCell ref="AN12:AP12"/>
    <mergeCell ref="AT19:AV19"/>
    <mergeCell ref="AT20:AV20"/>
    <mergeCell ref="AO29:AQ29"/>
    <mergeCell ref="AO30:AQ30"/>
    <mergeCell ref="AO38:AQ38"/>
    <mergeCell ref="AQ186:AS186"/>
    <mergeCell ref="AU104:AW104"/>
    <mergeCell ref="AU105:AW105"/>
    <mergeCell ref="AU116:AW116"/>
    <mergeCell ref="AU117:AW117"/>
    <mergeCell ref="AU126:AW126"/>
    <mergeCell ref="AR127:AT127"/>
    <mergeCell ref="AV136:AX136"/>
    <mergeCell ref="AR137:AT137"/>
    <mergeCell ref="AQ146:AS146"/>
    <mergeCell ref="AP116:AR116"/>
    <mergeCell ref="AP117:AR117"/>
    <mergeCell ref="AP126:AR126"/>
    <mergeCell ref="AS49:AU49"/>
    <mergeCell ref="AS50:AU50"/>
    <mergeCell ref="AL84:AN84"/>
    <mergeCell ref="AL85:AN85"/>
    <mergeCell ref="AN93:AP93"/>
    <mergeCell ref="AN94:AP94"/>
    <mergeCell ref="AP104:AR104"/>
    <mergeCell ref="AP105:AR105"/>
    <mergeCell ref="AQ185:AS185"/>
    <mergeCell ref="AN50:AP50"/>
    <mergeCell ref="AJ58:AL58"/>
    <mergeCell ref="AJ59:AL59"/>
    <mergeCell ref="AI68:AK68"/>
    <mergeCell ref="AI69:AK69"/>
    <mergeCell ref="AM75:AO75"/>
    <mergeCell ref="AM76:AO76"/>
    <mergeCell ref="AM127:AO127"/>
    <mergeCell ref="AQ136:AS136"/>
    <mergeCell ref="AM137:AO137"/>
    <mergeCell ref="AL146:AN146"/>
    <mergeCell ref="AL147:AN147"/>
    <mergeCell ref="AN11:AP11"/>
    <mergeCell ref="Q68:S68"/>
    <mergeCell ref="Q69:S69"/>
    <mergeCell ref="AO39:AQ39"/>
    <mergeCell ref="AI11:AK11"/>
    <mergeCell ref="AI12:AK12"/>
    <mergeCell ref="AO19:AQ19"/>
    <mergeCell ref="AO20:AQ20"/>
    <mergeCell ref="AJ29:AL29"/>
    <mergeCell ref="AJ30:AL30"/>
    <mergeCell ref="AJ38:AL38"/>
    <mergeCell ref="AJ39:AL39"/>
    <mergeCell ref="AN49:AP49"/>
    <mergeCell ref="Q20:S20"/>
    <mergeCell ref="Q30:S30"/>
    <mergeCell ref="Q39:S39"/>
    <mergeCell ref="I80:J80"/>
    <mergeCell ref="E78:F78"/>
    <mergeCell ref="M78:N78"/>
    <mergeCell ref="I78:J78"/>
    <mergeCell ref="G41:H41"/>
    <mergeCell ref="L41:M41"/>
    <mergeCell ref="I46:J46"/>
    <mergeCell ref="Q58:S58"/>
    <mergeCell ref="I61:J61"/>
    <mergeCell ref="N64:O64"/>
    <mergeCell ref="I74:J74"/>
    <mergeCell ref="Q75:S75"/>
    <mergeCell ref="Q76:S76"/>
    <mergeCell ref="I71:J71"/>
    <mergeCell ref="Q50:S50"/>
    <mergeCell ref="Q59:S59"/>
    <mergeCell ref="Q49:S49"/>
    <mergeCell ref="I52:J52"/>
    <mergeCell ref="N47:O47"/>
    <mergeCell ref="I34:J34"/>
    <mergeCell ref="I89:J89"/>
    <mergeCell ref="I10:J10"/>
    <mergeCell ref="I14:J14"/>
    <mergeCell ref="I83:J83"/>
    <mergeCell ref="Q84:S84"/>
    <mergeCell ref="I27:J27"/>
    <mergeCell ref="Q29:S29"/>
    <mergeCell ref="G32:H32"/>
    <mergeCell ref="I17:J17"/>
    <mergeCell ref="I24:J24"/>
    <mergeCell ref="F22:G22"/>
    <mergeCell ref="I22:J22"/>
    <mergeCell ref="M22:N22"/>
    <mergeCell ref="Q19:S19"/>
    <mergeCell ref="Q12:S12"/>
    <mergeCell ref="Q11:S11"/>
    <mergeCell ref="L32:M32"/>
    <mergeCell ref="I37:J37"/>
    <mergeCell ref="Q38:S38"/>
    <mergeCell ref="I55:J55"/>
    <mergeCell ref="I43:J43"/>
    <mergeCell ref="Q85:S85"/>
    <mergeCell ref="E87:F87"/>
    <mergeCell ref="J87:K87"/>
    <mergeCell ref="I100:J100"/>
    <mergeCell ref="F96:G96"/>
    <mergeCell ref="L96:M96"/>
    <mergeCell ref="J96:K96"/>
    <mergeCell ref="I92:J92"/>
    <mergeCell ref="Q93:S93"/>
    <mergeCell ref="Q94:S94"/>
    <mergeCell ref="F98:G98"/>
    <mergeCell ref="L98:M98"/>
    <mergeCell ref="E109:F109"/>
    <mergeCell ref="M109:N109"/>
    <mergeCell ref="I111:J111"/>
    <mergeCell ref="I107:J107"/>
    <mergeCell ref="I109:J109"/>
    <mergeCell ref="I103:J103"/>
    <mergeCell ref="Q104:S104"/>
    <mergeCell ref="Q105:S105"/>
    <mergeCell ref="F107:G107"/>
    <mergeCell ref="L107:M107"/>
    <mergeCell ref="H119:I119"/>
    <mergeCell ref="M119:N119"/>
    <mergeCell ref="I121:J121"/>
    <mergeCell ref="I114:J114"/>
    <mergeCell ref="Q116:S116"/>
    <mergeCell ref="Q117:S117"/>
    <mergeCell ref="I131:J131"/>
    <mergeCell ref="I134:J134"/>
    <mergeCell ref="Q136:S136"/>
    <mergeCell ref="I124:J124"/>
    <mergeCell ref="Q126:S126"/>
    <mergeCell ref="Q127:S127"/>
    <mergeCell ref="H129:I129"/>
    <mergeCell ref="M129:N129"/>
    <mergeCell ref="I144:J144"/>
    <mergeCell ref="Q146:S146"/>
    <mergeCell ref="Q147:S147"/>
    <mergeCell ref="F149:G149"/>
    <mergeCell ref="M149:N149"/>
    <mergeCell ref="Q137:S137"/>
    <mergeCell ref="H139:I139"/>
    <mergeCell ref="M139:N139"/>
    <mergeCell ref="I141:J141"/>
    <mergeCell ref="Q156:S156"/>
    <mergeCell ref="G158:H158"/>
    <mergeCell ref="L158:M158"/>
    <mergeCell ref="I160:J160"/>
    <mergeCell ref="I151:J151"/>
    <mergeCell ref="I149:J149"/>
    <mergeCell ref="I154:J154"/>
    <mergeCell ref="Q155:S155"/>
    <mergeCell ref="AL155:AN155"/>
    <mergeCell ref="AL156:AN156"/>
    <mergeCell ref="E167:F167"/>
    <mergeCell ref="L167:M167"/>
    <mergeCell ref="K163:L163"/>
    <mergeCell ref="F163:G163"/>
    <mergeCell ref="Q164:S164"/>
    <mergeCell ref="Q165:S165"/>
    <mergeCell ref="G169:H169"/>
    <mergeCell ref="L169:M169"/>
    <mergeCell ref="AO164:AQ164"/>
    <mergeCell ref="AO165:AQ165"/>
    <mergeCell ref="H178:I178"/>
    <mergeCell ref="M178:N178"/>
    <mergeCell ref="I180:J180"/>
    <mergeCell ref="I174:J174"/>
    <mergeCell ref="Q175:S175"/>
    <mergeCell ref="Q176:S176"/>
    <mergeCell ref="I171:J171"/>
    <mergeCell ref="I167:J167"/>
    <mergeCell ref="AK175:AM175"/>
    <mergeCell ref="AK176:AM176"/>
    <mergeCell ref="I190:J190"/>
    <mergeCell ref="E188:F188"/>
    <mergeCell ref="I188:J188"/>
    <mergeCell ref="M188:N188"/>
    <mergeCell ref="F184:G184"/>
    <mergeCell ref="K184:L184"/>
    <mergeCell ref="Q185:S185"/>
    <mergeCell ref="Q186:S186"/>
    <mergeCell ref="AL185:AN185"/>
    <mergeCell ref="AL186:AN186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2018-04-22T15:06:02Z</dcterms:created>
  <dcterms:modified xsi:type="dcterms:W3CDTF">2018-04-23T07:12:17Z</dcterms:modified>
</cp:coreProperties>
</file>