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rcan Dosyalar\ozel\satis\yeni_yönetmelige_gore_hesaplar(sifreli)\kiris_hesaplari\"/>
    </mc:Choice>
  </mc:AlternateContent>
  <xr:revisionPtr revIDLastSave="0" documentId="13_ncr:1_{8F1CC1B8-BDB5-4C27-9AD0-9D8375DD096F}" xr6:coauthVersionLast="47" xr6:coauthVersionMax="47" xr10:uidLastSave="{00000000-0000-0000-0000-000000000000}"/>
  <bookViews>
    <workbookView xWindow="-120" yWindow="-120" windowWidth="29040" windowHeight="15840" xr2:uid="{54C22229-27D0-42E1-BFC2-52511B4B3A29}"/>
  </bookViews>
  <sheets>
    <sheet name="tek_dogrultuda_calisan_doseme" sheetId="2" r:id="rId1"/>
    <sheet name="cift_dogrultuda_calisan_dosem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7" i="1" l="1"/>
  <c r="B368" i="1"/>
  <c r="B249" i="1"/>
  <c r="B131" i="1"/>
  <c r="B13" i="1"/>
  <c r="B443" i="2"/>
  <c r="B335" i="2"/>
  <c r="B227" i="2"/>
  <c r="B120" i="2"/>
  <c r="B13" i="2"/>
  <c r="AL524" i="1"/>
  <c r="AT524" i="1" s="1"/>
  <c r="AO523" i="1"/>
  <c r="AL523" i="1"/>
  <c r="AI523" i="1"/>
  <c r="AT523" i="1" s="1"/>
  <c r="AL537" i="1"/>
  <c r="AT537" i="1" s="1"/>
  <c r="AO536" i="1"/>
  <c r="AL536" i="1"/>
  <c r="AI536" i="1"/>
  <c r="AT536" i="1" s="1"/>
  <c r="L537" i="1"/>
  <c r="T537" i="1" s="1"/>
  <c r="O536" i="1"/>
  <c r="L536" i="1"/>
  <c r="I536" i="1"/>
  <c r="T536" i="1" s="1"/>
  <c r="AF528" i="1"/>
  <c r="AF541" i="1"/>
  <c r="F544" i="1"/>
  <c r="F541" i="1"/>
  <c r="S531" i="1"/>
  <c r="S530" i="1"/>
  <c r="S529" i="1"/>
  <c r="J528" i="1"/>
  <c r="S528" i="1" s="1"/>
  <c r="S532" i="1" s="1"/>
  <c r="Y507" i="1"/>
  <c r="Y514" i="1" s="1"/>
  <c r="L418" i="1"/>
  <c r="T418" i="1" s="1"/>
  <c r="O417" i="1"/>
  <c r="AO417" i="1" s="1"/>
  <c r="AO404" i="1" s="1"/>
  <c r="L417" i="1"/>
  <c r="AL417" i="1" s="1"/>
  <c r="AL404" i="1" s="1"/>
  <c r="I417" i="1"/>
  <c r="S412" i="1"/>
  <c r="S411" i="1"/>
  <c r="S410" i="1"/>
  <c r="J409" i="1"/>
  <c r="S409" i="1" s="1"/>
  <c r="Y388" i="1"/>
  <c r="Y395" i="1" s="1"/>
  <c r="L299" i="1"/>
  <c r="T299" i="1" s="1"/>
  <c r="O298" i="1"/>
  <c r="AO298" i="1" s="1"/>
  <c r="AO285" i="1" s="1"/>
  <c r="L298" i="1"/>
  <c r="AL298" i="1" s="1"/>
  <c r="AL285" i="1" s="1"/>
  <c r="I298" i="1"/>
  <c r="AI298" i="1" s="1"/>
  <c r="S293" i="1"/>
  <c r="S292" i="1"/>
  <c r="S291" i="1"/>
  <c r="J290" i="1"/>
  <c r="S290" i="1" s="1"/>
  <c r="Y269" i="1"/>
  <c r="Y276" i="1" s="1"/>
  <c r="AL180" i="1"/>
  <c r="AL167" i="1" s="1"/>
  <c r="O180" i="1"/>
  <c r="AO180" i="1" s="1"/>
  <c r="AO167" i="1" s="1"/>
  <c r="L180" i="1"/>
  <c r="I180" i="1"/>
  <c r="S175" i="1"/>
  <c r="S174" i="1"/>
  <c r="S173" i="1"/>
  <c r="J172" i="1"/>
  <c r="S172" i="1" s="1"/>
  <c r="Y151" i="1"/>
  <c r="Y158" i="1" s="1"/>
  <c r="L181" i="1" s="1"/>
  <c r="O62" i="1"/>
  <c r="AO62" i="1" s="1"/>
  <c r="AO49" i="1" s="1"/>
  <c r="L62" i="1"/>
  <c r="AL62" i="1" s="1"/>
  <c r="AL49" i="1" s="1"/>
  <c r="I62" i="1"/>
  <c r="AI62" i="1" s="1"/>
  <c r="AI49" i="1" s="1"/>
  <c r="S57" i="1"/>
  <c r="S56" i="1"/>
  <c r="S55" i="1"/>
  <c r="J54" i="1"/>
  <c r="S54" i="1" s="1"/>
  <c r="S58" i="1" s="1"/>
  <c r="F67" i="1" s="1"/>
  <c r="AF67" i="1" s="1"/>
  <c r="AF54" i="1" s="1"/>
  <c r="Y33" i="1"/>
  <c r="Y40" i="1" s="1"/>
  <c r="L63" i="1" s="1"/>
  <c r="T63" i="1" s="1"/>
  <c r="AH492" i="2"/>
  <c r="AH485" i="2" s="1"/>
  <c r="L493" i="2"/>
  <c r="T493" i="2" s="1"/>
  <c r="O492" i="2"/>
  <c r="AK492" i="2" s="1"/>
  <c r="AK485" i="2" s="1"/>
  <c r="L492" i="2"/>
  <c r="I492" i="2"/>
  <c r="AE492" i="2" s="1"/>
  <c r="S487" i="2"/>
  <c r="S486" i="2"/>
  <c r="S485" i="2"/>
  <c r="J484" i="2"/>
  <c r="S484" i="2" s="1"/>
  <c r="Y463" i="2"/>
  <c r="Y470" i="2" s="1"/>
  <c r="O384" i="2"/>
  <c r="AK384" i="2" s="1"/>
  <c r="AK377" i="2" s="1"/>
  <c r="L384" i="2"/>
  <c r="AH384" i="2" s="1"/>
  <c r="AH377" i="2" s="1"/>
  <c r="I384" i="2"/>
  <c r="AE384" i="2" s="1"/>
  <c r="AE377" i="2" s="1"/>
  <c r="S379" i="2"/>
  <c r="S378" i="2"/>
  <c r="S377" i="2"/>
  <c r="J376" i="2"/>
  <c r="S376" i="2" s="1"/>
  <c r="Y355" i="2"/>
  <c r="Y362" i="2" s="1"/>
  <c r="L385" i="2" s="1"/>
  <c r="O276" i="2"/>
  <c r="AK276" i="2" s="1"/>
  <c r="AK269" i="2" s="1"/>
  <c r="L276" i="2"/>
  <c r="AH276" i="2" s="1"/>
  <c r="AH269" i="2" s="1"/>
  <c r="I276" i="2"/>
  <c r="AE276" i="2" s="1"/>
  <c r="S271" i="2"/>
  <c r="S270" i="2"/>
  <c r="S269" i="2"/>
  <c r="J268" i="2"/>
  <c r="S268" i="2" s="1"/>
  <c r="Y247" i="2"/>
  <c r="Y254" i="2" s="1"/>
  <c r="L277" i="2" s="1"/>
  <c r="J161" i="2"/>
  <c r="S161" i="2" s="1"/>
  <c r="O169" i="2"/>
  <c r="AK169" i="2" s="1"/>
  <c r="AK162" i="2" s="1"/>
  <c r="L169" i="2"/>
  <c r="AH169" i="2" s="1"/>
  <c r="AH162" i="2" s="1"/>
  <c r="I169" i="2"/>
  <c r="AE169" i="2" s="1"/>
  <c r="Y140" i="2"/>
  <c r="Y147" i="2" s="1"/>
  <c r="L170" i="2" s="1"/>
  <c r="T170" i="2" s="1"/>
  <c r="S164" i="2"/>
  <c r="S163" i="2"/>
  <c r="S162" i="2"/>
  <c r="O62" i="2"/>
  <c r="J54" i="2"/>
  <c r="S54" i="2" s="1"/>
  <c r="L62" i="2"/>
  <c r="AH62" i="2" s="1"/>
  <c r="AH55" i="2" s="1"/>
  <c r="I62" i="2"/>
  <c r="AE62" i="2" s="1"/>
  <c r="AE55" i="2" s="1"/>
  <c r="Y33" i="2"/>
  <c r="Y40" i="2" s="1"/>
  <c r="L63" i="2" s="1"/>
  <c r="AH63" i="2" s="1"/>
  <c r="X534" i="2"/>
  <c r="X528" i="2"/>
  <c r="L516" i="2"/>
  <c r="AD516" i="2" s="1"/>
  <c r="AD512" i="2"/>
  <c r="L512" i="2"/>
  <c r="Y501" i="2"/>
  <c r="F500" i="2"/>
  <c r="AB500" i="2" s="1"/>
  <c r="C498" i="2"/>
  <c r="Y495" i="2"/>
  <c r="Y488" i="2" s="1"/>
  <c r="Y483" i="2"/>
  <c r="Y490" i="2"/>
  <c r="C490" i="2"/>
  <c r="H457" i="2"/>
  <c r="I532" i="2" s="1"/>
  <c r="W455" i="2"/>
  <c r="AO444" i="2"/>
  <c r="Q444" i="2"/>
  <c r="W444" i="2" s="1"/>
  <c r="AC444" i="2" s="1"/>
  <c r="AI444" i="2" s="1"/>
  <c r="U426" i="2"/>
  <c r="U420" i="2"/>
  <c r="L408" i="2"/>
  <c r="AD408" i="2" s="1"/>
  <c r="AD404" i="2"/>
  <c r="L404" i="2"/>
  <c r="Y393" i="2"/>
  <c r="F392" i="2"/>
  <c r="AB392" i="2" s="1"/>
  <c r="C390" i="2"/>
  <c r="Y387" i="2"/>
  <c r="Y375" i="2"/>
  <c r="Y382" i="2"/>
  <c r="C382" i="2"/>
  <c r="H349" i="2"/>
  <c r="N349" i="2" s="1"/>
  <c r="T349" i="2" s="1"/>
  <c r="Z349" i="2" s="1"/>
  <c r="AF349" i="2" s="1"/>
  <c r="T347" i="2"/>
  <c r="AI336" i="2"/>
  <c r="Q336" i="2"/>
  <c r="W336" i="2" s="1"/>
  <c r="AC336" i="2" s="1"/>
  <c r="R318" i="2"/>
  <c r="R312" i="2"/>
  <c r="L300" i="2"/>
  <c r="AD300" i="2" s="1"/>
  <c r="AD296" i="2"/>
  <c r="L296" i="2"/>
  <c r="Y285" i="2"/>
  <c r="C282" i="2"/>
  <c r="Y279" i="2"/>
  <c r="Y282" i="2" s="1"/>
  <c r="Y267" i="2"/>
  <c r="Y274" i="2"/>
  <c r="C274" i="2"/>
  <c r="I241" i="2"/>
  <c r="I316" i="2" s="1"/>
  <c r="O316" i="2" s="1"/>
  <c r="U316" i="2" s="1"/>
  <c r="AA316" i="2" s="1"/>
  <c r="U239" i="2"/>
  <c r="AK228" i="2"/>
  <c r="U228" i="2"/>
  <c r="AC228" i="2" s="1"/>
  <c r="O210" i="2"/>
  <c r="O204" i="2"/>
  <c r="L193" i="2"/>
  <c r="AD193" i="2" s="1"/>
  <c r="AD189" i="2"/>
  <c r="L189" i="2"/>
  <c r="Y178" i="2"/>
  <c r="F177" i="2"/>
  <c r="AB177" i="2" s="1"/>
  <c r="C175" i="2"/>
  <c r="Y172" i="2"/>
  <c r="Y160" i="2"/>
  <c r="Y167" i="2"/>
  <c r="C167" i="2"/>
  <c r="I134" i="2"/>
  <c r="I159" i="2" s="1"/>
  <c r="Q132" i="2"/>
  <c r="AC121" i="2"/>
  <c r="U121" i="2"/>
  <c r="L103" i="2"/>
  <c r="L97" i="2"/>
  <c r="L86" i="2"/>
  <c r="AD86" i="2" s="1"/>
  <c r="AD82" i="2"/>
  <c r="L82" i="2"/>
  <c r="Y71" i="2"/>
  <c r="F70" i="2"/>
  <c r="AB70" i="2" s="1"/>
  <c r="C68" i="2"/>
  <c r="Y68" i="2" s="1"/>
  <c r="Y65" i="2"/>
  <c r="Y58" i="2" s="1"/>
  <c r="S57" i="2"/>
  <c r="S56" i="2"/>
  <c r="S55" i="2"/>
  <c r="Y53" i="2"/>
  <c r="Y60" i="2"/>
  <c r="C60" i="2"/>
  <c r="I27" i="2"/>
  <c r="I52" i="2" s="1"/>
  <c r="M25" i="2"/>
  <c r="U14" i="2"/>
  <c r="AL299" i="1" l="1"/>
  <c r="AT299" i="1" s="1"/>
  <c r="AL418" i="1"/>
  <c r="S413" i="1"/>
  <c r="F422" i="1" s="1"/>
  <c r="AF422" i="1" s="1"/>
  <c r="AF409" i="1" s="1"/>
  <c r="T417" i="1"/>
  <c r="AI417" i="1"/>
  <c r="AT298" i="1"/>
  <c r="S176" i="1"/>
  <c r="F185" i="1" s="1"/>
  <c r="AF185" i="1" s="1"/>
  <c r="AF172" i="1" s="1"/>
  <c r="S294" i="1"/>
  <c r="F303" i="1" s="1"/>
  <c r="AF303" i="1" s="1"/>
  <c r="AF290" i="1" s="1"/>
  <c r="T298" i="1"/>
  <c r="AI285" i="1"/>
  <c r="AT285" i="1" s="1"/>
  <c r="T180" i="1"/>
  <c r="T181" i="1"/>
  <c r="AL181" i="1"/>
  <c r="AI180" i="1"/>
  <c r="AL63" i="1"/>
  <c r="T62" i="1"/>
  <c r="AT49" i="1"/>
  <c r="AT62" i="1"/>
  <c r="AP492" i="2"/>
  <c r="AE485" i="2"/>
  <c r="AP485" i="2" s="1"/>
  <c r="AH493" i="2"/>
  <c r="T492" i="2"/>
  <c r="S488" i="2"/>
  <c r="F497" i="2" s="1"/>
  <c r="AB497" i="2" s="1"/>
  <c r="T494" i="2"/>
  <c r="F495" i="2" s="1"/>
  <c r="I495" i="2" s="1"/>
  <c r="L503" i="2" s="1"/>
  <c r="T385" i="2"/>
  <c r="T386" i="2" s="1"/>
  <c r="F387" i="2" s="1"/>
  <c r="I387" i="2" s="1"/>
  <c r="L395" i="2" s="1"/>
  <c r="AH385" i="2"/>
  <c r="T384" i="2"/>
  <c r="AP377" i="2"/>
  <c r="S380" i="2"/>
  <c r="F389" i="2" s="1"/>
  <c r="AB389" i="2" s="1"/>
  <c r="AP384" i="2"/>
  <c r="T277" i="2"/>
  <c r="T278" i="2" s="1"/>
  <c r="F279" i="2" s="1"/>
  <c r="I279" i="2" s="1"/>
  <c r="L287" i="2" s="1"/>
  <c r="AH277" i="2"/>
  <c r="AP276" i="2"/>
  <c r="T276" i="2"/>
  <c r="AE269" i="2"/>
  <c r="AP269" i="2" s="1"/>
  <c r="S272" i="2"/>
  <c r="F281" i="2" s="1"/>
  <c r="AB281" i="2" s="1"/>
  <c r="F284" i="2"/>
  <c r="AB284" i="2" s="1"/>
  <c r="AP169" i="2"/>
  <c r="AE162" i="2"/>
  <c r="AP162" i="2" s="1"/>
  <c r="AH170" i="2"/>
  <c r="S165" i="2"/>
  <c r="F174" i="2" s="1"/>
  <c r="AB174" i="2" s="1"/>
  <c r="T169" i="2"/>
  <c r="T171" i="2" s="1"/>
  <c r="F172" i="2" s="1"/>
  <c r="I172" i="2" s="1"/>
  <c r="L180" i="2" s="1"/>
  <c r="AP63" i="2"/>
  <c r="AH56" i="2"/>
  <c r="AP56" i="2" s="1"/>
  <c r="T63" i="2"/>
  <c r="T62" i="2"/>
  <c r="AK62" i="2"/>
  <c r="F434" i="2"/>
  <c r="C497" i="2" s="1"/>
  <c r="I497" i="2" s="1"/>
  <c r="F498" i="2" s="1"/>
  <c r="I498" i="2" s="1"/>
  <c r="L506" i="2" s="1"/>
  <c r="Q27" i="2"/>
  <c r="L374" i="2"/>
  <c r="N457" i="2"/>
  <c r="T457" i="2" s="1"/>
  <c r="Z457" i="2" s="1"/>
  <c r="AF457" i="2" s="1"/>
  <c r="AL457" i="2" s="1"/>
  <c r="I482" i="2"/>
  <c r="L482" i="2"/>
  <c r="S58" i="2"/>
  <c r="F67" i="2" s="1"/>
  <c r="AB67" i="2" s="1"/>
  <c r="Y498" i="2"/>
  <c r="Y390" i="2"/>
  <c r="G4" i="2"/>
  <c r="K4" i="2" s="1"/>
  <c r="O4" i="2" s="1"/>
  <c r="S4" i="2" s="1"/>
  <c r="I266" i="2"/>
  <c r="I101" i="2"/>
  <c r="O101" i="2" s="1"/>
  <c r="L266" i="2"/>
  <c r="G218" i="2"/>
  <c r="L52" i="2"/>
  <c r="O52" i="2" s="1"/>
  <c r="I374" i="2"/>
  <c r="Q241" i="2"/>
  <c r="Y241" i="2" s="1"/>
  <c r="AG241" i="2" s="1"/>
  <c r="F326" i="2"/>
  <c r="C389" i="2" s="1"/>
  <c r="I389" i="2" s="1"/>
  <c r="F390" i="2" s="1"/>
  <c r="I390" i="2" s="1"/>
  <c r="L398" i="2" s="1"/>
  <c r="O532" i="2"/>
  <c r="U532" i="2" s="1"/>
  <c r="AA532" i="2" s="1"/>
  <c r="AG532" i="2" s="1"/>
  <c r="AM532" i="2" s="1"/>
  <c r="Y175" i="2"/>
  <c r="Y165" i="2"/>
  <c r="G111" i="2"/>
  <c r="L159" i="2"/>
  <c r="O159" i="2" s="1"/>
  <c r="Y380" i="2"/>
  <c r="I424" i="2"/>
  <c r="Q134" i="2"/>
  <c r="Y134" i="2" s="1"/>
  <c r="I208" i="2"/>
  <c r="Y272" i="2"/>
  <c r="AT418" i="1" l="1"/>
  <c r="AL405" i="1"/>
  <c r="AT405" i="1" s="1"/>
  <c r="AT406" i="1" s="1"/>
  <c r="AF407" i="1" s="1"/>
  <c r="AT417" i="1"/>
  <c r="AI404" i="1"/>
  <c r="AT404" i="1" s="1"/>
  <c r="AL286" i="1"/>
  <c r="AT286" i="1" s="1"/>
  <c r="AT180" i="1"/>
  <c r="AT182" i="1" s="1"/>
  <c r="AF183" i="1" s="1"/>
  <c r="AI167" i="1"/>
  <c r="AT167" i="1" s="1"/>
  <c r="AT169" i="1" s="1"/>
  <c r="AF170" i="1" s="1"/>
  <c r="AT181" i="1"/>
  <c r="AL168" i="1"/>
  <c r="AT168" i="1" s="1"/>
  <c r="AT63" i="1"/>
  <c r="AT64" i="1" s="1"/>
  <c r="AF65" i="1" s="1"/>
  <c r="AL50" i="1"/>
  <c r="AT50" i="1" s="1"/>
  <c r="AT51" i="1" s="1"/>
  <c r="AF52" i="1" s="1"/>
  <c r="AP493" i="2"/>
  <c r="AP494" i="2" s="1"/>
  <c r="AB495" i="2" s="1"/>
  <c r="AE495" i="2" s="1"/>
  <c r="AD503" i="2" s="1"/>
  <c r="AH486" i="2"/>
  <c r="AP486" i="2" s="1"/>
  <c r="AP487" i="2" s="1"/>
  <c r="AB488" i="2" s="1"/>
  <c r="AE488" i="2" s="1"/>
  <c r="X522" i="2" s="1"/>
  <c r="AP385" i="2"/>
  <c r="AP386" i="2" s="1"/>
  <c r="AB387" i="2" s="1"/>
  <c r="AE387" i="2" s="1"/>
  <c r="AD395" i="2" s="1"/>
  <c r="AH378" i="2"/>
  <c r="AP378" i="2" s="1"/>
  <c r="AP379" i="2" s="1"/>
  <c r="AB380" i="2" s="1"/>
  <c r="AE380" i="2" s="1"/>
  <c r="U414" i="2" s="1"/>
  <c r="AP271" i="2"/>
  <c r="AB272" i="2" s="1"/>
  <c r="AE272" i="2" s="1"/>
  <c r="R306" i="2" s="1"/>
  <c r="AP277" i="2"/>
  <c r="AP278" i="2" s="1"/>
  <c r="AB279" i="2" s="1"/>
  <c r="AE279" i="2" s="1"/>
  <c r="AD287" i="2" s="1"/>
  <c r="AH270" i="2"/>
  <c r="AP270" i="2" s="1"/>
  <c r="AP170" i="2"/>
  <c r="AP171" i="2" s="1"/>
  <c r="AB172" i="2" s="1"/>
  <c r="AE172" i="2" s="1"/>
  <c r="AD180" i="2" s="1"/>
  <c r="AH163" i="2"/>
  <c r="AP163" i="2" s="1"/>
  <c r="AP164" i="2" s="1"/>
  <c r="AB165" i="2" s="1"/>
  <c r="AE165" i="2" s="1"/>
  <c r="O198" i="2" s="1"/>
  <c r="T64" i="2"/>
  <c r="F65" i="2" s="1"/>
  <c r="I65" i="2" s="1"/>
  <c r="L73" i="2" s="1"/>
  <c r="AP62" i="2"/>
  <c r="AP64" i="2" s="1"/>
  <c r="AB65" i="2" s="1"/>
  <c r="AE65" i="2" s="1"/>
  <c r="AD73" i="2" s="1"/>
  <c r="AK55" i="2"/>
  <c r="AP55" i="2" s="1"/>
  <c r="AP57" i="2" s="1"/>
  <c r="AB58" i="2" s="1"/>
  <c r="AE58" i="2" s="1"/>
  <c r="L91" i="2" s="1"/>
  <c r="I434" i="2"/>
  <c r="L434" i="2" s="1"/>
  <c r="O434" i="2" s="1"/>
  <c r="R434" i="2" s="1"/>
  <c r="Y497" i="2" s="1"/>
  <c r="C500" i="2"/>
  <c r="I500" i="2" s="1"/>
  <c r="F501" i="2" s="1"/>
  <c r="I501" i="2" s="1"/>
  <c r="L509" i="2" s="1"/>
  <c r="F515" i="2" s="1"/>
  <c r="O482" i="2"/>
  <c r="U482" i="2" s="1"/>
  <c r="I326" i="2"/>
  <c r="L326" i="2" s="1"/>
  <c r="O326" i="2" s="1"/>
  <c r="R326" i="2" s="1"/>
  <c r="Y389" i="2" s="1"/>
  <c r="O374" i="2"/>
  <c r="U374" i="2" s="1"/>
  <c r="O266" i="2"/>
  <c r="Q266" i="2" s="1"/>
  <c r="C392" i="2"/>
  <c r="I392" i="2" s="1"/>
  <c r="F393" i="2" s="1"/>
  <c r="I393" i="2" s="1"/>
  <c r="L401" i="2" s="1"/>
  <c r="F407" i="2" s="1"/>
  <c r="U159" i="2"/>
  <c r="Q159" i="2"/>
  <c r="Q52" i="2"/>
  <c r="U52" i="2"/>
  <c r="C67" i="2"/>
  <c r="K218" i="2"/>
  <c r="O218" i="2" s="1"/>
  <c r="S218" i="2" s="1"/>
  <c r="C281" i="2"/>
  <c r="Y67" i="2"/>
  <c r="O208" i="2"/>
  <c r="U208" i="2" s="1"/>
  <c r="O424" i="2"/>
  <c r="U424" i="2" s="1"/>
  <c r="AA424" i="2" s="1"/>
  <c r="AG424" i="2" s="1"/>
  <c r="C174" i="2"/>
  <c r="K111" i="2"/>
  <c r="O111" i="2" s="1"/>
  <c r="S111" i="2" s="1"/>
  <c r="W499" i="1"/>
  <c r="T380" i="1"/>
  <c r="H501" i="1"/>
  <c r="X589" i="1"/>
  <c r="X583" i="1"/>
  <c r="L564" i="1"/>
  <c r="AD564" i="1" s="1"/>
  <c r="AD558" i="1"/>
  <c r="L558" i="1"/>
  <c r="AC545" i="1"/>
  <c r="AC532" i="1" s="1"/>
  <c r="AF531" i="1"/>
  <c r="AF544" i="1"/>
  <c r="C542" i="1"/>
  <c r="AC539" i="1"/>
  <c r="AC526" i="1" s="1"/>
  <c r="AT525" i="1"/>
  <c r="AF526" i="1" s="1"/>
  <c r="AT538" i="1"/>
  <c r="AF539" i="1" s="1"/>
  <c r="T538" i="1"/>
  <c r="F539" i="1" s="1"/>
  <c r="I539" i="1" s="1"/>
  <c r="L547" i="1" s="1"/>
  <c r="AC521" i="1"/>
  <c r="AC534" i="1"/>
  <c r="C534" i="1"/>
  <c r="AO488" i="1"/>
  <c r="Q488" i="1"/>
  <c r="W488" i="1" s="1"/>
  <c r="AC488" i="1" s="1"/>
  <c r="AI488" i="1" s="1"/>
  <c r="U470" i="1"/>
  <c r="U464" i="1"/>
  <c r="AD439" i="1"/>
  <c r="AC402" i="1"/>
  <c r="AC415" i="1"/>
  <c r="L445" i="1"/>
  <c r="AD445" i="1" s="1"/>
  <c r="L439" i="1"/>
  <c r="AC426" i="1"/>
  <c r="AC413" i="1" s="1"/>
  <c r="AF425" i="1"/>
  <c r="AF412" i="1" s="1"/>
  <c r="F425" i="1"/>
  <c r="C423" i="1"/>
  <c r="AC420" i="1"/>
  <c r="AC423" i="1" s="1"/>
  <c r="AT419" i="1"/>
  <c r="AF420" i="1" s="1"/>
  <c r="T419" i="1"/>
  <c r="F420" i="1" s="1"/>
  <c r="I420" i="1" s="1"/>
  <c r="L428" i="1" s="1"/>
  <c r="C415" i="1"/>
  <c r="H382" i="1"/>
  <c r="AI369" i="1"/>
  <c r="Q369" i="1"/>
  <c r="W369" i="1" s="1"/>
  <c r="AC369" i="1" s="1"/>
  <c r="I27" i="1"/>
  <c r="L114" i="1"/>
  <c r="L108" i="1"/>
  <c r="L90" i="1"/>
  <c r="AD90" i="1" s="1"/>
  <c r="AD84" i="1"/>
  <c r="L84" i="1"/>
  <c r="AC71" i="1"/>
  <c r="AC58" i="1" s="1"/>
  <c r="F70" i="1"/>
  <c r="AF70" i="1" s="1"/>
  <c r="AF57" i="1" s="1"/>
  <c r="C68" i="1"/>
  <c r="AC68" i="1" s="1"/>
  <c r="AC55" i="1" s="1"/>
  <c r="AC65" i="1"/>
  <c r="AC52" i="1" s="1"/>
  <c r="T64" i="1"/>
  <c r="F65" i="1" s="1"/>
  <c r="I65" i="1" s="1"/>
  <c r="L73" i="1" s="1"/>
  <c r="AC47" i="1"/>
  <c r="AC60" i="1"/>
  <c r="C60" i="1"/>
  <c r="M25" i="1"/>
  <c r="U14" i="1"/>
  <c r="I263" i="1"/>
  <c r="R351" i="1"/>
  <c r="R345" i="1"/>
  <c r="L326" i="1"/>
  <c r="AD326" i="1" s="1"/>
  <c r="AD320" i="1"/>
  <c r="L320" i="1"/>
  <c r="AC307" i="1"/>
  <c r="AC294" i="1" s="1"/>
  <c r="F306" i="1"/>
  <c r="AF306" i="1" s="1"/>
  <c r="AF293" i="1" s="1"/>
  <c r="C304" i="1"/>
  <c r="AC301" i="1"/>
  <c r="AC288" i="1" s="1"/>
  <c r="AT287" i="1"/>
  <c r="AF288" i="1" s="1"/>
  <c r="AT300" i="1"/>
  <c r="AF301" i="1" s="1"/>
  <c r="T300" i="1"/>
  <c r="F301" i="1" s="1"/>
  <c r="I301" i="1" s="1"/>
  <c r="L309" i="1" s="1"/>
  <c r="AC283" i="1"/>
  <c r="AC296" i="1"/>
  <c r="C296" i="1"/>
  <c r="U261" i="1"/>
  <c r="AK250" i="1"/>
  <c r="U250" i="1"/>
  <c r="AC250" i="1" s="1"/>
  <c r="AC189" i="1"/>
  <c r="AC176" i="1" s="1"/>
  <c r="AC183" i="1"/>
  <c r="C186" i="1"/>
  <c r="AC186" i="1" s="1"/>
  <c r="AC165" i="1"/>
  <c r="AC178" i="1"/>
  <c r="C178" i="1"/>
  <c r="F188" i="1"/>
  <c r="AF188" i="1" s="1"/>
  <c r="AF175" i="1" s="1"/>
  <c r="T182" i="1"/>
  <c r="F183" i="1" s="1"/>
  <c r="I183" i="1" s="1"/>
  <c r="O226" i="1"/>
  <c r="O232" i="1"/>
  <c r="AD202" i="1"/>
  <c r="L208" i="1"/>
  <c r="AD208" i="1" s="1"/>
  <c r="L202" i="1"/>
  <c r="Q143" i="1"/>
  <c r="AC132" i="1"/>
  <c r="U132" i="1"/>
  <c r="I145" i="1"/>
  <c r="I67" i="2" l="1"/>
  <c r="F68" i="2" s="1"/>
  <c r="I68" i="2" s="1"/>
  <c r="L76" i="2" s="1"/>
  <c r="AI539" i="1"/>
  <c r="AD547" i="1" s="1"/>
  <c r="Q263" i="1"/>
  <c r="Y263" i="1" s="1"/>
  <c r="AG263" i="1" s="1"/>
  <c r="L288" i="1"/>
  <c r="I288" i="1"/>
  <c r="Q145" i="1"/>
  <c r="Y145" i="1" s="1"/>
  <c r="I170" i="1"/>
  <c r="L170" i="1"/>
  <c r="N382" i="1"/>
  <c r="T382" i="1" s="1"/>
  <c r="Z382" i="1" s="1"/>
  <c r="AF382" i="1" s="1"/>
  <c r="L407" i="1"/>
  <c r="I407" i="1"/>
  <c r="AE67" i="2"/>
  <c r="AB68" i="2" s="1"/>
  <c r="AE68" i="2" s="1"/>
  <c r="AD76" i="2" s="1"/>
  <c r="S407" i="2"/>
  <c r="K411" i="2"/>
  <c r="S515" i="2"/>
  <c r="K519" i="2"/>
  <c r="U434" i="2"/>
  <c r="X434" i="2" s="1"/>
  <c r="AA434" i="2" s="1"/>
  <c r="AD434" i="2" s="1"/>
  <c r="AG434" i="2" s="1"/>
  <c r="AJ434" i="2" s="1"/>
  <c r="AM434" i="2" s="1"/>
  <c r="Q482" i="2"/>
  <c r="U266" i="2"/>
  <c r="U326" i="2"/>
  <c r="X326" i="2" s="1"/>
  <c r="AA326" i="2" s="1"/>
  <c r="AD326" i="2" s="1"/>
  <c r="AG326" i="2" s="1"/>
  <c r="C70" i="2"/>
  <c r="I70" i="2" s="1"/>
  <c r="F71" i="2" s="1"/>
  <c r="I71" i="2" s="1"/>
  <c r="L79" i="2" s="1"/>
  <c r="Q374" i="2"/>
  <c r="Y281" i="2"/>
  <c r="W218" i="2"/>
  <c r="AA218" i="2" s="1"/>
  <c r="AE218" i="2" s="1"/>
  <c r="AI218" i="2" s="1"/>
  <c r="C284" i="2"/>
  <c r="I284" i="2" s="1"/>
  <c r="F285" i="2" s="1"/>
  <c r="I285" i="2" s="1"/>
  <c r="L293" i="2" s="1"/>
  <c r="I281" i="2"/>
  <c r="F282" i="2" s="1"/>
  <c r="I282" i="2" s="1"/>
  <c r="L290" i="2" s="1"/>
  <c r="Y70" i="2"/>
  <c r="AE70" i="2" s="1"/>
  <c r="AB71" i="2" s="1"/>
  <c r="AE71" i="2" s="1"/>
  <c r="AD79" i="2" s="1"/>
  <c r="W111" i="2"/>
  <c r="AA111" i="2" s="1"/>
  <c r="Y174" i="2"/>
  <c r="C177" i="2"/>
  <c r="I177" i="2" s="1"/>
  <c r="F178" i="2" s="1"/>
  <c r="I178" i="2" s="1"/>
  <c r="L186" i="2" s="1"/>
  <c r="I174" i="2"/>
  <c r="F175" i="2" s="1"/>
  <c r="I175" i="2" s="1"/>
  <c r="L183" i="2" s="1"/>
  <c r="Y392" i="2"/>
  <c r="AE392" i="2" s="1"/>
  <c r="AB393" i="2" s="1"/>
  <c r="AE393" i="2" s="1"/>
  <c r="AD401" i="2" s="1"/>
  <c r="AE389" i="2"/>
  <c r="AB390" i="2" s="1"/>
  <c r="AE390" i="2" s="1"/>
  <c r="AD398" i="2" s="1"/>
  <c r="Y500" i="2"/>
  <c r="AE500" i="2" s="1"/>
  <c r="AB501" i="2" s="1"/>
  <c r="AE501" i="2" s="1"/>
  <c r="AD509" i="2" s="1"/>
  <c r="AE497" i="2"/>
  <c r="AB498" i="2" s="1"/>
  <c r="AE498" i="2" s="1"/>
  <c r="AD506" i="2" s="1"/>
  <c r="I587" i="1"/>
  <c r="I526" i="1"/>
  <c r="L526" i="1"/>
  <c r="Q27" i="1"/>
  <c r="L52" i="1"/>
  <c r="I52" i="1"/>
  <c r="AC542" i="1"/>
  <c r="AC529" i="1" s="1"/>
  <c r="AC407" i="1"/>
  <c r="AI407" i="1" s="1"/>
  <c r="U451" i="1" s="1"/>
  <c r="N501" i="1"/>
  <c r="T501" i="1" s="1"/>
  <c r="Z501" i="1" s="1"/>
  <c r="AF501" i="1" s="1"/>
  <c r="AL501" i="1" s="1"/>
  <c r="AI526" i="1"/>
  <c r="X570" i="1" s="1"/>
  <c r="AI420" i="1"/>
  <c r="AD428" i="1" s="1"/>
  <c r="F478" i="1"/>
  <c r="O587" i="1"/>
  <c r="I468" i="1"/>
  <c r="AC410" i="1"/>
  <c r="F359" i="1"/>
  <c r="AC304" i="1"/>
  <c r="AC291" i="1" s="1"/>
  <c r="AI301" i="1"/>
  <c r="AD309" i="1" s="1"/>
  <c r="AI52" i="1"/>
  <c r="L95" i="1" s="1"/>
  <c r="G4" i="1"/>
  <c r="K4" i="1" s="1"/>
  <c r="O4" i="1" s="1"/>
  <c r="S4" i="1" s="1"/>
  <c r="W8" i="1" s="1"/>
  <c r="AI288" i="1"/>
  <c r="R332" i="1" s="1"/>
  <c r="AI65" i="1"/>
  <c r="AD73" i="1" s="1"/>
  <c r="I112" i="1"/>
  <c r="I349" i="1"/>
  <c r="AC173" i="1"/>
  <c r="G240" i="1"/>
  <c r="C303" i="1" s="1"/>
  <c r="I303" i="1" s="1"/>
  <c r="F304" i="1" s="1"/>
  <c r="I304" i="1" s="1"/>
  <c r="L312" i="1" s="1"/>
  <c r="AC170" i="1"/>
  <c r="AI170" i="1" s="1"/>
  <c r="O213" i="1" s="1"/>
  <c r="AI183" i="1"/>
  <c r="AD191" i="1" s="1"/>
  <c r="L191" i="1"/>
  <c r="I230" i="1"/>
  <c r="G122" i="1"/>
  <c r="C185" i="1" s="1"/>
  <c r="O407" i="1" l="1"/>
  <c r="Q407" i="1" s="1"/>
  <c r="O52" i="1"/>
  <c r="Q52" i="1" s="1"/>
  <c r="O170" i="1"/>
  <c r="O288" i="1"/>
  <c r="F85" i="2"/>
  <c r="K303" i="2"/>
  <c r="F299" i="2"/>
  <c r="K196" i="2"/>
  <c r="F192" i="2"/>
  <c r="X407" i="2"/>
  <c r="AC411" i="2"/>
  <c r="X515" i="2"/>
  <c r="AC519" i="2"/>
  <c r="K89" i="2"/>
  <c r="AC89" i="2"/>
  <c r="X85" i="2"/>
  <c r="AE281" i="2"/>
  <c r="AB282" i="2" s="1"/>
  <c r="AE282" i="2" s="1"/>
  <c r="AD290" i="2" s="1"/>
  <c r="Y284" i="2"/>
  <c r="AE284" i="2" s="1"/>
  <c r="AB285" i="2" s="1"/>
  <c r="AE285" i="2" s="1"/>
  <c r="AD293" i="2" s="1"/>
  <c r="Y177" i="2"/>
  <c r="AE177" i="2" s="1"/>
  <c r="AB178" i="2" s="1"/>
  <c r="AE178" i="2" s="1"/>
  <c r="AD186" i="2" s="1"/>
  <c r="AE174" i="2"/>
  <c r="AB175" i="2" s="1"/>
  <c r="AE175" i="2" s="1"/>
  <c r="AD183" i="2" s="1"/>
  <c r="O526" i="1"/>
  <c r="I478" i="1"/>
  <c r="L478" i="1" s="1"/>
  <c r="O478" i="1" s="1"/>
  <c r="R478" i="1" s="1"/>
  <c r="C541" i="1"/>
  <c r="U587" i="1"/>
  <c r="AA587" i="1" s="1"/>
  <c r="AG587" i="1" s="1"/>
  <c r="AM587" i="1" s="1"/>
  <c r="I359" i="1"/>
  <c r="L359" i="1" s="1"/>
  <c r="O359" i="1" s="1"/>
  <c r="R359" i="1" s="1"/>
  <c r="C422" i="1"/>
  <c r="O468" i="1"/>
  <c r="C67" i="1"/>
  <c r="C70" i="1" s="1"/>
  <c r="I70" i="1" s="1"/>
  <c r="F71" i="1" s="1"/>
  <c r="I71" i="1" s="1"/>
  <c r="L80" i="1" s="1"/>
  <c r="AC67" i="1"/>
  <c r="AC70" i="1" s="1"/>
  <c r="AI70" i="1" s="1"/>
  <c r="AF71" i="1" s="1"/>
  <c r="AI71" i="1" s="1"/>
  <c r="AD80" i="1" s="1"/>
  <c r="AC54" i="1"/>
  <c r="G88" i="1"/>
  <c r="W22" i="1"/>
  <c r="W14" i="1" s="1"/>
  <c r="L88" i="1" s="1"/>
  <c r="O112" i="1"/>
  <c r="K240" i="1"/>
  <c r="O240" i="1" s="1"/>
  <c r="S240" i="1" s="1"/>
  <c r="AC303" i="1" s="1"/>
  <c r="C306" i="1"/>
  <c r="I306" i="1" s="1"/>
  <c r="F307" i="1" s="1"/>
  <c r="I307" i="1" s="1"/>
  <c r="L316" i="1" s="1"/>
  <c r="O349" i="1"/>
  <c r="U349" i="1" s="1"/>
  <c r="AA349" i="1" s="1"/>
  <c r="O230" i="1"/>
  <c r="U230" i="1" s="1"/>
  <c r="C188" i="1"/>
  <c r="I188" i="1" s="1"/>
  <c r="I185" i="1"/>
  <c r="K122" i="1"/>
  <c r="O122" i="1" s="1"/>
  <c r="S122" i="1" s="1"/>
  <c r="AC185" i="1" s="1"/>
  <c r="U52" i="1" l="1"/>
  <c r="U407" i="1"/>
  <c r="U170" i="1"/>
  <c r="Q170" i="1"/>
  <c r="U288" i="1"/>
  <c r="Q288" i="1"/>
  <c r="X192" i="2"/>
  <c r="AC196" i="2"/>
  <c r="X299" i="2"/>
  <c r="AC303" i="2"/>
  <c r="S299" i="2"/>
  <c r="K410" i="2"/>
  <c r="K302" i="2"/>
  <c r="S85" i="2"/>
  <c r="K88" i="2"/>
  <c r="AC410" i="2"/>
  <c r="AK407" i="2"/>
  <c r="L417" i="2"/>
  <c r="AK85" i="2"/>
  <c r="L94" i="2"/>
  <c r="F100" i="2" s="1"/>
  <c r="AC88" i="2"/>
  <c r="U526" i="1"/>
  <c r="Q526" i="1"/>
  <c r="C544" i="1"/>
  <c r="I544" i="1" s="1"/>
  <c r="F545" i="1" s="1"/>
  <c r="I545" i="1" s="1"/>
  <c r="L554" i="1" s="1"/>
  <c r="I541" i="1"/>
  <c r="F542" i="1" s="1"/>
  <c r="I542" i="1" s="1"/>
  <c r="L550" i="1" s="1"/>
  <c r="AC541" i="1"/>
  <c r="U478" i="1"/>
  <c r="X478" i="1" s="1"/>
  <c r="AA478" i="1" s="1"/>
  <c r="AD478" i="1" s="1"/>
  <c r="AG478" i="1" s="1"/>
  <c r="U468" i="1"/>
  <c r="AA468" i="1" s="1"/>
  <c r="AG468" i="1" s="1"/>
  <c r="I422" i="1"/>
  <c r="F423" i="1" s="1"/>
  <c r="I423" i="1" s="1"/>
  <c r="L431" i="1" s="1"/>
  <c r="C425" i="1"/>
  <c r="I425" i="1" s="1"/>
  <c r="F426" i="1" s="1"/>
  <c r="I426" i="1" s="1"/>
  <c r="L435" i="1" s="1"/>
  <c r="U359" i="1"/>
  <c r="X359" i="1" s="1"/>
  <c r="AA359" i="1" s="1"/>
  <c r="AD359" i="1" s="1"/>
  <c r="AG359" i="1" s="1"/>
  <c r="AK362" i="1" s="1"/>
  <c r="AC422" i="1"/>
  <c r="W240" i="1"/>
  <c r="AA240" i="1" s="1"/>
  <c r="AE240" i="1" s="1"/>
  <c r="AI240" i="1" s="1"/>
  <c r="I67" i="1"/>
  <c r="F68" i="1" s="1"/>
  <c r="I68" i="1" s="1"/>
  <c r="L76" i="1" s="1"/>
  <c r="F87" i="1" s="1"/>
  <c r="AI67" i="1"/>
  <c r="AF68" i="1" s="1"/>
  <c r="AI68" i="1" s="1"/>
  <c r="AD76" i="1" s="1"/>
  <c r="AD88" i="1"/>
  <c r="Y88" i="1"/>
  <c r="Q88" i="1"/>
  <c r="AC57" i="1"/>
  <c r="AI57" i="1" s="1"/>
  <c r="AF58" i="1" s="1"/>
  <c r="AI58" i="1" s="1"/>
  <c r="I104" i="1" s="1"/>
  <c r="O104" i="1" s="1"/>
  <c r="AI54" i="1"/>
  <c r="AF55" i="1" s="1"/>
  <c r="AI55" i="1" s="1"/>
  <c r="I98" i="1" s="1"/>
  <c r="AI303" i="1"/>
  <c r="AF304" i="1" s="1"/>
  <c r="AI304" i="1" s="1"/>
  <c r="AD312" i="1" s="1"/>
  <c r="AC306" i="1"/>
  <c r="AI306" i="1" s="1"/>
  <c r="AF307" i="1" s="1"/>
  <c r="AI307" i="1" s="1"/>
  <c r="AD316" i="1" s="1"/>
  <c r="F189" i="1"/>
  <c r="I189" i="1" s="1"/>
  <c r="L198" i="1" s="1"/>
  <c r="F186" i="1"/>
  <c r="I186" i="1" s="1"/>
  <c r="L194" i="1" s="1"/>
  <c r="W122" i="1"/>
  <c r="AA122" i="1" s="1"/>
  <c r="AE126" i="1" s="1"/>
  <c r="AE140" i="1" s="1"/>
  <c r="AE132" i="1" s="1"/>
  <c r="L206" i="1" s="1"/>
  <c r="AM244" i="1" l="1"/>
  <c r="G324" i="1" s="1"/>
  <c r="Y324" i="1" s="1"/>
  <c r="R417" i="2"/>
  <c r="X417" i="2" s="1"/>
  <c r="AD417" i="2" s="1"/>
  <c r="F423" i="2"/>
  <c r="AJ423" i="2" s="1"/>
  <c r="K106" i="2"/>
  <c r="K105" i="2"/>
  <c r="R100" i="2"/>
  <c r="L201" i="2"/>
  <c r="AC195" i="2"/>
  <c r="AK192" i="2"/>
  <c r="AC302" i="2"/>
  <c r="AK299" i="2"/>
  <c r="L309" i="2"/>
  <c r="F315" i="2" s="1"/>
  <c r="K518" i="2"/>
  <c r="S192" i="2"/>
  <c r="K195" i="2"/>
  <c r="AQ481" i="1"/>
  <c r="AJ478" i="1"/>
  <c r="AM478" i="1" s="1"/>
  <c r="AC544" i="1"/>
  <c r="AI544" i="1" s="1"/>
  <c r="AF545" i="1" s="1"/>
  <c r="AI545" i="1" s="1"/>
  <c r="AD554" i="1" s="1"/>
  <c r="AI541" i="1"/>
  <c r="AF542" i="1" s="1"/>
  <c r="AI542" i="1" s="1"/>
  <c r="AD550" i="1" s="1"/>
  <c r="AI422" i="1"/>
  <c r="AF423" i="1" s="1"/>
  <c r="AI423" i="1" s="1"/>
  <c r="AD431" i="1" s="1"/>
  <c r="AC425" i="1"/>
  <c r="AI425" i="1" s="1"/>
  <c r="AF426" i="1" s="1"/>
  <c r="AI426" i="1" s="1"/>
  <c r="AD435" i="1" s="1"/>
  <c r="AK377" i="1"/>
  <c r="AK369" i="1" s="1"/>
  <c r="G443" i="1"/>
  <c r="AC409" i="1"/>
  <c r="AI88" i="1"/>
  <c r="K93" i="1"/>
  <c r="X87" i="1"/>
  <c r="O98" i="1"/>
  <c r="S87" i="1"/>
  <c r="K92" i="1"/>
  <c r="F205" i="1"/>
  <c r="K210" i="1" s="1"/>
  <c r="AC188" i="1"/>
  <c r="AI188" i="1" s="1"/>
  <c r="AF189" i="1" s="1"/>
  <c r="AI189" i="1" s="1"/>
  <c r="AD198" i="1" s="1"/>
  <c r="AI185" i="1"/>
  <c r="G206" i="1"/>
  <c r="AC172" i="1"/>
  <c r="AD206" i="1"/>
  <c r="Q324" i="1" l="1"/>
  <c r="AC290" i="1"/>
  <c r="AC293" i="1" s="1"/>
  <c r="AI293" i="1" s="1"/>
  <c r="AF294" i="1" s="1"/>
  <c r="AI294" i="1" s="1"/>
  <c r="I341" i="1" s="1"/>
  <c r="O341" i="1" s="1"/>
  <c r="U341" i="1" s="1"/>
  <c r="AA341" i="1" s="1"/>
  <c r="AM258" i="1"/>
  <c r="AM250" i="1" s="1"/>
  <c r="L324" i="1" s="1"/>
  <c r="AD324" i="1" s="1"/>
  <c r="X323" i="1" s="1"/>
  <c r="AC328" i="1" s="1"/>
  <c r="L443" i="1"/>
  <c r="AD443" i="1" s="1"/>
  <c r="X442" i="1" s="1"/>
  <c r="R201" i="2"/>
  <c r="F207" i="2"/>
  <c r="K321" i="2"/>
  <c r="K429" i="2"/>
  <c r="K428" i="2"/>
  <c r="L525" i="2"/>
  <c r="F531" i="2" s="1"/>
  <c r="AK515" i="2"/>
  <c r="AC518" i="2"/>
  <c r="R309" i="2"/>
  <c r="X309" i="2" s="1"/>
  <c r="AQ496" i="1"/>
  <c r="AQ488" i="1" s="1"/>
  <c r="AC528" i="1"/>
  <c r="AI528" i="1" s="1"/>
  <c r="AF529" i="1" s="1"/>
  <c r="AI529" i="1" s="1"/>
  <c r="I573" i="1" s="1"/>
  <c r="O573" i="1" s="1"/>
  <c r="U573" i="1" s="1"/>
  <c r="AA573" i="1" s="1"/>
  <c r="AG573" i="1" s="1"/>
  <c r="AM573" i="1" s="1"/>
  <c r="G562" i="1"/>
  <c r="Y562" i="1" s="1"/>
  <c r="AC93" i="1"/>
  <c r="AC412" i="1"/>
  <c r="AI412" i="1" s="1"/>
  <c r="AF413" i="1" s="1"/>
  <c r="AI413" i="1" s="1"/>
  <c r="I460" i="1" s="1"/>
  <c r="O460" i="1" s="1"/>
  <c r="AI409" i="1"/>
  <c r="AF410" i="1" s="1"/>
  <c r="AI410" i="1" s="1"/>
  <c r="I454" i="1" s="1"/>
  <c r="Y443" i="1"/>
  <c r="AI443" i="1" s="1"/>
  <c r="Q443" i="1"/>
  <c r="AI324" i="1"/>
  <c r="AK87" i="1"/>
  <c r="L103" i="1"/>
  <c r="F111" i="1" s="1"/>
  <c r="AC92" i="1"/>
  <c r="K211" i="1"/>
  <c r="AF186" i="1"/>
  <c r="AI186" i="1" s="1"/>
  <c r="AD194" i="1" s="1"/>
  <c r="Q206" i="1"/>
  <c r="Y206" i="1"/>
  <c r="AC175" i="1"/>
  <c r="AI175" i="1" s="1"/>
  <c r="AF176" i="1" s="1"/>
  <c r="AI176" i="1" s="1"/>
  <c r="I222" i="1" s="1"/>
  <c r="AI172" i="1"/>
  <c r="AF173" i="1" s="1"/>
  <c r="AI173" i="1" s="1"/>
  <c r="I216" i="1" s="1"/>
  <c r="S205" i="1"/>
  <c r="F323" i="1" l="1"/>
  <c r="S323" i="1" s="1"/>
  <c r="AI290" i="1"/>
  <c r="AF291" i="1" s="1"/>
  <c r="AI291" i="1" s="1"/>
  <c r="I335" i="1" s="1"/>
  <c r="O335" i="1" s="1"/>
  <c r="U335" i="1" s="1"/>
  <c r="AA335" i="1" s="1"/>
  <c r="AC329" i="1"/>
  <c r="AK323" i="1"/>
  <c r="L340" i="1"/>
  <c r="R340" i="1" s="1"/>
  <c r="X340" i="1" s="1"/>
  <c r="F442" i="1"/>
  <c r="K213" i="2"/>
  <c r="K212" i="2"/>
  <c r="X207" i="2"/>
  <c r="AD315" i="2"/>
  <c r="K320" i="2"/>
  <c r="R525" i="2"/>
  <c r="X525" i="2" s="1"/>
  <c r="AD525" i="2" s="1"/>
  <c r="AJ525" i="2" s="1"/>
  <c r="AC531" i="1"/>
  <c r="AI531" i="1" s="1"/>
  <c r="AF532" i="1" s="1"/>
  <c r="AI532" i="1" s="1"/>
  <c r="I579" i="1" s="1"/>
  <c r="O579" i="1" s="1"/>
  <c r="U579" i="1" s="1"/>
  <c r="AA579" i="1" s="1"/>
  <c r="AG579" i="1" s="1"/>
  <c r="AM579" i="1" s="1"/>
  <c r="L562" i="1"/>
  <c r="Q562" i="1"/>
  <c r="U460" i="1"/>
  <c r="AA460" i="1" s="1"/>
  <c r="AG460" i="1" s="1"/>
  <c r="AC448" i="1"/>
  <c r="AI562" i="1"/>
  <c r="O454" i="1"/>
  <c r="U454" i="1" s="1"/>
  <c r="AA454" i="1" s="1"/>
  <c r="AG454" i="1" s="1"/>
  <c r="L459" i="1"/>
  <c r="R459" i="1" s="1"/>
  <c r="X459" i="1" s="1"/>
  <c r="AD459" i="1" s="1"/>
  <c r="AC447" i="1"/>
  <c r="AK442" i="1"/>
  <c r="AI206" i="1"/>
  <c r="K117" i="1"/>
  <c r="K116" i="1"/>
  <c r="R111" i="1"/>
  <c r="O222" i="1"/>
  <c r="U222" i="1" s="1"/>
  <c r="O216" i="1"/>
  <c r="U216" i="1" s="1"/>
  <c r="X205" i="1"/>
  <c r="K328" i="1" l="1"/>
  <c r="K329" i="1"/>
  <c r="F348" i="1"/>
  <c r="K354" i="1" s="1"/>
  <c r="K448" i="1"/>
  <c r="K447" i="1"/>
  <c r="S442" i="1"/>
  <c r="K537" i="2"/>
  <c r="K536" i="2"/>
  <c r="AP531" i="2"/>
  <c r="AD562" i="1"/>
  <c r="X561" i="1" s="1"/>
  <c r="AK561" i="1" s="1"/>
  <c r="F561" i="1"/>
  <c r="F467" i="1"/>
  <c r="AC210" i="1"/>
  <c r="AK205" i="1"/>
  <c r="L221" i="1"/>
  <c r="F229" i="1" s="1"/>
  <c r="AC211" i="1"/>
  <c r="AD348" i="1" l="1"/>
  <c r="K353" i="1"/>
  <c r="AC567" i="1"/>
  <c r="L578" i="1"/>
  <c r="R578" i="1" s="1"/>
  <c r="X578" i="1" s="1"/>
  <c r="AD578" i="1" s="1"/>
  <c r="AJ578" i="1" s="1"/>
  <c r="AC566" i="1"/>
  <c r="K566" i="1"/>
  <c r="K567" i="1"/>
  <c r="S561" i="1"/>
  <c r="K473" i="1"/>
  <c r="K472" i="1"/>
  <c r="AJ467" i="1"/>
  <c r="K235" i="1"/>
  <c r="R221" i="1"/>
  <c r="F586" i="1" l="1"/>
  <c r="K592" i="1" s="1"/>
  <c r="X229" i="1"/>
  <c r="K234" i="1"/>
  <c r="K591" i="1" l="1"/>
  <c r="AP586" i="1"/>
</calcChain>
</file>

<file path=xl/sharedStrings.xml><?xml version="1.0" encoding="utf-8"?>
<sst xmlns="http://schemas.openxmlformats.org/spreadsheetml/2006/main" count="2220" uniqueCount="68">
  <si>
    <t>m</t>
  </si>
  <si>
    <t>K101</t>
  </si>
  <si>
    <t>K102</t>
  </si>
  <si>
    <t>K103</t>
  </si>
  <si>
    <t>KN/m²</t>
  </si>
  <si>
    <t>döşeme hareketli  yükü     q =</t>
  </si>
  <si>
    <t>*</t>
  </si>
  <si>
    <t>=</t>
  </si>
  <si>
    <t>KN</t>
  </si>
  <si>
    <t>KN/m</t>
  </si>
  <si>
    <t xml:space="preserve">kiriş kendi ağırlığı </t>
  </si>
  <si>
    <t>duvar ağırlığı</t>
  </si>
  <si>
    <t>düzgün yayılı yük</t>
  </si>
  <si>
    <t>g=</t>
  </si>
  <si>
    <t>kiriş yükleri</t>
  </si>
  <si>
    <t>Vmax =</t>
  </si>
  <si>
    <t>Mmax =</t>
  </si>
  <si>
    <t>KNm</t>
  </si>
  <si>
    <t>(1 adet)</t>
  </si>
  <si>
    <t>(2 adet)</t>
  </si>
  <si>
    <t>Dikkat sadece sarı hücrelere data girilecek.</t>
  </si>
  <si>
    <t>döşeme sabit trapez yayılı yük:</t>
  </si>
  <si>
    <t>döşeme hareketli trapez yayılı yük:</t>
  </si>
  <si>
    <t>döşeme hareketli üçgen yayılı yük:</t>
  </si>
  <si>
    <t>döşeme sabit üçgen yayılı yük:</t>
  </si>
  <si>
    <t>sıvalı duvar ağırlıkları</t>
  </si>
  <si>
    <t>sıvasız duvar kalınlığı (mm)</t>
  </si>
  <si>
    <t>tuğla türü</t>
  </si>
  <si>
    <t>yatay delikli tuğla (KN/m²)</t>
  </si>
  <si>
    <t>düşey delikli tuğla (KN/m²)</t>
  </si>
  <si>
    <t>düşey delikli taşıyıcı tuğla (KN/m²)</t>
  </si>
  <si>
    <t>---</t>
  </si>
  <si>
    <t>L=</t>
  </si>
  <si>
    <t>(mesnette)</t>
  </si>
  <si>
    <t>( L / 2 mesafede)</t>
  </si>
  <si>
    <t>duvar</t>
  </si>
  <si>
    <t>kat kirişi</t>
  </si>
  <si>
    <t>hf</t>
  </si>
  <si>
    <t>KN/m3 =</t>
  </si>
  <si>
    <t>tesviye betonu</t>
  </si>
  <si>
    <t>kaplama</t>
  </si>
  <si>
    <t>sıva</t>
  </si>
  <si>
    <t>döşeme betonu</t>
  </si>
  <si>
    <t>döşeme sabit yük g =</t>
  </si>
  <si>
    <t>betonarme yapı</t>
  </si>
  <si>
    <t>betonarme yapıda döşeme sabit yük hesabı</t>
  </si>
  <si>
    <r>
      <t>m = L</t>
    </r>
    <r>
      <rPr>
        <vertAlign val="subscript"/>
        <sz val="8"/>
        <color theme="1"/>
        <rFont val="Arial"/>
        <family val="2"/>
        <charset val="162"/>
      </rPr>
      <t>uzun</t>
    </r>
    <r>
      <rPr>
        <sz val="8"/>
        <color theme="1"/>
        <rFont val="Arial"/>
        <family val="2"/>
        <charset val="162"/>
      </rPr>
      <t xml:space="preserve"> / L</t>
    </r>
    <r>
      <rPr>
        <vertAlign val="subscript"/>
        <sz val="8"/>
        <color theme="1"/>
        <rFont val="Arial"/>
        <family val="2"/>
        <charset val="162"/>
      </rPr>
      <t>kısa</t>
    </r>
    <r>
      <rPr>
        <sz val="8"/>
        <color theme="1"/>
        <rFont val="Arial"/>
        <family val="2"/>
        <charset val="162"/>
      </rPr>
      <t xml:space="preserve"> =</t>
    </r>
  </si>
  <si>
    <t xml:space="preserve"> /</t>
  </si>
  <si>
    <r>
      <rPr>
        <b/>
        <sz val="12"/>
        <color theme="7" tint="-0.499984740745262"/>
        <rFont val="Arial"/>
        <family val="2"/>
        <charset val="162"/>
      </rPr>
      <t xml:space="preserve">ÇİFT DOĞRULTUDA ÇALIŞAN DÖŞEMELERDEN KİRİŞLERE AKTARILAN YÜKLER İLE KİRİŞLERDEKİ KESİT TESİRLERİ HESAPLARI (1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</si>
  <si>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ÇİFT DOĞRULTUDA ÇALIŞAN DÖŞEMELERDEN KİRİŞLERE AKTARILAN YÜKLER İLE KİRİŞLERDEKİ KESİT TESİRLERİ HESAPLARI (2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</si>
  <si>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ÇİFT DOĞRULTUDA ÇALIŞAN DÖŞEMELERDEN KİRİŞLERE AKTARILAN YÜKLER İLE KİRİŞLERDEKİ KESİT TESİRLERİ HESAPLARI (3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</si>
  <si>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ÇİFT DOĞRULTUDA ÇALIŞAN DÖŞEMELERDEN KİRİŞLERE AKTARILAN YÜKLER İLE KİRİŞLERDEKİ KESİT TESİRLERİ HESAPLARI (4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</si>
  <si>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ÇİFT DOĞRULTUDA ÇALIŞAN DÖŞEMELERDEN KİRİŞLERE AKTARILAN YÜKLER İLE KİRİŞLERDEKİ KESİT TESİRLERİ HESAPLARI (5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</si>
  <si>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çift yönde çalışan döşeme şartı:</t>
  </si>
  <si>
    <r>
      <rPr>
        <b/>
        <sz val="12"/>
        <color theme="7" tint="-0.499984740745262"/>
        <rFont val="Arial"/>
        <family val="2"/>
        <charset val="162"/>
      </rPr>
      <t xml:space="preserve">TEK DOĞRULTUDA ÇALIŞAN DÖŞEMELERDEN KİRİŞLERE AKTARILAN YÜKLER İLE KİRİŞLERDEKİ KESİT TESİRLERİ HESAPLARI (1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</si>
  <si>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TEK DOĞRULTUDA ÇALIŞAN DÖŞEMELERDEN KİRİŞLERE AKTARILAN YÜKLER İLE KİRİŞLERDEKİ KESİT TESİRLERİ HESAPLARI (2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</si>
  <si>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TEK DOĞRULTUDA ÇALIŞAN DÖŞEMELERDEN KİRİŞLERE AKTARILAN YÜKLER İLE KİRİŞLERDEKİ KESİT TESİRLERİ HESAPLARI (3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</si>
  <si>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TEK DOĞRULTUDA ÇALIŞAN DÖŞEMELERDEN KİRİŞLERE AKTARILAN YÜKLER İLE KİRİŞLERDEKİ KESİT TESİRLERİ HESAPLARI (4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</si>
  <si>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TEK DOĞRULTUDA ÇALIŞAN DÖŞEMELERDEN KİRİŞLERE AKTARILAN YÜKLER İLE KİRİŞLERDEKİ KESİT TESİRLERİ HESAPLARI (5 saplama kiriş)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</si>
  <si>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tek yönde çalışan döşeme şartı:</t>
  </si>
  <si>
    <t>döşeme sabit düzgün yayılı yük:</t>
  </si>
  <si>
    <t>döşeme hareketli düzgün yayılı yük:</t>
  </si>
  <si>
    <r>
      <t>h</t>
    </r>
    <r>
      <rPr>
        <vertAlign val="subscript"/>
        <sz val="8"/>
        <color theme="1"/>
        <rFont val="Arial"/>
        <family val="2"/>
        <charset val="162"/>
      </rPr>
      <t>kat</t>
    </r>
    <r>
      <rPr>
        <sz val="8"/>
        <color theme="1"/>
        <rFont val="Arial"/>
        <family val="2"/>
        <charset val="162"/>
      </rPr>
      <t xml:space="preserve">  =</t>
    </r>
  </si>
  <si>
    <t>h=</t>
  </si>
  <si>
    <t>bw =</t>
  </si>
  <si>
    <t>hf =</t>
  </si>
  <si>
    <t>h =</t>
  </si>
  <si>
    <t>KN/m²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</si>
</sst>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  <charset val="162"/>
    </font>
    <font>
      <i/>
      <sz val="8"/>
      <color theme="1"/>
      <name val="Arial"/>
      <family val="2"/>
      <charset val="162"/>
    </font>
    <font>
      <i/>
      <u/>
      <sz val="8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  <font>
      <vertAlign val="subscript"/>
      <sz val="8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textRotation="90"/>
      <protection hidden="1"/>
    </xf>
    <xf numFmtId="0" fontId="0" fillId="3" borderId="0" xfId="0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3" borderId="26" xfId="0" applyFill="1" applyBorder="1" applyAlignment="1" applyProtection="1">
      <alignment vertical="center"/>
      <protection hidden="1"/>
    </xf>
    <xf numFmtId="0" fontId="0" fillId="3" borderId="27" xfId="0" applyFill="1" applyBorder="1" applyAlignment="1" applyProtection="1">
      <alignment vertical="center"/>
      <protection hidden="1"/>
    </xf>
    <xf numFmtId="0" fontId="0" fillId="3" borderId="28" xfId="0" applyFill="1" applyBorder="1" applyAlignment="1" applyProtection="1">
      <alignment vertical="center"/>
      <protection hidden="1"/>
    </xf>
    <xf numFmtId="0" fontId="0" fillId="3" borderId="29" xfId="0" applyFill="1" applyBorder="1" applyAlignment="1" applyProtection="1">
      <alignment vertical="center"/>
      <protection hidden="1"/>
    </xf>
    <xf numFmtId="0" fontId="0" fillId="3" borderId="30" xfId="0" applyFill="1" applyBorder="1" applyAlignment="1" applyProtection="1">
      <alignment vertical="center"/>
      <protection hidden="1"/>
    </xf>
    <xf numFmtId="0" fontId="0" fillId="3" borderId="31" xfId="0" applyFill="1" applyBorder="1" applyAlignment="1" applyProtection="1">
      <alignment vertical="center"/>
      <protection hidden="1"/>
    </xf>
    <xf numFmtId="0" fontId="0" fillId="3" borderId="17" xfId="0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7" xfId="0" quotePrefix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 textRotation="90"/>
      <protection hidden="1"/>
    </xf>
    <xf numFmtId="0" fontId="0" fillId="3" borderId="5" xfId="0" applyFill="1" applyBorder="1" applyAlignment="1" applyProtection="1">
      <alignment horizontal="center" vertical="center" textRotation="90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5" xfId="0" applyFill="1" applyBorder="1" applyAlignment="1" applyProtection="1">
      <alignment horizontal="center" vertical="center" wrapText="1"/>
      <protection hidden="1"/>
    </xf>
    <xf numFmtId="0" fontId="0" fillId="3" borderId="21" xfId="0" applyFill="1" applyBorder="1" applyAlignment="1" applyProtection="1">
      <alignment horizontal="center" vertical="center" wrapText="1"/>
      <protection hidden="1"/>
    </xf>
    <xf numFmtId="0" fontId="0" fillId="3" borderId="22" xfId="0" applyFill="1" applyBorder="1" applyAlignment="1" applyProtection="1">
      <alignment horizontal="center" vertical="center" wrapText="1"/>
      <protection hidden="1"/>
    </xf>
    <xf numFmtId="0" fontId="0" fillId="3" borderId="23" xfId="0" applyFill="1" applyBorder="1" applyAlignment="1" applyProtection="1">
      <alignment horizontal="center" vertical="center" wrapText="1"/>
      <protection hidden="1"/>
    </xf>
    <xf numFmtId="0" fontId="0" fillId="3" borderId="18" xfId="0" applyFill="1" applyBorder="1" applyAlignment="1" applyProtection="1">
      <alignment horizontal="center" vertical="center"/>
      <protection hidden="1"/>
    </xf>
    <xf numFmtId="0" fontId="0" fillId="3" borderId="19" xfId="0" applyFill="1" applyBorder="1" applyAlignment="1" applyProtection="1">
      <alignment horizontal="center" vertical="center"/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 vertical="center" wrapText="1"/>
      <protection hidden="1"/>
    </xf>
    <xf numFmtId="0" fontId="0" fillId="3" borderId="24" xfId="0" applyFill="1" applyBorder="1" applyAlignment="1" applyProtection="1">
      <alignment horizontal="center" vertical="center" wrapText="1"/>
      <protection hidden="1"/>
    </xf>
    <xf numFmtId="0" fontId="0" fillId="3" borderId="25" xfId="0" applyFill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5" xfId="0" quotePrefix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1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200</xdr:row>
      <xdr:rowOff>138108</xdr:rowOff>
    </xdr:from>
    <xdr:to>
      <xdr:col>24</xdr:col>
      <xdr:colOff>71439</xdr:colOff>
      <xdr:row>210</xdr:row>
      <xdr:rowOff>66671</xdr:rowOff>
    </xdr:to>
    <xdr:grpSp>
      <xdr:nvGrpSpPr>
        <xdr:cNvPr id="2191" name="Group 2190">
          <a:extLst>
            <a:ext uri="{FF2B5EF4-FFF2-40B4-BE49-F238E27FC236}">
              <a16:creationId xmlns:a16="http://schemas.microsoft.com/office/drawing/2014/main" id="{7A945B67-0FDF-FC22-271F-78EB1CDECFE1}"/>
            </a:ext>
          </a:extLst>
        </xdr:cNvPr>
        <xdr:cNvGrpSpPr/>
      </xdr:nvGrpSpPr>
      <xdr:grpSpPr>
        <a:xfrm>
          <a:off x="895349" y="30170433"/>
          <a:ext cx="3062290" cy="1357313"/>
          <a:chOff x="895349" y="23588658"/>
          <a:chExt cx="3062290" cy="1357313"/>
        </a:xfrm>
      </xdr:grpSpPr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446F3364-C38E-0C85-CF52-136972E90950}"/>
              </a:ext>
            </a:extLst>
          </xdr:cNvPr>
          <xdr:cNvCxnSpPr/>
        </xdr:nvCxnSpPr>
        <xdr:spPr>
          <a:xfrm>
            <a:off x="966788" y="23883938"/>
            <a:ext cx="292417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" name="Isosceles Triangle 86">
            <a:extLst>
              <a:ext uri="{FF2B5EF4-FFF2-40B4-BE49-F238E27FC236}">
                <a16:creationId xmlns:a16="http://schemas.microsoft.com/office/drawing/2014/main" id="{278430E1-A60B-21F9-4004-55D7B70811DD}"/>
              </a:ext>
            </a:extLst>
          </xdr:cNvPr>
          <xdr:cNvSpPr/>
        </xdr:nvSpPr>
        <xdr:spPr>
          <a:xfrm>
            <a:off x="900114" y="2388870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8" name="Isosceles Triangle 87">
            <a:extLst>
              <a:ext uri="{FF2B5EF4-FFF2-40B4-BE49-F238E27FC236}">
                <a16:creationId xmlns:a16="http://schemas.microsoft.com/office/drawing/2014/main" id="{0271EAB4-F938-FC8B-FFF0-81E0BEC086FB}"/>
              </a:ext>
            </a:extLst>
          </xdr:cNvPr>
          <xdr:cNvSpPr/>
        </xdr:nvSpPr>
        <xdr:spPr>
          <a:xfrm>
            <a:off x="3819527" y="2387917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CA8EAD14-06AC-9162-F477-37C81106DD4C}"/>
              </a:ext>
            </a:extLst>
          </xdr:cNvPr>
          <xdr:cNvCxnSpPr/>
        </xdr:nvCxnSpPr>
        <xdr:spPr>
          <a:xfrm>
            <a:off x="1947862" y="23588663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>
            <a:extLst>
              <a:ext uri="{FF2B5EF4-FFF2-40B4-BE49-F238E27FC236}">
                <a16:creationId xmlns:a16="http://schemas.microsoft.com/office/drawing/2014/main" id="{A7976A8B-EC5C-C19D-5CE1-865C5B8E613C}"/>
              </a:ext>
            </a:extLst>
          </xdr:cNvPr>
          <xdr:cNvCxnSpPr/>
        </xdr:nvCxnSpPr>
        <xdr:spPr>
          <a:xfrm>
            <a:off x="2914660" y="23588658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Arrow Connector 111">
            <a:extLst>
              <a:ext uri="{FF2B5EF4-FFF2-40B4-BE49-F238E27FC236}">
                <a16:creationId xmlns:a16="http://schemas.microsoft.com/office/drawing/2014/main" id="{0FFBD39D-7853-0B67-651B-8F0354558361}"/>
              </a:ext>
            </a:extLst>
          </xdr:cNvPr>
          <xdr:cNvCxnSpPr/>
        </xdr:nvCxnSpPr>
        <xdr:spPr>
          <a:xfrm flipV="1">
            <a:off x="966792" y="2402681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5033AE76-61C8-F53C-B82A-1675872D93D3}"/>
              </a:ext>
            </a:extLst>
          </xdr:cNvPr>
          <xdr:cNvCxnSpPr/>
        </xdr:nvCxnSpPr>
        <xdr:spPr>
          <a:xfrm flipV="1">
            <a:off x="3881441" y="2402204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Connector 113">
            <a:extLst>
              <a:ext uri="{FF2B5EF4-FFF2-40B4-BE49-F238E27FC236}">
                <a16:creationId xmlns:a16="http://schemas.microsoft.com/office/drawing/2014/main" id="{703744C2-389E-BB1B-4AD6-0C9A11C19EFE}"/>
              </a:ext>
            </a:extLst>
          </xdr:cNvPr>
          <xdr:cNvCxnSpPr/>
        </xdr:nvCxnSpPr>
        <xdr:spPr>
          <a:xfrm>
            <a:off x="971550" y="2445543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8F526F2B-D628-4EFB-980D-3CB9E6DF0966}"/>
              </a:ext>
            </a:extLst>
          </xdr:cNvPr>
          <xdr:cNvCxnSpPr/>
        </xdr:nvCxnSpPr>
        <xdr:spPr>
          <a:xfrm>
            <a:off x="895349" y="24879296"/>
            <a:ext cx="30432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3CF1D233-CB1E-041C-4429-3DA7EB76D19D}"/>
              </a:ext>
            </a:extLst>
          </xdr:cNvPr>
          <xdr:cNvCxnSpPr/>
        </xdr:nvCxnSpPr>
        <xdr:spPr>
          <a:xfrm flipH="1">
            <a:off x="933450" y="248411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62B858B2-8C9A-21CA-4195-D169E85C6047}"/>
              </a:ext>
            </a:extLst>
          </xdr:cNvPr>
          <xdr:cNvCxnSpPr/>
        </xdr:nvCxnSpPr>
        <xdr:spPr>
          <a:xfrm>
            <a:off x="3886210" y="2445543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Connector 117">
            <a:extLst>
              <a:ext uri="{FF2B5EF4-FFF2-40B4-BE49-F238E27FC236}">
                <a16:creationId xmlns:a16="http://schemas.microsoft.com/office/drawing/2014/main" id="{73A2B849-9111-CC5F-AF4F-012C525FBFBE}"/>
              </a:ext>
            </a:extLst>
          </xdr:cNvPr>
          <xdr:cNvCxnSpPr/>
        </xdr:nvCxnSpPr>
        <xdr:spPr>
          <a:xfrm flipH="1">
            <a:off x="3848110" y="248411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DCDA3290-637F-13C7-4B0E-6E2F7CD2F00B}"/>
              </a:ext>
            </a:extLst>
          </xdr:cNvPr>
          <xdr:cNvCxnSpPr/>
        </xdr:nvCxnSpPr>
        <xdr:spPr>
          <a:xfrm>
            <a:off x="895349" y="24593546"/>
            <a:ext cx="30432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D0EAAE9C-1035-A85F-938E-F3230439C358}"/>
              </a:ext>
            </a:extLst>
          </xdr:cNvPr>
          <xdr:cNvCxnSpPr/>
        </xdr:nvCxnSpPr>
        <xdr:spPr>
          <a:xfrm flipH="1">
            <a:off x="933450" y="245554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526B07A7-355C-D910-3CA3-7622C6E5A87C}"/>
              </a:ext>
            </a:extLst>
          </xdr:cNvPr>
          <xdr:cNvCxnSpPr/>
        </xdr:nvCxnSpPr>
        <xdr:spPr>
          <a:xfrm flipH="1">
            <a:off x="3848110" y="245554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E962D95B-2645-E9EB-9C31-32553F4B55C6}"/>
              </a:ext>
            </a:extLst>
          </xdr:cNvPr>
          <xdr:cNvCxnSpPr/>
        </xdr:nvCxnSpPr>
        <xdr:spPr>
          <a:xfrm>
            <a:off x="1943111" y="2416968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EB4C08F9-F3C6-D113-7FDE-59FBF0A55CB4}"/>
              </a:ext>
            </a:extLst>
          </xdr:cNvPr>
          <xdr:cNvCxnSpPr/>
        </xdr:nvCxnSpPr>
        <xdr:spPr>
          <a:xfrm flipH="1">
            <a:off x="1905011" y="245554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87090310-761B-96B1-92F4-4393283E2F58}"/>
              </a:ext>
            </a:extLst>
          </xdr:cNvPr>
          <xdr:cNvCxnSpPr/>
        </xdr:nvCxnSpPr>
        <xdr:spPr>
          <a:xfrm>
            <a:off x="2914658" y="24169683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2CF88718-A472-778A-6657-E8271A54F443}"/>
              </a:ext>
            </a:extLst>
          </xdr:cNvPr>
          <xdr:cNvCxnSpPr/>
        </xdr:nvCxnSpPr>
        <xdr:spPr>
          <a:xfrm flipH="1">
            <a:off x="2876558" y="2455544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180</xdr:row>
      <xdr:rowOff>85724</xdr:rowOff>
    </xdr:from>
    <xdr:to>
      <xdr:col>19</xdr:col>
      <xdr:colOff>1</xdr:colOff>
      <xdr:row>182</xdr:row>
      <xdr:rowOff>3</xdr:rowOff>
    </xdr:to>
    <xdr:grpSp>
      <xdr:nvGrpSpPr>
        <xdr:cNvPr id="143" name="Group 142">
          <a:extLst>
            <a:ext uri="{FF2B5EF4-FFF2-40B4-BE49-F238E27FC236}">
              <a16:creationId xmlns:a16="http://schemas.microsoft.com/office/drawing/2014/main" id="{EE8007A9-D952-456F-AB08-3CB6DE853E5E}"/>
            </a:ext>
          </a:extLst>
        </xdr:cNvPr>
        <xdr:cNvGrpSpPr/>
      </xdr:nvGrpSpPr>
      <xdr:grpSpPr>
        <a:xfrm>
          <a:off x="971550" y="27260549"/>
          <a:ext cx="2105026" cy="200029"/>
          <a:chOff x="971550" y="7238999"/>
          <a:chExt cx="2105026" cy="200029"/>
        </a:xfrm>
      </xdr:grpSpPr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BADFB81D-0324-6603-53AC-21DC19340C4B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Arrow Connector 144">
            <a:extLst>
              <a:ext uri="{FF2B5EF4-FFF2-40B4-BE49-F238E27FC236}">
                <a16:creationId xmlns:a16="http://schemas.microsoft.com/office/drawing/2014/main" id="{003CB0C8-27E4-C8D6-1762-5E827B420E54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Arrow Connector 145">
            <a:extLst>
              <a:ext uri="{FF2B5EF4-FFF2-40B4-BE49-F238E27FC236}">
                <a16:creationId xmlns:a16="http://schemas.microsoft.com/office/drawing/2014/main" id="{A1205EEB-67CE-06AE-B5BA-EFFCDE413BC3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Arrow Connector 146">
            <a:extLst>
              <a:ext uri="{FF2B5EF4-FFF2-40B4-BE49-F238E27FC236}">
                <a16:creationId xmlns:a16="http://schemas.microsoft.com/office/drawing/2014/main" id="{6B8A42D9-EC8E-3823-8CBB-00CFB890E5BE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Arrow Connector 147">
            <a:extLst>
              <a:ext uri="{FF2B5EF4-FFF2-40B4-BE49-F238E27FC236}">
                <a16:creationId xmlns:a16="http://schemas.microsoft.com/office/drawing/2014/main" id="{AE42FFE9-A34D-8612-DD5A-A639D456B3CF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Arrow Connector 148">
            <a:extLst>
              <a:ext uri="{FF2B5EF4-FFF2-40B4-BE49-F238E27FC236}">
                <a16:creationId xmlns:a16="http://schemas.microsoft.com/office/drawing/2014/main" id="{0180D559-6232-16F6-D1E0-310FE5A9F63F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Arrow Connector 149">
            <a:extLst>
              <a:ext uri="{FF2B5EF4-FFF2-40B4-BE49-F238E27FC236}">
                <a16:creationId xmlns:a16="http://schemas.microsoft.com/office/drawing/2014/main" id="{14399967-342E-D511-EA70-BE49E2838B02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Arrow Connector 150">
            <a:extLst>
              <a:ext uri="{FF2B5EF4-FFF2-40B4-BE49-F238E27FC236}">
                <a16:creationId xmlns:a16="http://schemas.microsoft.com/office/drawing/2014/main" id="{77BEF22F-710E-816E-6B57-B02831904136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Arrow Connector 151">
            <a:extLst>
              <a:ext uri="{FF2B5EF4-FFF2-40B4-BE49-F238E27FC236}">
                <a16:creationId xmlns:a16="http://schemas.microsoft.com/office/drawing/2014/main" id="{1332B167-A5B1-E074-38FD-32A83A41C649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Arrow Connector 152">
            <a:extLst>
              <a:ext uri="{FF2B5EF4-FFF2-40B4-BE49-F238E27FC236}">
                <a16:creationId xmlns:a16="http://schemas.microsoft.com/office/drawing/2014/main" id="{71006398-0281-B5BA-44B9-C7F1953FA1BA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Arrow Connector 153">
            <a:extLst>
              <a:ext uri="{FF2B5EF4-FFF2-40B4-BE49-F238E27FC236}">
                <a16:creationId xmlns:a16="http://schemas.microsoft.com/office/drawing/2014/main" id="{A1D32EFF-3109-82E0-AD88-2C4D76DA88D4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Arrow Connector 154">
            <a:extLst>
              <a:ext uri="{FF2B5EF4-FFF2-40B4-BE49-F238E27FC236}">
                <a16:creationId xmlns:a16="http://schemas.microsoft.com/office/drawing/2014/main" id="{FFC49036-AE01-2C04-370C-E6D5D019B2C4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Arrow Connector 155">
            <a:extLst>
              <a:ext uri="{FF2B5EF4-FFF2-40B4-BE49-F238E27FC236}">
                <a16:creationId xmlns:a16="http://schemas.microsoft.com/office/drawing/2014/main" id="{546A27A8-EA8E-E046-AB9F-26696038239B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Arrow Connector 156">
            <a:extLst>
              <a:ext uri="{FF2B5EF4-FFF2-40B4-BE49-F238E27FC236}">
                <a16:creationId xmlns:a16="http://schemas.microsoft.com/office/drawing/2014/main" id="{DD7B2524-F8A4-9E09-0ACD-5B13AF767B5F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Arrow Connector 157">
            <a:extLst>
              <a:ext uri="{FF2B5EF4-FFF2-40B4-BE49-F238E27FC236}">
                <a16:creationId xmlns:a16="http://schemas.microsoft.com/office/drawing/2014/main" id="{2B68517E-A7C2-22BB-05BA-CBCD02CBD9D9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7BD683ED-28C1-25C2-5EA8-0E3CC0309886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180</xdr:row>
      <xdr:rowOff>85728</xdr:rowOff>
    </xdr:from>
    <xdr:to>
      <xdr:col>37</xdr:col>
      <xdr:colOff>2</xdr:colOff>
      <xdr:row>182</xdr:row>
      <xdr:rowOff>7</xdr:rowOff>
    </xdr:to>
    <xdr:grpSp>
      <xdr:nvGrpSpPr>
        <xdr:cNvPr id="160" name="Group 159">
          <a:extLst>
            <a:ext uri="{FF2B5EF4-FFF2-40B4-BE49-F238E27FC236}">
              <a16:creationId xmlns:a16="http://schemas.microsoft.com/office/drawing/2014/main" id="{C5F6E20E-C66B-49B6-B4D6-258248EF6346}"/>
            </a:ext>
          </a:extLst>
        </xdr:cNvPr>
        <xdr:cNvGrpSpPr/>
      </xdr:nvGrpSpPr>
      <xdr:grpSpPr>
        <a:xfrm>
          <a:off x="3886201" y="27260553"/>
          <a:ext cx="2105026" cy="200029"/>
          <a:chOff x="3886201" y="7239003"/>
          <a:chExt cx="2105026" cy="200029"/>
        </a:xfrm>
      </xdr:grpSpPr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0A85AF44-2760-68D4-2A3D-EE4234B8C224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Arrow Connector 161">
            <a:extLst>
              <a:ext uri="{FF2B5EF4-FFF2-40B4-BE49-F238E27FC236}">
                <a16:creationId xmlns:a16="http://schemas.microsoft.com/office/drawing/2014/main" id="{4582D238-5AC9-20E5-B414-9909AA529968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Arrow Connector 162">
            <a:extLst>
              <a:ext uri="{FF2B5EF4-FFF2-40B4-BE49-F238E27FC236}">
                <a16:creationId xmlns:a16="http://schemas.microsoft.com/office/drawing/2014/main" id="{85E456F6-7E8F-D959-6C5E-DE5F8919BBDC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Arrow Connector 163">
            <a:extLst>
              <a:ext uri="{FF2B5EF4-FFF2-40B4-BE49-F238E27FC236}">
                <a16:creationId xmlns:a16="http://schemas.microsoft.com/office/drawing/2014/main" id="{2DDFE9F4-DC69-0C5A-4A40-82F8B3442E81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Arrow Connector 164">
            <a:extLst>
              <a:ext uri="{FF2B5EF4-FFF2-40B4-BE49-F238E27FC236}">
                <a16:creationId xmlns:a16="http://schemas.microsoft.com/office/drawing/2014/main" id="{F179E152-51EA-8B77-5BF7-A8587FEA1E82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Arrow Connector 165">
            <a:extLst>
              <a:ext uri="{FF2B5EF4-FFF2-40B4-BE49-F238E27FC236}">
                <a16:creationId xmlns:a16="http://schemas.microsoft.com/office/drawing/2014/main" id="{E3C3CAC4-4478-A702-A32B-A1A7A88CF6E9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Arrow Connector 166">
            <a:extLst>
              <a:ext uri="{FF2B5EF4-FFF2-40B4-BE49-F238E27FC236}">
                <a16:creationId xmlns:a16="http://schemas.microsoft.com/office/drawing/2014/main" id="{991C2D92-E14D-7D1B-5B6B-9567AB35300E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Straight Arrow Connector 167">
            <a:extLst>
              <a:ext uri="{FF2B5EF4-FFF2-40B4-BE49-F238E27FC236}">
                <a16:creationId xmlns:a16="http://schemas.microsoft.com/office/drawing/2014/main" id="{94B0FEAC-E6DF-0284-B86E-56EFA353F507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Straight Arrow Connector 168">
            <a:extLst>
              <a:ext uri="{FF2B5EF4-FFF2-40B4-BE49-F238E27FC236}">
                <a16:creationId xmlns:a16="http://schemas.microsoft.com/office/drawing/2014/main" id="{F19C4E28-09B9-F518-E775-1F2DB75FDC58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Straight Arrow Connector 169">
            <a:extLst>
              <a:ext uri="{FF2B5EF4-FFF2-40B4-BE49-F238E27FC236}">
                <a16:creationId xmlns:a16="http://schemas.microsoft.com/office/drawing/2014/main" id="{FCD4F363-6583-D09C-F69E-345FCEA1776E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Arrow Connector 170">
            <a:extLst>
              <a:ext uri="{FF2B5EF4-FFF2-40B4-BE49-F238E27FC236}">
                <a16:creationId xmlns:a16="http://schemas.microsoft.com/office/drawing/2014/main" id="{8598ACEA-C142-DC71-ABF7-8C6B5EC8E5FF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Arrow Connector 171">
            <a:extLst>
              <a:ext uri="{FF2B5EF4-FFF2-40B4-BE49-F238E27FC236}">
                <a16:creationId xmlns:a16="http://schemas.microsoft.com/office/drawing/2014/main" id="{9917B11B-3347-1F45-A392-2D95888AA62C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Arrow Connector 172">
            <a:extLst>
              <a:ext uri="{FF2B5EF4-FFF2-40B4-BE49-F238E27FC236}">
                <a16:creationId xmlns:a16="http://schemas.microsoft.com/office/drawing/2014/main" id="{0F81532B-83D1-3962-0F85-E4772A50DCFE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Straight Arrow Connector 173">
            <a:extLst>
              <a:ext uri="{FF2B5EF4-FFF2-40B4-BE49-F238E27FC236}">
                <a16:creationId xmlns:a16="http://schemas.microsoft.com/office/drawing/2014/main" id="{CBA4C8C6-00F9-EB7A-A72E-0063AE629106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Arrow Connector 174">
            <a:extLst>
              <a:ext uri="{FF2B5EF4-FFF2-40B4-BE49-F238E27FC236}">
                <a16:creationId xmlns:a16="http://schemas.microsoft.com/office/drawing/2014/main" id="{7A7CE04B-A680-FBBF-1F25-CD4346F325E4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Connector 175">
            <a:extLst>
              <a:ext uri="{FF2B5EF4-FFF2-40B4-BE49-F238E27FC236}">
                <a16:creationId xmlns:a16="http://schemas.microsoft.com/office/drawing/2014/main" id="{FECAA883-DAF1-DCDA-B7A1-682CE96CD469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95242</xdr:colOff>
      <xdr:row>110</xdr:row>
      <xdr:rowOff>61913</xdr:rowOff>
    </xdr:from>
    <xdr:to>
      <xdr:col>29</xdr:col>
      <xdr:colOff>104776</xdr:colOff>
      <xdr:row>136</xdr:row>
      <xdr:rowOff>80964</xdr:rowOff>
    </xdr:to>
    <xdr:grpSp>
      <xdr:nvGrpSpPr>
        <xdr:cNvPr id="2202" name="Group 2201">
          <a:extLst>
            <a:ext uri="{FF2B5EF4-FFF2-40B4-BE49-F238E27FC236}">
              <a16:creationId xmlns:a16="http://schemas.microsoft.com/office/drawing/2014/main" id="{14E9890C-15CC-0A15-E916-55FBEE4A8772}"/>
            </a:ext>
          </a:extLst>
        </xdr:cNvPr>
        <xdr:cNvGrpSpPr/>
      </xdr:nvGrpSpPr>
      <xdr:grpSpPr>
        <a:xfrm>
          <a:off x="419092" y="17216438"/>
          <a:ext cx="4381509" cy="3733801"/>
          <a:chOff x="419092" y="14063663"/>
          <a:chExt cx="4381509" cy="3752851"/>
        </a:xfrm>
      </xdr:grpSpPr>
      <xdr:cxnSp macro="">
        <xdr:nvCxnSpPr>
          <xdr:cNvPr id="201" name="Straight Connector 200">
            <a:extLst>
              <a:ext uri="{FF2B5EF4-FFF2-40B4-BE49-F238E27FC236}">
                <a16:creationId xmlns:a16="http://schemas.microsoft.com/office/drawing/2014/main" id="{3B217A9A-4B62-CF57-2E8D-2F8A2416F534}"/>
              </a:ext>
            </a:extLst>
          </xdr:cNvPr>
          <xdr:cNvCxnSpPr/>
        </xdr:nvCxnSpPr>
        <xdr:spPr>
          <a:xfrm flipH="1">
            <a:off x="419100" y="14432246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Connector 201">
            <a:extLst>
              <a:ext uri="{FF2B5EF4-FFF2-40B4-BE49-F238E27FC236}">
                <a16:creationId xmlns:a16="http://schemas.microsoft.com/office/drawing/2014/main" id="{F9FF8527-30C2-7F45-DD83-30ECF7B10FDA}"/>
              </a:ext>
            </a:extLst>
          </xdr:cNvPr>
          <xdr:cNvCxnSpPr/>
        </xdr:nvCxnSpPr>
        <xdr:spPr>
          <a:xfrm>
            <a:off x="485774" y="14355656"/>
            <a:ext cx="0" cy="27284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Connector 202">
            <a:extLst>
              <a:ext uri="{FF2B5EF4-FFF2-40B4-BE49-F238E27FC236}">
                <a16:creationId xmlns:a16="http://schemas.microsoft.com/office/drawing/2014/main" id="{EC82926C-EF9B-B814-1C04-42F2D6234481}"/>
              </a:ext>
            </a:extLst>
          </xdr:cNvPr>
          <xdr:cNvCxnSpPr/>
        </xdr:nvCxnSpPr>
        <xdr:spPr>
          <a:xfrm flipH="1">
            <a:off x="447673" y="14403527"/>
            <a:ext cx="71437" cy="718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Connector 203">
            <a:extLst>
              <a:ext uri="{FF2B5EF4-FFF2-40B4-BE49-F238E27FC236}">
                <a16:creationId xmlns:a16="http://schemas.microsoft.com/office/drawing/2014/main" id="{AF75B8DA-5B34-F44B-40BB-E02F547E1D3B}"/>
              </a:ext>
            </a:extLst>
          </xdr:cNvPr>
          <xdr:cNvCxnSpPr/>
        </xdr:nvCxnSpPr>
        <xdr:spPr>
          <a:xfrm flipH="1">
            <a:off x="419092" y="17017120"/>
            <a:ext cx="24765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Connector 204">
            <a:extLst>
              <a:ext uri="{FF2B5EF4-FFF2-40B4-BE49-F238E27FC236}">
                <a16:creationId xmlns:a16="http://schemas.microsoft.com/office/drawing/2014/main" id="{58A97B2F-910A-601A-F881-0E3F0C552E82}"/>
              </a:ext>
            </a:extLst>
          </xdr:cNvPr>
          <xdr:cNvCxnSpPr/>
        </xdr:nvCxnSpPr>
        <xdr:spPr>
          <a:xfrm flipH="1">
            <a:off x="447665" y="16983614"/>
            <a:ext cx="71437" cy="718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Connector 205">
            <a:extLst>
              <a:ext uri="{FF2B5EF4-FFF2-40B4-BE49-F238E27FC236}">
                <a16:creationId xmlns:a16="http://schemas.microsoft.com/office/drawing/2014/main" id="{3B12EAFC-DC60-8181-C115-BBF127319442}"/>
              </a:ext>
            </a:extLst>
          </xdr:cNvPr>
          <xdr:cNvCxnSpPr/>
        </xdr:nvCxnSpPr>
        <xdr:spPr>
          <a:xfrm>
            <a:off x="809625" y="17208589"/>
            <a:ext cx="0" cy="6079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25725118-0325-A85E-CCD6-8D45F669E9B4}"/>
              </a:ext>
            </a:extLst>
          </xdr:cNvPr>
          <xdr:cNvCxnSpPr/>
        </xdr:nvCxnSpPr>
        <xdr:spPr>
          <a:xfrm>
            <a:off x="733428" y="17447929"/>
            <a:ext cx="402431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Connector 207">
            <a:extLst>
              <a:ext uri="{FF2B5EF4-FFF2-40B4-BE49-F238E27FC236}">
                <a16:creationId xmlns:a16="http://schemas.microsoft.com/office/drawing/2014/main" id="{CD94C767-79CC-2338-582D-E2D54F9D76CC}"/>
              </a:ext>
            </a:extLst>
          </xdr:cNvPr>
          <xdr:cNvCxnSpPr/>
        </xdr:nvCxnSpPr>
        <xdr:spPr>
          <a:xfrm flipH="1">
            <a:off x="766763" y="17409636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Connector 208">
            <a:extLst>
              <a:ext uri="{FF2B5EF4-FFF2-40B4-BE49-F238E27FC236}">
                <a16:creationId xmlns:a16="http://schemas.microsoft.com/office/drawing/2014/main" id="{3BD7C817-118C-ED93-BF2A-B528016DDA17}"/>
              </a:ext>
            </a:extLst>
          </xdr:cNvPr>
          <xdr:cNvCxnSpPr/>
        </xdr:nvCxnSpPr>
        <xdr:spPr>
          <a:xfrm>
            <a:off x="733423" y="17735139"/>
            <a:ext cx="401479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7908E1DB-41F5-1C83-5A88-8ABE4FE6F341}"/>
              </a:ext>
            </a:extLst>
          </xdr:cNvPr>
          <xdr:cNvCxnSpPr/>
        </xdr:nvCxnSpPr>
        <xdr:spPr>
          <a:xfrm flipH="1">
            <a:off x="766758" y="17696846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Connector 210">
            <a:extLst>
              <a:ext uri="{FF2B5EF4-FFF2-40B4-BE49-F238E27FC236}">
                <a16:creationId xmlns:a16="http://schemas.microsoft.com/office/drawing/2014/main" id="{0EA912C4-8745-A001-10EE-6450E353BC77}"/>
              </a:ext>
            </a:extLst>
          </xdr:cNvPr>
          <xdr:cNvCxnSpPr/>
        </xdr:nvCxnSpPr>
        <xdr:spPr>
          <a:xfrm>
            <a:off x="4695826" y="17208590"/>
            <a:ext cx="0" cy="6079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0222CB30-4B3D-1C26-98CA-DC77A77B8D43}"/>
              </a:ext>
            </a:extLst>
          </xdr:cNvPr>
          <xdr:cNvCxnSpPr/>
        </xdr:nvCxnSpPr>
        <xdr:spPr>
          <a:xfrm flipH="1">
            <a:off x="4652964" y="17409637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Connector 212">
            <a:extLst>
              <a:ext uri="{FF2B5EF4-FFF2-40B4-BE49-F238E27FC236}">
                <a16:creationId xmlns:a16="http://schemas.microsoft.com/office/drawing/2014/main" id="{A225E95F-35A6-F766-3875-C3B59C1227DC}"/>
              </a:ext>
            </a:extLst>
          </xdr:cNvPr>
          <xdr:cNvCxnSpPr/>
        </xdr:nvCxnSpPr>
        <xdr:spPr>
          <a:xfrm flipH="1">
            <a:off x="4652959" y="17696847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Connector 213">
            <a:extLst>
              <a:ext uri="{FF2B5EF4-FFF2-40B4-BE49-F238E27FC236}">
                <a16:creationId xmlns:a16="http://schemas.microsoft.com/office/drawing/2014/main" id="{A7181F86-6A76-B878-A2BA-39DD56990454}"/>
              </a:ext>
            </a:extLst>
          </xdr:cNvPr>
          <xdr:cNvCxnSpPr/>
        </xdr:nvCxnSpPr>
        <xdr:spPr>
          <a:xfrm>
            <a:off x="2105027" y="17141574"/>
            <a:ext cx="0" cy="3877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Straight Connector 214">
            <a:extLst>
              <a:ext uri="{FF2B5EF4-FFF2-40B4-BE49-F238E27FC236}">
                <a16:creationId xmlns:a16="http://schemas.microsoft.com/office/drawing/2014/main" id="{3A6D7292-D82A-BFA3-84AF-613E58C24C45}"/>
              </a:ext>
            </a:extLst>
          </xdr:cNvPr>
          <xdr:cNvCxnSpPr/>
        </xdr:nvCxnSpPr>
        <xdr:spPr>
          <a:xfrm flipH="1">
            <a:off x="2062160" y="17409640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965AF65B-FFE6-B77E-F133-76E3028218A1}"/>
              </a:ext>
            </a:extLst>
          </xdr:cNvPr>
          <xdr:cNvCxnSpPr/>
        </xdr:nvCxnSpPr>
        <xdr:spPr>
          <a:xfrm>
            <a:off x="3400426" y="17141577"/>
            <a:ext cx="0" cy="3877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Connector 216">
            <a:extLst>
              <a:ext uri="{FF2B5EF4-FFF2-40B4-BE49-F238E27FC236}">
                <a16:creationId xmlns:a16="http://schemas.microsoft.com/office/drawing/2014/main" id="{28200210-20B5-ACB6-36DD-9E6FAB2067DA}"/>
              </a:ext>
            </a:extLst>
          </xdr:cNvPr>
          <xdr:cNvCxnSpPr/>
        </xdr:nvCxnSpPr>
        <xdr:spPr>
          <a:xfrm flipH="1">
            <a:off x="3357559" y="17409643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Connector 232">
            <a:extLst>
              <a:ext uri="{FF2B5EF4-FFF2-40B4-BE49-F238E27FC236}">
                <a16:creationId xmlns:a16="http://schemas.microsoft.com/office/drawing/2014/main" id="{16694C35-44F7-1C9D-CE00-D6AB46E8815B}"/>
              </a:ext>
            </a:extLst>
          </xdr:cNvPr>
          <xdr:cNvCxnSpPr/>
        </xdr:nvCxnSpPr>
        <xdr:spPr>
          <a:xfrm flipV="1">
            <a:off x="809626" y="1406366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F8507685-DBDF-B816-411A-FD3B98555D7B}"/>
              </a:ext>
            </a:extLst>
          </xdr:cNvPr>
          <xdr:cNvCxnSpPr/>
        </xdr:nvCxnSpPr>
        <xdr:spPr>
          <a:xfrm>
            <a:off x="733424" y="14145038"/>
            <a:ext cx="40433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0C1BC015-8C18-C7FE-04DA-21E9BBC8BA46}"/>
              </a:ext>
            </a:extLst>
          </xdr:cNvPr>
          <xdr:cNvCxnSpPr/>
        </xdr:nvCxnSpPr>
        <xdr:spPr>
          <a:xfrm flipH="1">
            <a:off x="771523" y="1410674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1CEEE968-C34D-F94E-6F45-7B575583CD29}"/>
              </a:ext>
            </a:extLst>
          </xdr:cNvPr>
          <xdr:cNvCxnSpPr/>
        </xdr:nvCxnSpPr>
        <xdr:spPr>
          <a:xfrm flipV="1">
            <a:off x="2105026" y="1406366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8A3967AA-E0FC-BBC5-9096-F2283AF6AB35}"/>
              </a:ext>
            </a:extLst>
          </xdr:cNvPr>
          <xdr:cNvCxnSpPr/>
        </xdr:nvCxnSpPr>
        <xdr:spPr>
          <a:xfrm flipH="1">
            <a:off x="2066923" y="1410674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Connector 237">
            <a:extLst>
              <a:ext uri="{FF2B5EF4-FFF2-40B4-BE49-F238E27FC236}">
                <a16:creationId xmlns:a16="http://schemas.microsoft.com/office/drawing/2014/main" id="{41E5F903-5ACA-81D4-BC00-26695769D61A}"/>
              </a:ext>
            </a:extLst>
          </xdr:cNvPr>
          <xdr:cNvCxnSpPr/>
        </xdr:nvCxnSpPr>
        <xdr:spPr>
          <a:xfrm flipV="1">
            <a:off x="3400426" y="1406366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35B772AA-CCFE-E973-599A-2B985EFBEE36}"/>
              </a:ext>
            </a:extLst>
          </xdr:cNvPr>
          <xdr:cNvCxnSpPr/>
        </xdr:nvCxnSpPr>
        <xdr:spPr>
          <a:xfrm flipH="1">
            <a:off x="3362323" y="1410674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68BCD98B-216C-7563-9016-38BFB8AE569E}"/>
              </a:ext>
            </a:extLst>
          </xdr:cNvPr>
          <xdr:cNvCxnSpPr/>
        </xdr:nvCxnSpPr>
        <xdr:spPr>
          <a:xfrm flipV="1">
            <a:off x="4695826" y="1406366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8AE84559-CE37-3C43-3495-63C55519F4C2}"/>
              </a:ext>
            </a:extLst>
          </xdr:cNvPr>
          <xdr:cNvCxnSpPr/>
        </xdr:nvCxnSpPr>
        <xdr:spPr>
          <a:xfrm flipH="1">
            <a:off x="4657723" y="1410674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Connector 241">
            <a:extLst>
              <a:ext uri="{FF2B5EF4-FFF2-40B4-BE49-F238E27FC236}">
                <a16:creationId xmlns:a16="http://schemas.microsoft.com/office/drawing/2014/main" id="{7B856137-54C0-88CF-A486-3EE6F1530BC9}"/>
              </a:ext>
            </a:extLst>
          </xdr:cNvPr>
          <xdr:cNvCxnSpPr/>
        </xdr:nvCxnSpPr>
        <xdr:spPr>
          <a:xfrm flipV="1">
            <a:off x="1457326" y="1406366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Straight Connector 242">
            <a:extLst>
              <a:ext uri="{FF2B5EF4-FFF2-40B4-BE49-F238E27FC236}">
                <a16:creationId xmlns:a16="http://schemas.microsoft.com/office/drawing/2014/main" id="{365ABE6C-8F3E-23FC-D5CA-C8FC76BAAAA7}"/>
              </a:ext>
            </a:extLst>
          </xdr:cNvPr>
          <xdr:cNvCxnSpPr/>
        </xdr:nvCxnSpPr>
        <xdr:spPr>
          <a:xfrm flipH="1">
            <a:off x="1419223" y="1410674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Connector 243">
            <a:extLst>
              <a:ext uri="{FF2B5EF4-FFF2-40B4-BE49-F238E27FC236}">
                <a16:creationId xmlns:a16="http://schemas.microsoft.com/office/drawing/2014/main" id="{D5104F77-62D8-1D7C-CB03-558AC9682533}"/>
              </a:ext>
            </a:extLst>
          </xdr:cNvPr>
          <xdr:cNvCxnSpPr/>
        </xdr:nvCxnSpPr>
        <xdr:spPr>
          <a:xfrm flipV="1">
            <a:off x="2752726" y="1406366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Straight Connector 244">
            <a:extLst>
              <a:ext uri="{FF2B5EF4-FFF2-40B4-BE49-F238E27FC236}">
                <a16:creationId xmlns:a16="http://schemas.microsoft.com/office/drawing/2014/main" id="{3BB3B3C2-2A47-8EBB-8BBA-626BA217664C}"/>
              </a:ext>
            </a:extLst>
          </xdr:cNvPr>
          <xdr:cNvCxnSpPr/>
        </xdr:nvCxnSpPr>
        <xdr:spPr>
          <a:xfrm flipH="1">
            <a:off x="2714623" y="1410674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Straight Connector 245">
            <a:extLst>
              <a:ext uri="{FF2B5EF4-FFF2-40B4-BE49-F238E27FC236}">
                <a16:creationId xmlns:a16="http://schemas.microsoft.com/office/drawing/2014/main" id="{C3D1BD67-C071-FED1-CB10-D55D2D1454FC}"/>
              </a:ext>
            </a:extLst>
          </xdr:cNvPr>
          <xdr:cNvCxnSpPr/>
        </xdr:nvCxnSpPr>
        <xdr:spPr>
          <a:xfrm flipV="1">
            <a:off x="4048126" y="1406366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Connector 246">
            <a:extLst>
              <a:ext uri="{FF2B5EF4-FFF2-40B4-BE49-F238E27FC236}">
                <a16:creationId xmlns:a16="http://schemas.microsoft.com/office/drawing/2014/main" id="{6FBA6B5F-064D-5FE3-A569-10B417A570EB}"/>
              </a:ext>
            </a:extLst>
          </xdr:cNvPr>
          <xdr:cNvCxnSpPr/>
        </xdr:nvCxnSpPr>
        <xdr:spPr>
          <a:xfrm flipH="1">
            <a:off x="4010023" y="1410674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E48835FF-D8BF-86EB-C024-59C852FFD217}"/>
              </a:ext>
            </a:extLst>
          </xdr:cNvPr>
          <xdr:cNvSpPr/>
        </xdr:nvSpPr>
        <xdr:spPr>
          <a:xfrm>
            <a:off x="709610" y="14331722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A29D4DE0-6FAA-1772-37DF-2C48B764AC66}"/>
              </a:ext>
            </a:extLst>
          </xdr:cNvPr>
          <xdr:cNvSpPr/>
        </xdr:nvSpPr>
        <xdr:spPr>
          <a:xfrm>
            <a:off x="4595808" y="14331719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170DB93A-688B-93FE-3816-B76C92A14975}"/>
              </a:ext>
            </a:extLst>
          </xdr:cNvPr>
          <xdr:cNvSpPr/>
        </xdr:nvSpPr>
        <xdr:spPr>
          <a:xfrm>
            <a:off x="709616" y="16916590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3608EC19-AEF8-9B43-9BE6-10E38AFDE240}"/>
              </a:ext>
            </a:extLst>
          </xdr:cNvPr>
          <xdr:cNvSpPr/>
        </xdr:nvSpPr>
        <xdr:spPr>
          <a:xfrm>
            <a:off x="4595814" y="16916587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6</xdr:col>
      <xdr:colOff>0</xdr:colOff>
      <xdr:row>198</xdr:row>
      <xdr:rowOff>85724</xdr:rowOff>
    </xdr:from>
    <xdr:to>
      <xdr:col>24</xdr:col>
      <xdr:colOff>4763</xdr:colOff>
      <xdr:row>200</xdr:row>
      <xdr:rowOff>0</xdr:rowOff>
    </xdr:to>
    <xdr:grpSp>
      <xdr:nvGrpSpPr>
        <xdr:cNvPr id="261" name="Group 260">
          <a:extLst>
            <a:ext uri="{FF2B5EF4-FFF2-40B4-BE49-F238E27FC236}">
              <a16:creationId xmlns:a16="http://schemas.microsoft.com/office/drawing/2014/main" id="{C57490F2-DCAA-4A0D-9671-A656A447AE69}"/>
            </a:ext>
          </a:extLst>
        </xdr:cNvPr>
        <xdr:cNvGrpSpPr/>
      </xdr:nvGrpSpPr>
      <xdr:grpSpPr>
        <a:xfrm>
          <a:off x="971550" y="29832299"/>
          <a:ext cx="2919413" cy="200026"/>
          <a:chOff x="971550" y="11096624"/>
          <a:chExt cx="2919413" cy="200029"/>
        </a:xfrm>
      </xdr:grpSpPr>
      <xdr:cxnSp macro="">
        <xdr:nvCxnSpPr>
          <xdr:cNvPr id="262" name="Straight Connector 261">
            <a:extLst>
              <a:ext uri="{FF2B5EF4-FFF2-40B4-BE49-F238E27FC236}">
                <a16:creationId xmlns:a16="http://schemas.microsoft.com/office/drawing/2014/main" id="{9F2FC4BD-3E3E-8F06-5FCA-7D99800A2C5C}"/>
              </a:ext>
            </a:extLst>
          </xdr:cNvPr>
          <xdr:cNvCxnSpPr/>
        </xdr:nvCxnSpPr>
        <xdr:spPr>
          <a:xfrm>
            <a:off x="971550" y="11296650"/>
            <a:ext cx="291465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Arrow Connector 262">
            <a:extLst>
              <a:ext uri="{FF2B5EF4-FFF2-40B4-BE49-F238E27FC236}">
                <a16:creationId xmlns:a16="http://schemas.microsoft.com/office/drawing/2014/main" id="{CB3E65D2-B791-8BE4-C0DC-6809359C92E3}"/>
              </a:ext>
            </a:extLst>
          </xdr:cNvPr>
          <xdr:cNvCxnSpPr/>
        </xdr:nvCxnSpPr>
        <xdr:spPr>
          <a:xfrm>
            <a:off x="971551" y="1109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Arrow Connector 263">
            <a:extLst>
              <a:ext uri="{FF2B5EF4-FFF2-40B4-BE49-F238E27FC236}">
                <a16:creationId xmlns:a16="http://schemas.microsoft.com/office/drawing/2014/main" id="{AFA488F5-4E12-98DC-C749-383BE9D5FDED}"/>
              </a:ext>
            </a:extLst>
          </xdr:cNvPr>
          <xdr:cNvCxnSpPr/>
        </xdr:nvCxnSpPr>
        <xdr:spPr>
          <a:xfrm>
            <a:off x="1133476" y="1109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Arrow Connector 264">
            <a:extLst>
              <a:ext uri="{FF2B5EF4-FFF2-40B4-BE49-F238E27FC236}">
                <a16:creationId xmlns:a16="http://schemas.microsoft.com/office/drawing/2014/main" id="{2981810A-80F5-7ED3-E0C3-F8DABBC4CA95}"/>
              </a:ext>
            </a:extLst>
          </xdr:cNvPr>
          <xdr:cNvCxnSpPr/>
        </xdr:nvCxnSpPr>
        <xdr:spPr>
          <a:xfrm>
            <a:off x="1295401" y="1109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Arrow Connector 265">
            <a:extLst>
              <a:ext uri="{FF2B5EF4-FFF2-40B4-BE49-F238E27FC236}">
                <a16:creationId xmlns:a16="http://schemas.microsoft.com/office/drawing/2014/main" id="{3C777250-30F4-F9FA-D110-967C39A3164A}"/>
              </a:ext>
            </a:extLst>
          </xdr:cNvPr>
          <xdr:cNvCxnSpPr/>
        </xdr:nvCxnSpPr>
        <xdr:spPr>
          <a:xfrm>
            <a:off x="1457326" y="1109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Arrow Connector 266">
            <a:extLst>
              <a:ext uri="{FF2B5EF4-FFF2-40B4-BE49-F238E27FC236}">
                <a16:creationId xmlns:a16="http://schemas.microsoft.com/office/drawing/2014/main" id="{6D8721E9-3445-267E-99CB-4E1991DAD198}"/>
              </a:ext>
            </a:extLst>
          </xdr:cNvPr>
          <xdr:cNvCxnSpPr/>
        </xdr:nvCxnSpPr>
        <xdr:spPr>
          <a:xfrm>
            <a:off x="1619251" y="1110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Arrow Connector 267">
            <a:extLst>
              <a:ext uri="{FF2B5EF4-FFF2-40B4-BE49-F238E27FC236}">
                <a16:creationId xmlns:a16="http://schemas.microsoft.com/office/drawing/2014/main" id="{6E6B14CC-11FB-FE7B-1E1E-CC68715598B2}"/>
              </a:ext>
            </a:extLst>
          </xdr:cNvPr>
          <xdr:cNvCxnSpPr/>
        </xdr:nvCxnSpPr>
        <xdr:spPr>
          <a:xfrm>
            <a:off x="1781176" y="1110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Straight Arrow Connector 268">
            <a:extLst>
              <a:ext uri="{FF2B5EF4-FFF2-40B4-BE49-F238E27FC236}">
                <a16:creationId xmlns:a16="http://schemas.microsoft.com/office/drawing/2014/main" id="{D84F29D9-F4F3-1856-586F-3989833FC68C}"/>
              </a:ext>
            </a:extLst>
          </xdr:cNvPr>
          <xdr:cNvCxnSpPr/>
        </xdr:nvCxnSpPr>
        <xdr:spPr>
          <a:xfrm>
            <a:off x="1943101" y="1110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Arrow Connector 269">
            <a:extLst>
              <a:ext uri="{FF2B5EF4-FFF2-40B4-BE49-F238E27FC236}">
                <a16:creationId xmlns:a16="http://schemas.microsoft.com/office/drawing/2014/main" id="{BC4F3FEF-6BB6-5DC8-476B-2E4596C43C21}"/>
              </a:ext>
            </a:extLst>
          </xdr:cNvPr>
          <xdr:cNvCxnSpPr/>
        </xdr:nvCxnSpPr>
        <xdr:spPr>
          <a:xfrm>
            <a:off x="2105026" y="1110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Straight Arrow Connector 270">
            <a:extLst>
              <a:ext uri="{FF2B5EF4-FFF2-40B4-BE49-F238E27FC236}">
                <a16:creationId xmlns:a16="http://schemas.microsoft.com/office/drawing/2014/main" id="{54D268C9-4D81-EAFA-C887-FC70AFB2D99D}"/>
              </a:ext>
            </a:extLst>
          </xdr:cNvPr>
          <xdr:cNvCxnSpPr/>
        </xdr:nvCxnSpPr>
        <xdr:spPr>
          <a:xfrm>
            <a:off x="2266951" y="1109662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Arrow Connector 271">
            <a:extLst>
              <a:ext uri="{FF2B5EF4-FFF2-40B4-BE49-F238E27FC236}">
                <a16:creationId xmlns:a16="http://schemas.microsoft.com/office/drawing/2014/main" id="{03572857-E420-FB88-B56E-D0331F14D0A4}"/>
              </a:ext>
            </a:extLst>
          </xdr:cNvPr>
          <xdr:cNvCxnSpPr/>
        </xdr:nvCxnSpPr>
        <xdr:spPr>
          <a:xfrm>
            <a:off x="2428876" y="1109662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Arrow Connector 272">
            <a:extLst>
              <a:ext uri="{FF2B5EF4-FFF2-40B4-BE49-F238E27FC236}">
                <a16:creationId xmlns:a16="http://schemas.microsoft.com/office/drawing/2014/main" id="{7AE3F751-049C-D417-0DEE-B7FE6B581C70}"/>
              </a:ext>
            </a:extLst>
          </xdr:cNvPr>
          <xdr:cNvCxnSpPr/>
        </xdr:nvCxnSpPr>
        <xdr:spPr>
          <a:xfrm>
            <a:off x="2590801" y="1109662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Arrow Connector 273">
            <a:extLst>
              <a:ext uri="{FF2B5EF4-FFF2-40B4-BE49-F238E27FC236}">
                <a16:creationId xmlns:a16="http://schemas.microsoft.com/office/drawing/2014/main" id="{0D72348D-CE6C-2F17-716A-301234FE8461}"/>
              </a:ext>
            </a:extLst>
          </xdr:cNvPr>
          <xdr:cNvCxnSpPr/>
        </xdr:nvCxnSpPr>
        <xdr:spPr>
          <a:xfrm>
            <a:off x="2752726" y="1109662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Arrow Connector 274">
            <a:extLst>
              <a:ext uri="{FF2B5EF4-FFF2-40B4-BE49-F238E27FC236}">
                <a16:creationId xmlns:a16="http://schemas.microsoft.com/office/drawing/2014/main" id="{B499A634-C665-59D2-F0D9-5A2AF808D735}"/>
              </a:ext>
            </a:extLst>
          </xdr:cNvPr>
          <xdr:cNvCxnSpPr/>
        </xdr:nvCxnSpPr>
        <xdr:spPr>
          <a:xfrm>
            <a:off x="2914651" y="1110138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Arrow Connector 275">
            <a:extLst>
              <a:ext uri="{FF2B5EF4-FFF2-40B4-BE49-F238E27FC236}">
                <a16:creationId xmlns:a16="http://schemas.microsoft.com/office/drawing/2014/main" id="{ECB0F8A3-6F0F-D326-11E1-935057A08883}"/>
              </a:ext>
            </a:extLst>
          </xdr:cNvPr>
          <xdr:cNvCxnSpPr/>
        </xdr:nvCxnSpPr>
        <xdr:spPr>
          <a:xfrm>
            <a:off x="3076576" y="1110138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Straight Connector 276">
            <a:extLst>
              <a:ext uri="{FF2B5EF4-FFF2-40B4-BE49-F238E27FC236}">
                <a16:creationId xmlns:a16="http://schemas.microsoft.com/office/drawing/2014/main" id="{749C709D-0365-3876-BD4B-4E79F971CC2E}"/>
              </a:ext>
            </a:extLst>
          </xdr:cNvPr>
          <xdr:cNvCxnSpPr/>
        </xdr:nvCxnSpPr>
        <xdr:spPr>
          <a:xfrm>
            <a:off x="971550" y="11096625"/>
            <a:ext cx="2919413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Arrow Connector 277">
            <a:extLst>
              <a:ext uri="{FF2B5EF4-FFF2-40B4-BE49-F238E27FC236}">
                <a16:creationId xmlns:a16="http://schemas.microsoft.com/office/drawing/2014/main" id="{1FB0024B-1C2F-F8B6-B4ED-1BF82BD3E025}"/>
              </a:ext>
            </a:extLst>
          </xdr:cNvPr>
          <xdr:cNvCxnSpPr/>
        </xdr:nvCxnSpPr>
        <xdr:spPr>
          <a:xfrm>
            <a:off x="3238501" y="1109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Arrow Connector 278">
            <a:extLst>
              <a:ext uri="{FF2B5EF4-FFF2-40B4-BE49-F238E27FC236}">
                <a16:creationId xmlns:a16="http://schemas.microsoft.com/office/drawing/2014/main" id="{16F727F3-080F-A8C9-5364-188AD7EBB3F7}"/>
              </a:ext>
            </a:extLst>
          </xdr:cNvPr>
          <xdr:cNvCxnSpPr/>
        </xdr:nvCxnSpPr>
        <xdr:spPr>
          <a:xfrm>
            <a:off x="3400426" y="1109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Arrow Connector 279">
            <a:extLst>
              <a:ext uri="{FF2B5EF4-FFF2-40B4-BE49-F238E27FC236}">
                <a16:creationId xmlns:a16="http://schemas.microsoft.com/office/drawing/2014/main" id="{E5A42133-76EC-DDDB-E036-99580A1ABD38}"/>
              </a:ext>
            </a:extLst>
          </xdr:cNvPr>
          <xdr:cNvCxnSpPr/>
        </xdr:nvCxnSpPr>
        <xdr:spPr>
          <a:xfrm>
            <a:off x="3562351" y="1109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Arrow Connector 280">
            <a:extLst>
              <a:ext uri="{FF2B5EF4-FFF2-40B4-BE49-F238E27FC236}">
                <a16:creationId xmlns:a16="http://schemas.microsoft.com/office/drawing/2014/main" id="{266C5D20-C4FE-12CE-1B0B-F814FEBC537D}"/>
              </a:ext>
            </a:extLst>
          </xdr:cNvPr>
          <xdr:cNvCxnSpPr/>
        </xdr:nvCxnSpPr>
        <xdr:spPr>
          <a:xfrm>
            <a:off x="3724276" y="1110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" name="Straight Arrow Connector 281">
            <a:extLst>
              <a:ext uri="{FF2B5EF4-FFF2-40B4-BE49-F238E27FC236}">
                <a16:creationId xmlns:a16="http://schemas.microsoft.com/office/drawing/2014/main" id="{F2C12675-1C49-776E-4A91-7F48AB684A2D}"/>
              </a:ext>
            </a:extLst>
          </xdr:cNvPr>
          <xdr:cNvCxnSpPr/>
        </xdr:nvCxnSpPr>
        <xdr:spPr>
          <a:xfrm>
            <a:off x="3886201" y="1110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287</xdr:row>
      <xdr:rowOff>85724</xdr:rowOff>
    </xdr:from>
    <xdr:to>
      <xdr:col>19</xdr:col>
      <xdr:colOff>1</xdr:colOff>
      <xdr:row>289</xdr:row>
      <xdr:rowOff>3</xdr:rowOff>
    </xdr:to>
    <xdr:grpSp>
      <xdr:nvGrpSpPr>
        <xdr:cNvPr id="383" name="Group 382">
          <a:extLst>
            <a:ext uri="{FF2B5EF4-FFF2-40B4-BE49-F238E27FC236}">
              <a16:creationId xmlns:a16="http://schemas.microsoft.com/office/drawing/2014/main" id="{320D36A7-E524-4960-87F4-9BB91E319FFF}"/>
            </a:ext>
          </a:extLst>
        </xdr:cNvPr>
        <xdr:cNvGrpSpPr/>
      </xdr:nvGrpSpPr>
      <xdr:grpSpPr>
        <a:xfrm>
          <a:off x="971550" y="43262549"/>
          <a:ext cx="2105026" cy="200029"/>
          <a:chOff x="971550" y="7238999"/>
          <a:chExt cx="2105026" cy="200029"/>
        </a:xfrm>
      </xdr:grpSpPr>
      <xdr:cxnSp macro="">
        <xdr:nvCxnSpPr>
          <xdr:cNvPr id="384" name="Straight Connector 383">
            <a:extLst>
              <a:ext uri="{FF2B5EF4-FFF2-40B4-BE49-F238E27FC236}">
                <a16:creationId xmlns:a16="http://schemas.microsoft.com/office/drawing/2014/main" id="{82B75E99-A8F6-1399-09FF-5BC3CDCAC08C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Arrow Connector 384">
            <a:extLst>
              <a:ext uri="{FF2B5EF4-FFF2-40B4-BE49-F238E27FC236}">
                <a16:creationId xmlns:a16="http://schemas.microsoft.com/office/drawing/2014/main" id="{83555610-A188-00F9-C231-FF0444691B0A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Arrow Connector 385">
            <a:extLst>
              <a:ext uri="{FF2B5EF4-FFF2-40B4-BE49-F238E27FC236}">
                <a16:creationId xmlns:a16="http://schemas.microsoft.com/office/drawing/2014/main" id="{DDC3C5BD-5C4D-18FA-77CA-AE1C3F2EB676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Arrow Connector 386">
            <a:extLst>
              <a:ext uri="{FF2B5EF4-FFF2-40B4-BE49-F238E27FC236}">
                <a16:creationId xmlns:a16="http://schemas.microsoft.com/office/drawing/2014/main" id="{9842CEEC-21DB-8873-D19C-D35328324F31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Arrow Connector 387">
            <a:extLst>
              <a:ext uri="{FF2B5EF4-FFF2-40B4-BE49-F238E27FC236}">
                <a16:creationId xmlns:a16="http://schemas.microsoft.com/office/drawing/2014/main" id="{CA554D46-6BF7-159A-D9AC-6BDECA6C9B4C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Arrow Connector 388">
            <a:extLst>
              <a:ext uri="{FF2B5EF4-FFF2-40B4-BE49-F238E27FC236}">
                <a16:creationId xmlns:a16="http://schemas.microsoft.com/office/drawing/2014/main" id="{E14A5DCC-0729-CBFB-9211-E22261177EB7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Straight Arrow Connector 389">
            <a:extLst>
              <a:ext uri="{FF2B5EF4-FFF2-40B4-BE49-F238E27FC236}">
                <a16:creationId xmlns:a16="http://schemas.microsoft.com/office/drawing/2014/main" id="{92D426E0-6B06-21E6-3BCF-AD78DA1F0B2E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Arrow Connector 390">
            <a:extLst>
              <a:ext uri="{FF2B5EF4-FFF2-40B4-BE49-F238E27FC236}">
                <a16:creationId xmlns:a16="http://schemas.microsoft.com/office/drawing/2014/main" id="{AAE89F16-5297-46BE-87F1-B70743EB1D41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2" name="Straight Arrow Connector 391">
            <a:extLst>
              <a:ext uri="{FF2B5EF4-FFF2-40B4-BE49-F238E27FC236}">
                <a16:creationId xmlns:a16="http://schemas.microsoft.com/office/drawing/2014/main" id="{38B444D0-6AC1-4D56-EF03-79FDFB943D71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3" name="Straight Arrow Connector 392">
            <a:extLst>
              <a:ext uri="{FF2B5EF4-FFF2-40B4-BE49-F238E27FC236}">
                <a16:creationId xmlns:a16="http://schemas.microsoft.com/office/drawing/2014/main" id="{ED8DA8F0-1E21-CCF4-3DA7-8C0B20C9A09F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Straight Arrow Connector 393">
            <a:extLst>
              <a:ext uri="{FF2B5EF4-FFF2-40B4-BE49-F238E27FC236}">
                <a16:creationId xmlns:a16="http://schemas.microsoft.com/office/drawing/2014/main" id="{03472842-F3B4-712C-C28D-E2FC859FD09B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Straight Arrow Connector 394">
            <a:extLst>
              <a:ext uri="{FF2B5EF4-FFF2-40B4-BE49-F238E27FC236}">
                <a16:creationId xmlns:a16="http://schemas.microsoft.com/office/drawing/2014/main" id="{ECB3496D-F946-0269-8A62-B8410A50D36A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Straight Arrow Connector 395">
            <a:extLst>
              <a:ext uri="{FF2B5EF4-FFF2-40B4-BE49-F238E27FC236}">
                <a16:creationId xmlns:a16="http://schemas.microsoft.com/office/drawing/2014/main" id="{3738E83E-2E4A-9055-5C54-ABEB5C80F062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Straight Arrow Connector 396">
            <a:extLst>
              <a:ext uri="{FF2B5EF4-FFF2-40B4-BE49-F238E27FC236}">
                <a16:creationId xmlns:a16="http://schemas.microsoft.com/office/drawing/2014/main" id="{1F54A8FA-8C11-E88E-2B9E-139E7A00A576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Straight Arrow Connector 397">
            <a:extLst>
              <a:ext uri="{FF2B5EF4-FFF2-40B4-BE49-F238E27FC236}">
                <a16:creationId xmlns:a16="http://schemas.microsoft.com/office/drawing/2014/main" id="{0DF0B943-70C1-4F01-78C2-50C0614C0457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9" name="Straight Connector 398">
            <a:extLst>
              <a:ext uri="{FF2B5EF4-FFF2-40B4-BE49-F238E27FC236}">
                <a16:creationId xmlns:a16="http://schemas.microsoft.com/office/drawing/2014/main" id="{8E49EC9C-CDE4-B350-9447-2E4C20C45714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287</xdr:row>
      <xdr:rowOff>85728</xdr:rowOff>
    </xdr:from>
    <xdr:to>
      <xdr:col>37</xdr:col>
      <xdr:colOff>2</xdr:colOff>
      <xdr:row>289</xdr:row>
      <xdr:rowOff>7</xdr:rowOff>
    </xdr:to>
    <xdr:grpSp>
      <xdr:nvGrpSpPr>
        <xdr:cNvPr id="400" name="Group 399">
          <a:extLst>
            <a:ext uri="{FF2B5EF4-FFF2-40B4-BE49-F238E27FC236}">
              <a16:creationId xmlns:a16="http://schemas.microsoft.com/office/drawing/2014/main" id="{2FAFB8F4-BB2A-4C6B-8B5F-5C1135A0DBF3}"/>
            </a:ext>
          </a:extLst>
        </xdr:cNvPr>
        <xdr:cNvGrpSpPr/>
      </xdr:nvGrpSpPr>
      <xdr:grpSpPr>
        <a:xfrm>
          <a:off x="3886201" y="43262553"/>
          <a:ext cx="2105026" cy="200029"/>
          <a:chOff x="3886201" y="7239003"/>
          <a:chExt cx="2105026" cy="200029"/>
        </a:xfrm>
      </xdr:grpSpPr>
      <xdr:cxnSp macro="">
        <xdr:nvCxnSpPr>
          <xdr:cNvPr id="401" name="Straight Connector 400">
            <a:extLst>
              <a:ext uri="{FF2B5EF4-FFF2-40B4-BE49-F238E27FC236}">
                <a16:creationId xmlns:a16="http://schemas.microsoft.com/office/drawing/2014/main" id="{5CF101DC-3D56-FE22-6BBA-13F2FA2630FE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2" name="Straight Arrow Connector 401">
            <a:extLst>
              <a:ext uri="{FF2B5EF4-FFF2-40B4-BE49-F238E27FC236}">
                <a16:creationId xmlns:a16="http://schemas.microsoft.com/office/drawing/2014/main" id="{60C899C9-8BA9-6964-4157-402A08C54EAE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3" name="Straight Arrow Connector 402">
            <a:extLst>
              <a:ext uri="{FF2B5EF4-FFF2-40B4-BE49-F238E27FC236}">
                <a16:creationId xmlns:a16="http://schemas.microsoft.com/office/drawing/2014/main" id="{5D5DB7BA-5E6D-890F-4162-21685EE1BBE5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4" name="Straight Arrow Connector 403">
            <a:extLst>
              <a:ext uri="{FF2B5EF4-FFF2-40B4-BE49-F238E27FC236}">
                <a16:creationId xmlns:a16="http://schemas.microsoft.com/office/drawing/2014/main" id="{8A07BB1C-1754-8777-3F47-2E6BDD4C7D48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5" name="Straight Arrow Connector 404">
            <a:extLst>
              <a:ext uri="{FF2B5EF4-FFF2-40B4-BE49-F238E27FC236}">
                <a16:creationId xmlns:a16="http://schemas.microsoft.com/office/drawing/2014/main" id="{4882B3E1-419E-AE63-DE5F-B935ED8D6A54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Straight Arrow Connector 405">
            <a:extLst>
              <a:ext uri="{FF2B5EF4-FFF2-40B4-BE49-F238E27FC236}">
                <a16:creationId xmlns:a16="http://schemas.microsoft.com/office/drawing/2014/main" id="{354BE65B-3772-A23F-600C-F583F51EBF6F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7" name="Straight Arrow Connector 406">
            <a:extLst>
              <a:ext uri="{FF2B5EF4-FFF2-40B4-BE49-F238E27FC236}">
                <a16:creationId xmlns:a16="http://schemas.microsoft.com/office/drawing/2014/main" id="{A05F21F2-ED62-456B-E9B2-D25F90DC6A75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8" name="Straight Arrow Connector 407">
            <a:extLst>
              <a:ext uri="{FF2B5EF4-FFF2-40B4-BE49-F238E27FC236}">
                <a16:creationId xmlns:a16="http://schemas.microsoft.com/office/drawing/2014/main" id="{49AEF681-5D98-390C-473F-796482CD5054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Straight Arrow Connector 408">
            <a:extLst>
              <a:ext uri="{FF2B5EF4-FFF2-40B4-BE49-F238E27FC236}">
                <a16:creationId xmlns:a16="http://schemas.microsoft.com/office/drawing/2014/main" id="{212C20EA-C98B-70DD-A6EA-E2857121CFDA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0" name="Straight Arrow Connector 409">
            <a:extLst>
              <a:ext uri="{FF2B5EF4-FFF2-40B4-BE49-F238E27FC236}">
                <a16:creationId xmlns:a16="http://schemas.microsoft.com/office/drawing/2014/main" id="{8EFD0E4E-1EFC-2277-29AA-011F189E48A4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1" name="Straight Arrow Connector 410">
            <a:extLst>
              <a:ext uri="{FF2B5EF4-FFF2-40B4-BE49-F238E27FC236}">
                <a16:creationId xmlns:a16="http://schemas.microsoft.com/office/drawing/2014/main" id="{5A58A7D9-16FE-B693-5B92-7CB749D0ABE1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Straight Arrow Connector 411">
            <a:extLst>
              <a:ext uri="{FF2B5EF4-FFF2-40B4-BE49-F238E27FC236}">
                <a16:creationId xmlns:a16="http://schemas.microsoft.com/office/drawing/2014/main" id="{F400A675-ACF5-88BA-C60A-26CC45D867C3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3" name="Straight Arrow Connector 412">
            <a:extLst>
              <a:ext uri="{FF2B5EF4-FFF2-40B4-BE49-F238E27FC236}">
                <a16:creationId xmlns:a16="http://schemas.microsoft.com/office/drawing/2014/main" id="{EF79AD12-6930-0AAF-6704-530FBF905E61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4" name="Straight Arrow Connector 413">
            <a:extLst>
              <a:ext uri="{FF2B5EF4-FFF2-40B4-BE49-F238E27FC236}">
                <a16:creationId xmlns:a16="http://schemas.microsoft.com/office/drawing/2014/main" id="{FFDA7874-6F8C-6E5C-0E4B-D0642D9A23A2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Straight Arrow Connector 414">
            <a:extLst>
              <a:ext uri="{FF2B5EF4-FFF2-40B4-BE49-F238E27FC236}">
                <a16:creationId xmlns:a16="http://schemas.microsoft.com/office/drawing/2014/main" id="{8BEF0CD4-A668-2214-1C4B-F6332F530FBB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Straight Connector 415">
            <a:extLst>
              <a:ext uri="{FF2B5EF4-FFF2-40B4-BE49-F238E27FC236}">
                <a16:creationId xmlns:a16="http://schemas.microsoft.com/office/drawing/2014/main" id="{D5C3FE94-572D-36B5-84E9-42E44CB67AEC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95242</xdr:colOff>
      <xdr:row>217</xdr:row>
      <xdr:rowOff>61913</xdr:rowOff>
    </xdr:from>
    <xdr:to>
      <xdr:col>37</xdr:col>
      <xdr:colOff>104776</xdr:colOff>
      <xdr:row>243</xdr:row>
      <xdr:rowOff>80964</xdr:rowOff>
    </xdr:to>
    <xdr:grpSp>
      <xdr:nvGrpSpPr>
        <xdr:cNvPr id="2203" name="Group 2202">
          <a:extLst>
            <a:ext uri="{FF2B5EF4-FFF2-40B4-BE49-F238E27FC236}">
              <a16:creationId xmlns:a16="http://schemas.microsoft.com/office/drawing/2014/main" id="{302F3B0C-5261-2B2B-6D57-4A711258925F}"/>
            </a:ext>
          </a:extLst>
        </xdr:cNvPr>
        <xdr:cNvGrpSpPr/>
      </xdr:nvGrpSpPr>
      <xdr:grpSpPr>
        <a:xfrm>
          <a:off x="419092" y="33218438"/>
          <a:ext cx="5676909" cy="3733801"/>
          <a:chOff x="419092" y="26922413"/>
          <a:chExt cx="5676909" cy="3752851"/>
        </a:xfrm>
      </xdr:grpSpPr>
      <xdr:cxnSp macro="">
        <xdr:nvCxnSpPr>
          <xdr:cNvPr id="418" name="Straight Connector 417">
            <a:extLst>
              <a:ext uri="{FF2B5EF4-FFF2-40B4-BE49-F238E27FC236}">
                <a16:creationId xmlns:a16="http://schemas.microsoft.com/office/drawing/2014/main" id="{82402639-5D6A-BAEB-DB70-A0197C205A00}"/>
              </a:ext>
            </a:extLst>
          </xdr:cNvPr>
          <xdr:cNvCxnSpPr/>
        </xdr:nvCxnSpPr>
        <xdr:spPr>
          <a:xfrm flipH="1">
            <a:off x="419100" y="27289125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Connector 418">
            <a:extLst>
              <a:ext uri="{FF2B5EF4-FFF2-40B4-BE49-F238E27FC236}">
                <a16:creationId xmlns:a16="http://schemas.microsoft.com/office/drawing/2014/main" id="{C0035A7E-60E4-B34C-C105-E68F96267576}"/>
              </a:ext>
            </a:extLst>
          </xdr:cNvPr>
          <xdr:cNvCxnSpPr/>
        </xdr:nvCxnSpPr>
        <xdr:spPr>
          <a:xfrm>
            <a:off x="485774" y="27212924"/>
            <a:ext cx="0" cy="27336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Connector 419">
            <a:extLst>
              <a:ext uri="{FF2B5EF4-FFF2-40B4-BE49-F238E27FC236}">
                <a16:creationId xmlns:a16="http://schemas.microsoft.com/office/drawing/2014/main" id="{F105F95F-F1F2-6C5A-1EF3-B2BED23E802D}"/>
              </a:ext>
            </a:extLst>
          </xdr:cNvPr>
          <xdr:cNvCxnSpPr/>
        </xdr:nvCxnSpPr>
        <xdr:spPr>
          <a:xfrm flipH="1">
            <a:off x="447673" y="27260552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Connector 420">
            <a:extLst>
              <a:ext uri="{FF2B5EF4-FFF2-40B4-BE49-F238E27FC236}">
                <a16:creationId xmlns:a16="http://schemas.microsoft.com/office/drawing/2014/main" id="{B84B628B-0159-196C-46EE-ECA73D71EC16}"/>
              </a:ext>
            </a:extLst>
          </xdr:cNvPr>
          <xdr:cNvCxnSpPr/>
        </xdr:nvCxnSpPr>
        <xdr:spPr>
          <a:xfrm flipH="1">
            <a:off x="419092" y="29879928"/>
            <a:ext cx="24765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Straight Connector 421">
            <a:extLst>
              <a:ext uri="{FF2B5EF4-FFF2-40B4-BE49-F238E27FC236}">
                <a16:creationId xmlns:a16="http://schemas.microsoft.com/office/drawing/2014/main" id="{86A3045A-13F9-15E1-7D38-0FA19CD42F1F}"/>
              </a:ext>
            </a:extLst>
          </xdr:cNvPr>
          <xdr:cNvCxnSpPr/>
        </xdr:nvCxnSpPr>
        <xdr:spPr>
          <a:xfrm flipH="1">
            <a:off x="447665" y="29846592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Connector 422">
            <a:extLst>
              <a:ext uri="{FF2B5EF4-FFF2-40B4-BE49-F238E27FC236}">
                <a16:creationId xmlns:a16="http://schemas.microsoft.com/office/drawing/2014/main" id="{5837964E-11BF-FE83-1DC1-A0BC208CE9A9}"/>
              </a:ext>
            </a:extLst>
          </xdr:cNvPr>
          <xdr:cNvCxnSpPr/>
        </xdr:nvCxnSpPr>
        <xdr:spPr>
          <a:xfrm>
            <a:off x="809625" y="30070425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Straight Connector 423">
            <a:extLst>
              <a:ext uri="{FF2B5EF4-FFF2-40B4-BE49-F238E27FC236}">
                <a16:creationId xmlns:a16="http://schemas.microsoft.com/office/drawing/2014/main" id="{CFF118E9-C47E-7BC5-25CE-3C654AC5547D}"/>
              </a:ext>
            </a:extLst>
          </xdr:cNvPr>
          <xdr:cNvCxnSpPr/>
        </xdr:nvCxnSpPr>
        <xdr:spPr>
          <a:xfrm>
            <a:off x="733428" y="30308550"/>
            <a:ext cx="531494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5" name="Straight Connector 424">
            <a:extLst>
              <a:ext uri="{FF2B5EF4-FFF2-40B4-BE49-F238E27FC236}">
                <a16:creationId xmlns:a16="http://schemas.microsoft.com/office/drawing/2014/main" id="{6A0488C7-BFD5-B769-2A44-3FB78E8A1825}"/>
              </a:ext>
            </a:extLst>
          </xdr:cNvPr>
          <xdr:cNvCxnSpPr/>
        </xdr:nvCxnSpPr>
        <xdr:spPr>
          <a:xfrm flipH="1">
            <a:off x="766763" y="3027045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6" name="Straight Connector 425">
            <a:extLst>
              <a:ext uri="{FF2B5EF4-FFF2-40B4-BE49-F238E27FC236}">
                <a16:creationId xmlns:a16="http://schemas.microsoft.com/office/drawing/2014/main" id="{9CBA89E3-B953-7F8D-A448-6E7B40ACE035}"/>
              </a:ext>
            </a:extLst>
          </xdr:cNvPr>
          <xdr:cNvCxnSpPr/>
        </xdr:nvCxnSpPr>
        <xdr:spPr>
          <a:xfrm>
            <a:off x="733423" y="30594302"/>
            <a:ext cx="531971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7" name="Straight Connector 426">
            <a:extLst>
              <a:ext uri="{FF2B5EF4-FFF2-40B4-BE49-F238E27FC236}">
                <a16:creationId xmlns:a16="http://schemas.microsoft.com/office/drawing/2014/main" id="{EC71E69D-80A4-4783-C0FF-A65CF9A5AA76}"/>
              </a:ext>
            </a:extLst>
          </xdr:cNvPr>
          <xdr:cNvCxnSpPr/>
        </xdr:nvCxnSpPr>
        <xdr:spPr>
          <a:xfrm flipH="1">
            <a:off x="766758" y="30556203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Straight Connector 427">
            <a:extLst>
              <a:ext uri="{FF2B5EF4-FFF2-40B4-BE49-F238E27FC236}">
                <a16:creationId xmlns:a16="http://schemas.microsoft.com/office/drawing/2014/main" id="{4BD48C8F-7F30-D96A-34EA-A8DEE23EF922}"/>
              </a:ext>
            </a:extLst>
          </xdr:cNvPr>
          <xdr:cNvCxnSpPr/>
        </xdr:nvCxnSpPr>
        <xdr:spPr>
          <a:xfrm>
            <a:off x="5991226" y="30070426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Straight Connector 428">
            <a:extLst>
              <a:ext uri="{FF2B5EF4-FFF2-40B4-BE49-F238E27FC236}">
                <a16:creationId xmlns:a16="http://schemas.microsoft.com/office/drawing/2014/main" id="{13111C94-DFBF-2EC6-130A-6FA2D80809A9}"/>
              </a:ext>
            </a:extLst>
          </xdr:cNvPr>
          <xdr:cNvCxnSpPr/>
        </xdr:nvCxnSpPr>
        <xdr:spPr>
          <a:xfrm flipH="1">
            <a:off x="5948364" y="30270452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Connector 429">
            <a:extLst>
              <a:ext uri="{FF2B5EF4-FFF2-40B4-BE49-F238E27FC236}">
                <a16:creationId xmlns:a16="http://schemas.microsoft.com/office/drawing/2014/main" id="{81FFD10A-D36B-833A-AA09-A02461D92278}"/>
              </a:ext>
            </a:extLst>
          </xdr:cNvPr>
          <xdr:cNvCxnSpPr/>
        </xdr:nvCxnSpPr>
        <xdr:spPr>
          <a:xfrm flipH="1">
            <a:off x="5948359" y="30556204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Connector 430">
            <a:extLst>
              <a:ext uri="{FF2B5EF4-FFF2-40B4-BE49-F238E27FC236}">
                <a16:creationId xmlns:a16="http://schemas.microsoft.com/office/drawing/2014/main" id="{FD0C92CC-1B61-8DEF-056C-FE83F81FC235}"/>
              </a:ext>
            </a:extLst>
          </xdr:cNvPr>
          <xdr:cNvCxnSpPr/>
        </xdr:nvCxnSpPr>
        <xdr:spPr>
          <a:xfrm>
            <a:off x="2105027" y="30003750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Connector 431">
            <a:extLst>
              <a:ext uri="{FF2B5EF4-FFF2-40B4-BE49-F238E27FC236}">
                <a16:creationId xmlns:a16="http://schemas.microsoft.com/office/drawing/2014/main" id="{B15DC1BC-3C90-E75A-814F-948CA1083742}"/>
              </a:ext>
            </a:extLst>
          </xdr:cNvPr>
          <xdr:cNvCxnSpPr/>
        </xdr:nvCxnSpPr>
        <xdr:spPr>
          <a:xfrm flipH="1">
            <a:off x="2062160" y="3027045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Straight Connector 432">
            <a:extLst>
              <a:ext uri="{FF2B5EF4-FFF2-40B4-BE49-F238E27FC236}">
                <a16:creationId xmlns:a16="http://schemas.microsoft.com/office/drawing/2014/main" id="{731327CC-798C-4A96-5FD2-9F5534CBF1D1}"/>
              </a:ext>
            </a:extLst>
          </xdr:cNvPr>
          <xdr:cNvCxnSpPr/>
        </xdr:nvCxnSpPr>
        <xdr:spPr>
          <a:xfrm>
            <a:off x="3400426" y="30003753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Connector 433">
            <a:extLst>
              <a:ext uri="{FF2B5EF4-FFF2-40B4-BE49-F238E27FC236}">
                <a16:creationId xmlns:a16="http://schemas.microsoft.com/office/drawing/2014/main" id="{213B1CC7-AFC9-4D34-6D32-438BA7D5E7AE}"/>
              </a:ext>
            </a:extLst>
          </xdr:cNvPr>
          <xdr:cNvCxnSpPr/>
        </xdr:nvCxnSpPr>
        <xdr:spPr>
          <a:xfrm flipH="1">
            <a:off x="3357559" y="30270458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" name="Straight Connector 449">
            <a:extLst>
              <a:ext uri="{FF2B5EF4-FFF2-40B4-BE49-F238E27FC236}">
                <a16:creationId xmlns:a16="http://schemas.microsoft.com/office/drawing/2014/main" id="{0F2188CF-1DFE-03B4-6B22-A2EDA6ADF65A}"/>
              </a:ext>
            </a:extLst>
          </xdr:cNvPr>
          <xdr:cNvCxnSpPr/>
        </xdr:nvCxnSpPr>
        <xdr:spPr>
          <a:xfrm flipV="1">
            <a:off x="809626" y="26922413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Straight Connector 450">
            <a:extLst>
              <a:ext uri="{FF2B5EF4-FFF2-40B4-BE49-F238E27FC236}">
                <a16:creationId xmlns:a16="http://schemas.microsoft.com/office/drawing/2014/main" id="{B14331E3-DCAE-21C1-8235-231A2CD59D0F}"/>
              </a:ext>
            </a:extLst>
          </xdr:cNvPr>
          <xdr:cNvCxnSpPr/>
        </xdr:nvCxnSpPr>
        <xdr:spPr>
          <a:xfrm>
            <a:off x="733424" y="27003375"/>
            <a:ext cx="530542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Connector 451">
            <a:extLst>
              <a:ext uri="{FF2B5EF4-FFF2-40B4-BE49-F238E27FC236}">
                <a16:creationId xmlns:a16="http://schemas.microsoft.com/office/drawing/2014/main" id="{3D7DAF8A-1F88-85A0-3E6C-15A81746FD37}"/>
              </a:ext>
            </a:extLst>
          </xdr:cNvPr>
          <xdr:cNvCxnSpPr/>
        </xdr:nvCxnSpPr>
        <xdr:spPr>
          <a:xfrm flipH="1">
            <a:off x="771523" y="26965279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Connector 452">
            <a:extLst>
              <a:ext uri="{FF2B5EF4-FFF2-40B4-BE49-F238E27FC236}">
                <a16:creationId xmlns:a16="http://schemas.microsoft.com/office/drawing/2014/main" id="{DECE7D0A-CEC6-7BEB-E7B3-5B40DFBA5F06}"/>
              </a:ext>
            </a:extLst>
          </xdr:cNvPr>
          <xdr:cNvCxnSpPr/>
        </xdr:nvCxnSpPr>
        <xdr:spPr>
          <a:xfrm flipV="1">
            <a:off x="2105026" y="26922413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Connector 453">
            <a:extLst>
              <a:ext uri="{FF2B5EF4-FFF2-40B4-BE49-F238E27FC236}">
                <a16:creationId xmlns:a16="http://schemas.microsoft.com/office/drawing/2014/main" id="{8ED9A095-7A8A-78B8-A2C4-DDEB61A1F5F8}"/>
              </a:ext>
            </a:extLst>
          </xdr:cNvPr>
          <xdr:cNvCxnSpPr/>
        </xdr:nvCxnSpPr>
        <xdr:spPr>
          <a:xfrm flipH="1">
            <a:off x="2066923" y="26965279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Connector 454">
            <a:extLst>
              <a:ext uri="{FF2B5EF4-FFF2-40B4-BE49-F238E27FC236}">
                <a16:creationId xmlns:a16="http://schemas.microsoft.com/office/drawing/2014/main" id="{BACB0389-A869-8B47-A35E-33E620343F99}"/>
              </a:ext>
            </a:extLst>
          </xdr:cNvPr>
          <xdr:cNvCxnSpPr/>
        </xdr:nvCxnSpPr>
        <xdr:spPr>
          <a:xfrm flipV="1">
            <a:off x="3400426" y="26922413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Straight Connector 455">
            <a:extLst>
              <a:ext uri="{FF2B5EF4-FFF2-40B4-BE49-F238E27FC236}">
                <a16:creationId xmlns:a16="http://schemas.microsoft.com/office/drawing/2014/main" id="{5B41B70A-5276-92C5-64DE-642344FCC923}"/>
              </a:ext>
            </a:extLst>
          </xdr:cNvPr>
          <xdr:cNvCxnSpPr/>
        </xdr:nvCxnSpPr>
        <xdr:spPr>
          <a:xfrm flipH="1">
            <a:off x="3362323" y="26965279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Connector 456">
            <a:extLst>
              <a:ext uri="{FF2B5EF4-FFF2-40B4-BE49-F238E27FC236}">
                <a16:creationId xmlns:a16="http://schemas.microsoft.com/office/drawing/2014/main" id="{79C06309-B85B-9C1B-FD32-F8A86CD756A2}"/>
              </a:ext>
            </a:extLst>
          </xdr:cNvPr>
          <xdr:cNvCxnSpPr/>
        </xdr:nvCxnSpPr>
        <xdr:spPr>
          <a:xfrm flipV="1">
            <a:off x="4695826" y="26922413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Straight Connector 457">
            <a:extLst>
              <a:ext uri="{FF2B5EF4-FFF2-40B4-BE49-F238E27FC236}">
                <a16:creationId xmlns:a16="http://schemas.microsoft.com/office/drawing/2014/main" id="{B0B38B8A-4D07-C29B-33CF-C5AC16E245CB}"/>
              </a:ext>
            </a:extLst>
          </xdr:cNvPr>
          <xdr:cNvCxnSpPr/>
        </xdr:nvCxnSpPr>
        <xdr:spPr>
          <a:xfrm flipH="1">
            <a:off x="4657723" y="26965279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Connector 458">
            <a:extLst>
              <a:ext uri="{FF2B5EF4-FFF2-40B4-BE49-F238E27FC236}">
                <a16:creationId xmlns:a16="http://schemas.microsoft.com/office/drawing/2014/main" id="{6C52AF85-266C-6A1E-5B80-FE0E777377B1}"/>
              </a:ext>
            </a:extLst>
          </xdr:cNvPr>
          <xdr:cNvCxnSpPr/>
        </xdr:nvCxnSpPr>
        <xdr:spPr>
          <a:xfrm flipV="1">
            <a:off x="1457326" y="26922413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Straight Connector 459">
            <a:extLst>
              <a:ext uri="{FF2B5EF4-FFF2-40B4-BE49-F238E27FC236}">
                <a16:creationId xmlns:a16="http://schemas.microsoft.com/office/drawing/2014/main" id="{40A80E45-F078-FA7A-772D-EF652E9E078D}"/>
              </a:ext>
            </a:extLst>
          </xdr:cNvPr>
          <xdr:cNvCxnSpPr/>
        </xdr:nvCxnSpPr>
        <xdr:spPr>
          <a:xfrm flipH="1">
            <a:off x="1419223" y="26965279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Straight Connector 460">
            <a:extLst>
              <a:ext uri="{FF2B5EF4-FFF2-40B4-BE49-F238E27FC236}">
                <a16:creationId xmlns:a16="http://schemas.microsoft.com/office/drawing/2014/main" id="{BDB5ADE4-78DB-1F4D-FF4A-B627348763D9}"/>
              </a:ext>
            </a:extLst>
          </xdr:cNvPr>
          <xdr:cNvCxnSpPr/>
        </xdr:nvCxnSpPr>
        <xdr:spPr>
          <a:xfrm flipV="1">
            <a:off x="2752726" y="26922413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Straight Connector 461">
            <a:extLst>
              <a:ext uri="{FF2B5EF4-FFF2-40B4-BE49-F238E27FC236}">
                <a16:creationId xmlns:a16="http://schemas.microsoft.com/office/drawing/2014/main" id="{1C44ABD7-8393-43F1-4C77-03F45A59F455}"/>
              </a:ext>
            </a:extLst>
          </xdr:cNvPr>
          <xdr:cNvCxnSpPr/>
        </xdr:nvCxnSpPr>
        <xdr:spPr>
          <a:xfrm flipH="1">
            <a:off x="2714623" y="26965279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Straight Connector 462">
            <a:extLst>
              <a:ext uri="{FF2B5EF4-FFF2-40B4-BE49-F238E27FC236}">
                <a16:creationId xmlns:a16="http://schemas.microsoft.com/office/drawing/2014/main" id="{E32CF75F-9330-1DA3-0196-2681091EE7DA}"/>
              </a:ext>
            </a:extLst>
          </xdr:cNvPr>
          <xdr:cNvCxnSpPr/>
        </xdr:nvCxnSpPr>
        <xdr:spPr>
          <a:xfrm flipV="1">
            <a:off x="4048126" y="26922413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Straight Connector 463">
            <a:extLst>
              <a:ext uri="{FF2B5EF4-FFF2-40B4-BE49-F238E27FC236}">
                <a16:creationId xmlns:a16="http://schemas.microsoft.com/office/drawing/2014/main" id="{D9F49775-169C-2D57-250D-965A793470C7}"/>
              </a:ext>
            </a:extLst>
          </xdr:cNvPr>
          <xdr:cNvCxnSpPr/>
        </xdr:nvCxnSpPr>
        <xdr:spPr>
          <a:xfrm flipH="1">
            <a:off x="4010023" y="26965279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078D55A8-2E3F-1078-C551-AA7E0CBF995F}"/>
              </a:ext>
            </a:extLst>
          </xdr:cNvPr>
          <xdr:cNvSpPr/>
        </xdr:nvSpPr>
        <xdr:spPr>
          <a:xfrm>
            <a:off x="709610" y="27189111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5F975823-5597-07FA-CF03-294F097AB4D1}"/>
              </a:ext>
            </a:extLst>
          </xdr:cNvPr>
          <xdr:cNvSpPr/>
        </xdr:nvSpPr>
        <xdr:spPr>
          <a:xfrm>
            <a:off x="709616" y="29779908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718C4638-4213-F375-53C3-C1FB55ED9F10}"/>
              </a:ext>
            </a:extLst>
          </xdr:cNvPr>
          <xdr:cNvSpPr/>
        </xdr:nvSpPr>
        <xdr:spPr>
          <a:xfrm>
            <a:off x="5891208" y="27189108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EDF240DA-A06B-1C4F-A956-2B4552083E81}"/>
              </a:ext>
            </a:extLst>
          </xdr:cNvPr>
          <xdr:cNvSpPr/>
        </xdr:nvSpPr>
        <xdr:spPr>
          <a:xfrm>
            <a:off x="5891214" y="29779905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83" name="Straight Connector 482">
            <a:extLst>
              <a:ext uri="{FF2B5EF4-FFF2-40B4-BE49-F238E27FC236}">
                <a16:creationId xmlns:a16="http://schemas.microsoft.com/office/drawing/2014/main" id="{CB6FBA40-833D-50F5-DB78-FADA25A09BD5}"/>
              </a:ext>
            </a:extLst>
          </xdr:cNvPr>
          <xdr:cNvCxnSpPr/>
        </xdr:nvCxnSpPr>
        <xdr:spPr>
          <a:xfrm flipV="1">
            <a:off x="5343526" y="26922413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Straight Connector 483">
            <a:extLst>
              <a:ext uri="{FF2B5EF4-FFF2-40B4-BE49-F238E27FC236}">
                <a16:creationId xmlns:a16="http://schemas.microsoft.com/office/drawing/2014/main" id="{467758B0-E6CA-AD5C-9967-ED52EC859E9A}"/>
              </a:ext>
            </a:extLst>
          </xdr:cNvPr>
          <xdr:cNvCxnSpPr/>
        </xdr:nvCxnSpPr>
        <xdr:spPr>
          <a:xfrm flipH="1">
            <a:off x="5305423" y="26965279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5" name="Straight Connector 484">
            <a:extLst>
              <a:ext uri="{FF2B5EF4-FFF2-40B4-BE49-F238E27FC236}">
                <a16:creationId xmlns:a16="http://schemas.microsoft.com/office/drawing/2014/main" id="{CFD67B07-A118-2322-EB69-2A1C8C139A99}"/>
              </a:ext>
            </a:extLst>
          </xdr:cNvPr>
          <xdr:cNvCxnSpPr/>
        </xdr:nvCxnSpPr>
        <xdr:spPr>
          <a:xfrm flipV="1">
            <a:off x="5991226" y="26922413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Straight Connector 485">
            <a:extLst>
              <a:ext uri="{FF2B5EF4-FFF2-40B4-BE49-F238E27FC236}">
                <a16:creationId xmlns:a16="http://schemas.microsoft.com/office/drawing/2014/main" id="{C648DA86-C712-2F66-F7F6-B3BD57B7508E}"/>
              </a:ext>
            </a:extLst>
          </xdr:cNvPr>
          <xdr:cNvCxnSpPr/>
        </xdr:nvCxnSpPr>
        <xdr:spPr>
          <a:xfrm flipH="1">
            <a:off x="5953123" y="26965279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Straight Connector 486">
            <a:extLst>
              <a:ext uri="{FF2B5EF4-FFF2-40B4-BE49-F238E27FC236}">
                <a16:creationId xmlns:a16="http://schemas.microsoft.com/office/drawing/2014/main" id="{760E1191-E6E4-4F42-2031-F21146A6402F}"/>
              </a:ext>
            </a:extLst>
          </xdr:cNvPr>
          <xdr:cNvCxnSpPr/>
        </xdr:nvCxnSpPr>
        <xdr:spPr>
          <a:xfrm>
            <a:off x="4695826" y="30003753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8" name="Straight Connector 487">
            <a:extLst>
              <a:ext uri="{FF2B5EF4-FFF2-40B4-BE49-F238E27FC236}">
                <a16:creationId xmlns:a16="http://schemas.microsoft.com/office/drawing/2014/main" id="{013E032E-5DF3-2554-9332-22C06CA91A48}"/>
              </a:ext>
            </a:extLst>
          </xdr:cNvPr>
          <xdr:cNvCxnSpPr/>
        </xdr:nvCxnSpPr>
        <xdr:spPr>
          <a:xfrm flipH="1">
            <a:off x="4652959" y="30270458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306</xdr:row>
      <xdr:rowOff>85724</xdr:rowOff>
    </xdr:from>
    <xdr:to>
      <xdr:col>30</xdr:col>
      <xdr:colOff>0</xdr:colOff>
      <xdr:row>308</xdr:row>
      <xdr:rowOff>0</xdr:rowOff>
    </xdr:to>
    <xdr:grpSp>
      <xdr:nvGrpSpPr>
        <xdr:cNvPr id="519" name="Group 518">
          <a:extLst>
            <a:ext uri="{FF2B5EF4-FFF2-40B4-BE49-F238E27FC236}">
              <a16:creationId xmlns:a16="http://schemas.microsoft.com/office/drawing/2014/main" id="{17C78273-B12D-498A-9E57-9312D2C043E3}"/>
            </a:ext>
          </a:extLst>
        </xdr:cNvPr>
        <xdr:cNvGrpSpPr/>
      </xdr:nvGrpSpPr>
      <xdr:grpSpPr>
        <a:xfrm>
          <a:off x="971550" y="45977174"/>
          <a:ext cx="3886200" cy="200026"/>
          <a:chOff x="971550" y="37766624"/>
          <a:chExt cx="3886200" cy="204789"/>
        </a:xfrm>
      </xdr:grpSpPr>
      <xdr:cxnSp macro="">
        <xdr:nvCxnSpPr>
          <xdr:cNvPr id="520" name="Straight Connector 519">
            <a:extLst>
              <a:ext uri="{FF2B5EF4-FFF2-40B4-BE49-F238E27FC236}">
                <a16:creationId xmlns:a16="http://schemas.microsoft.com/office/drawing/2014/main" id="{6431E8C7-8E14-EA8E-CA23-4E104C954890}"/>
              </a:ext>
            </a:extLst>
          </xdr:cNvPr>
          <xdr:cNvCxnSpPr/>
        </xdr:nvCxnSpPr>
        <xdr:spPr>
          <a:xfrm>
            <a:off x="971550" y="37966650"/>
            <a:ext cx="387667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1" name="Straight Arrow Connector 520">
            <a:extLst>
              <a:ext uri="{FF2B5EF4-FFF2-40B4-BE49-F238E27FC236}">
                <a16:creationId xmlns:a16="http://schemas.microsoft.com/office/drawing/2014/main" id="{52D2B8F2-BB0C-EFB0-26E6-6D8E9451C2D1}"/>
              </a:ext>
            </a:extLst>
          </xdr:cNvPr>
          <xdr:cNvCxnSpPr/>
        </xdr:nvCxnSpPr>
        <xdr:spPr>
          <a:xfrm>
            <a:off x="971551" y="3776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2" name="Straight Arrow Connector 521">
            <a:extLst>
              <a:ext uri="{FF2B5EF4-FFF2-40B4-BE49-F238E27FC236}">
                <a16:creationId xmlns:a16="http://schemas.microsoft.com/office/drawing/2014/main" id="{F73B5CE5-F27B-3A98-2EDA-B1E8FF876B4F}"/>
              </a:ext>
            </a:extLst>
          </xdr:cNvPr>
          <xdr:cNvCxnSpPr/>
        </xdr:nvCxnSpPr>
        <xdr:spPr>
          <a:xfrm>
            <a:off x="1133476" y="3776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Straight Arrow Connector 522">
            <a:extLst>
              <a:ext uri="{FF2B5EF4-FFF2-40B4-BE49-F238E27FC236}">
                <a16:creationId xmlns:a16="http://schemas.microsoft.com/office/drawing/2014/main" id="{40209A17-7CD7-251E-33CA-2967B0939A30}"/>
              </a:ext>
            </a:extLst>
          </xdr:cNvPr>
          <xdr:cNvCxnSpPr/>
        </xdr:nvCxnSpPr>
        <xdr:spPr>
          <a:xfrm>
            <a:off x="1295401" y="3776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4" name="Straight Arrow Connector 523">
            <a:extLst>
              <a:ext uri="{FF2B5EF4-FFF2-40B4-BE49-F238E27FC236}">
                <a16:creationId xmlns:a16="http://schemas.microsoft.com/office/drawing/2014/main" id="{B6FB10D0-9587-A45F-E111-A3B7C97B081D}"/>
              </a:ext>
            </a:extLst>
          </xdr:cNvPr>
          <xdr:cNvCxnSpPr/>
        </xdr:nvCxnSpPr>
        <xdr:spPr>
          <a:xfrm>
            <a:off x="1457326" y="3776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Straight Arrow Connector 524">
            <a:extLst>
              <a:ext uri="{FF2B5EF4-FFF2-40B4-BE49-F238E27FC236}">
                <a16:creationId xmlns:a16="http://schemas.microsoft.com/office/drawing/2014/main" id="{8F81C7D1-F1D8-57F3-CEAE-AD350210E52F}"/>
              </a:ext>
            </a:extLst>
          </xdr:cNvPr>
          <xdr:cNvCxnSpPr/>
        </xdr:nvCxnSpPr>
        <xdr:spPr>
          <a:xfrm>
            <a:off x="1619251" y="3777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6" name="Straight Arrow Connector 525">
            <a:extLst>
              <a:ext uri="{FF2B5EF4-FFF2-40B4-BE49-F238E27FC236}">
                <a16:creationId xmlns:a16="http://schemas.microsoft.com/office/drawing/2014/main" id="{A0E726CC-D47C-659E-E456-06950CF13EE9}"/>
              </a:ext>
            </a:extLst>
          </xdr:cNvPr>
          <xdr:cNvCxnSpPr/>
        </xdr:nvCxnSpPr>
        <xdr:spPr>
          <a:xfrm>
            <a:off x="1781176" y="3777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7" name="Straight Arrow Connector 526">
            <a:extLst>
              <a:ext uri="{FF2B5EF4-FFF2-40B4-BE49-F238E27FC236}">
                <a16:creationId xmlns:a16="http://schemas.microsoft.com/office/drawing/2014/main" id="{2E915887-78D0-CA95-9886-05846A78707F}"/>
              </a:ext>
            </a:extLst>
          </xdr:cNvPr>
          <xdr:cNvCxnSpPr/>
        </xdr:nvCxnSpPr>
        <xdr:spPr>
          <a:xfrm>
            <a:off x="1943101" y="3777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8" name="Straight Arrow Connector 527">
            <a:extLst>
              <a:ext uri="{FF2B5EF4-FFF2-40B4-BE49-F238E27FC236}">
                <a16:creationId xmlns:a16="http://schemas.microsoft.com/office/drawing/2014/main" id="{C5FF0351-AB23-BAE1-EC1F-7EA19B13D9D9}"/>
              </a:ext>
            </a:extLst>
          </xdr:cNvPr>
          <xdr:cNvCxnSpPr/>
        </xdr:nvCxnSpPr>
        <xdr:spPr>
          <a:xfrm>
            <a:off x="2105026" y="3777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Straight Arrow Connector 528">
            <a:extLst>
              <a:ext uri="{FF2B5EF4-FFF2-40B4-BE49-F238E27FC236}">
                <a16:creationId xmlns:a16="http://schemas.microsoft.com/office/drawing/2014/main" id="{3B5F822E-0099-4B25-AD94-8566C74A09A1}"/>
              </a:ext>
            </a:extLst>
          </xdr:cNvPr>
          <xdr:cNvCxnSpPr/>
        </xdr:nvCxnSpPr>
        <xdr:spPr>
          <a:xfrm>
            <a:off x="2266951" y="3776662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Straight Arrow Connector 529">
            <a:extLst>
              <a:ext uri="{FF2B5EF4-FFF2-40B4-BE49-F238E27FC236}">
                <a16:creationId xmlns:a16="http://schemas.microsoft.com/office/drawing/2014/main" id="{AADA20CC-19FA-9BDF-B2B3-C7EE56ECEB81}"/>
              </a:ext>
            </a:extLst>
          </xdr:cNvPr>
          <xdr:cNvCxnSpPr/>
        </xdr:nvCxnSpPr>
        <xdr:spPr>
          <a:xfrm>
            <a:off x="2428876" y="3776662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1" name="Straight Arrow Connector 530">
            <a:extLst>
              <a:ext uri="{FF2B5EF4-FFF2-40B4-BE49-F238E27FC236}">
                <a16:creationId xmlns:a16="http://schemas.microsoft.com/office/drawing/2014/main" id="{14E332A2-514A-5485-0151-7F55BD7535FE}"/>
              </a:ext>
            </a:extLst>
          </xdr:cNvPr>
          <xdr:cNvCxnSpPr/>
        </xdr:nvCxnSpPr>
        <xdr:spPr>
          <a:xfrm>
            <a:off x="2590801" y="3776662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Straight Arrow Connector 531">
            <a:extLst>
              <a:ext uri="{FF2B5EF4-FFF2-40B4-BE49-F238E27FC236}">
                <a16:creationId xmlns:a16="http://schemas.microsoft.com/office/drawing/2014/main" id="{EA9905BA-4928-561F-014B-EEDA6A95D13E}"/>
              </a:ext>
            </a:extLst>
          </xdr:cNvPr>
          <xdr:cNvCxnSpPr/>
        </xdr:nvCxnSpPr>
        <xdr:spPr>
          <a:xfrm>
            <a:off x="2752726" y="3776662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Arrow Connector 532">
            <a:extLst>
              <a:ext uri="{FF2B5EF4-FFF2-40B4-BE49-F238E27FC236}">
                <a16:creationId xmlns:a16="http://schemas.microsoft.com/office/drawing/2014/main" id="{415BFEBA-8B08-2AF9-F5FB-4964AED3059B}"/>
              </a:ext>
            </a:extLst>
          </xdr:cNvPr>
          <xdr:cNvCxnSpPr/>
        </xdr:nvCxnSpPr>
        <xdr:spPr>
          <a:xfrm>
            <a:off x="2914651" y="3777138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Straight Arrow Connector 533">
            <a:extLst>
              <a:ext uri="{FF2B5EF4-FFF2-40B4-BE49-F238E27FC236}">
                <a16:creationId xmlns:a16="http://schemas.microsoft.com/office/drawing/2014/main" id="{E4A534C8-13B4-B9ED-0D1A-45B031196521}"/>
              </a:ext>
            </a:extLst>
          </xdr:cNvPr>
          <xdr:cNvCxnSpPr/>
        </xdr:nvCxnSpPr>
        <xdr:spPr>
          <a:xfrm>
            <a:off x="3076576" y="3777138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Connector 534">
            <a:extLst>
              <a:ext uri="{FF2B5EF4-FFF2-40B4-BE49-F238E27FC236}">
                <a16:creationId xmlns:a16="http://schemas.microsoft.com/office/drawing/2014/main" id="{D26FC3AA-F75E-E90D-8E94-0582FED8DE31}"/>
              </a:ext>
            </a:extLst>
          </xdr:cNvPr>
          <xdr:cNvCxnSpPr/>
        </xdr:nvCxnSpPr>
        <xdr:spPr>
          <a:xfrm>
            <a:off x="971550" y="37766625"/>
            <a:ext cx="388620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Straight Arrow Connector 535">
            <a:extLst>
              <a:ext uri="{FF2B5EF4-FFF2-40B4-BE49-F238E27FC236}">
                <a16:creationId xmlns:a16="http://schemas.microsoft.com/office/drawing/2014/main" id="{9F373279-15B1-0A2D-EDD4-1093D3B2674E}"/>
              </a:ext>
            </a:extLst>
          </xdr:cNvPr>
          <xdr:cNvCxnSpPr/>
        </xdr:nvCxnSpPr>
        <xdr:spPr>
          <a:xfrm>
            <a:off x="3238501" y="3776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Arrow Connector 536">
            <a:extLst>
              <a:ext uri="{FF2B5EF4-FFF2-40B4-BE49-F238E27FC236}">
                <a16:creationId xmlns:a16="http://schemas.microsoft.com/office/drawing/2014/main" id="{E5ADC214-DA66-2124-40C2-5421F79E62FF}"/>
              </a:ext>
            </a:extLst>
          </xdr:cNvPr>
          <xdr:cNvCxnSpPr/>
        </xdr:nvCxnSpPr>
        <xdr:spPr>
          <a:xfrm>
            <a:off x="3400426" y="3776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Straight Arrow Connector 537">
            <a:extLst>
              <a:ext uri="{FF2B5EF4-FFF2-40B4-BE49-F238E27FC236}">
                <a16:creationId xmlns:a16="http://schemas.microsoft.com/office/drawing/2014/main" id="{F3F144B1-4405-C6B8-2150-49D528563AD5}"/>
              </a:ext>
            </a:extLst>
          </xdr:cNvPr>
          <xdr:cNvCxnSpPr/>
        </xdr:nvCxnSpPr>
        <xdr:spPr>
          <a:xfrm>
            <a:off x="3562351" y="3776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Straight Arrow Connector 538">
            <a:extLst>
              <a:ext uri="{FF2B5EF4-FFF2-40B4-BE49-F238E27FC236}">
                <a16:creationId xmlns:a16="http://schemas.microsoft.com/office/drawing/2014/main" id="{7F861293-60AC-719D-DDC1-924B9B1CA861}"/>
              </a:ext>
            </a:extLst>
          </xdr:cNvPr>
          <xdr:cNvCxnSpPr/>
        </xdr:nvCxnSpPr>
        <xdr:spPr>
          <a:xfrm>
            <a:off x="3724276" y="3777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Straight Arrow Connector 539">
            <a:extLst>
              <a:ext uri="{FF2B5EF4-FFF2-40B4-BE49-F238E27FC236}">
                <a16:creationId xmlns:a16="http://schemas.microsoft.com/office/drawing/2014/main" id="{90A49328-C94D-E9F8-87A2-FB5663A8BE82}"/>
              </a:ext>
            </a:extLst>
          </xdr:cNvPr>
          <xdr:cNvCxnSpPr/>
        </xdr:nvCxnSpPr>
        <xdr:spPr>
          <a:xfrm>
            <a:off x="3886201" y="3777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Straight Arrow Connector 540">
            <a:extLst>
              <a:ext uri="{FF2B5EF4-FFF2-40B4-BE49-F238E27FC236}">
                <a16:creationId xmlns:a16="http://schemas.microsoft.com/office/drawing/2014/main" id="{147F948F-1D65-47EF-979D-4F65A67BED98}"/>
              </a:ext>
            </a:extLst>
          </xdr:cNvPr>
          <xdr:cNvCxnSpPr/>
        </xdr:nvCxnSpPr>
        <xdr:spPr>
          <a:xfrm>
            <a:off x="3886193" y="3777614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2" name="Straight Arrow Connector 541">
            <a:extLst>
              <a:ext uri="{FF2B5EF4-FFF2-40B4-BE49-F238E27FC236}">
                <a16:creationId xmlns:a16="http://schemas.microsoft.com/office/drawing/2014/main" id="{1C627CF9-1A65-1840-B484-82759675FD1E}"/>
              </a:ext>
            </a:extLst>
          </xdr:cNvPr>
          <xdr:cNvCxnSpPr/>
        </xdr:nvCxnSpPr>
        <xdr:spPr>
          <a:xfrm>
            <a:off x="4048118" y="3777614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3" name="Straight Arrow Connector 542">
            <a:extLst>
              <a:ext uri="{FF2B5EF4-FFF2-40B4-BE49-F238E27FC236}">
                <a16:creationId xmlns:a16="http://schemas.microsoft.com/office/drawing/2014/main" id="{C9C6C849-47EF-CB09-DD8C-C27DD6AF1C70}"/>
              </a:ext>
            </a:extLst>
          </xdr:cNvPr>
          <xdr:cNvCxnSpPr/>
        </xdr:nvCxnSpPr>
        <xdr:spPr>
          <a:xfrm>
            <a:off x="4210043" y="3777138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Arrow Connector 543">
            <a:extLst>
              <a:ext uri="{FF2B5EF4-FFF2-40B4-BE49-F238E27FC236}">
                <a16:creationId xmlns:a16="http://schemas.microsoft.com/office/drawing/2014/main" id="{186923F6-4772-74B1-D7D4-C4220C50C36D}"/>
              </a:ext>
            </a:extLst>
          </xdr:cNvPr>
          <xdr:cNvCxnSpPr/>
        </xdr:nvCxnSpPr>
        <xdr:spPr>
          <a:xfrm>
            <a:off x="4371968" y="3777138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Arrow Connector 544">
            <a:extLst>
              <a:ext uri="{FF2B5EF4-FFF2-40B4-BE49-F238E27FC236}">
                <a16:creationId xmlns:a16="http://schemas.microsoft.com/office/drawing/2014/main" id="{B96D1468-EBF2-7FC1-DD1B-67D5C5D23A24}"/>
              </a:ext>
            </a:extLst>
          </xdr:cNvPr>
          <xdr:cNvCxnSpPr/>
        </xdr:nvCxnSpPr>
        <xdr:spPr>
          <a:xfrm>
            <a:off x="4533893" y="3777138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6" name="Straight Arrow Connector 545">
            <a:extLst>
              <a:ext uri="{FF2B5EF4-FFF2-40B4-BE49-F238E27FC236}">
                <a16:creationId xmlns:a16="http://schemas.microsoft.com/office/drawing/2014/main" id="{8E2A0AA8-2DB4-0465-4900-ABBB1183FAC3}"/>
              </a:ext>
            </a:extLst>
          </xdr:cNvPr>
          <xdr:cNvCxnSpPr/>
        </xdr:nvCxnSpPr>
        <xdr:spPr>
          <a:xfrm>
            <a:off x="4695818" y="3777614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Straight Arrow Connector 546">
            <a:extLst>
              <a:ext uri="{FF2B5EF4-FFF2-40B4-BE49-F238E27FC236}">
                <a16:creationId xmlns:a16="http://schemas.microsoft.com/office/drawing/2014/main" id="{8A8A790F-2521-2433-AA09-2D19EFBBFC48}"/>
              </a:ext>
            </a:extLst>
          </xdr:cNvPr>
          <xdr:cNvCxnSpPr/>
        </xdr:nvCxnSpPr>
        <xdr:spPr>
          <a:xfrm>
            <a:off x="4857743" y="3777615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308</xdr:row>
      <xdr:rowOff>138108</xdr:rowOff>
    </xdr:from>
    <xdr:to>
      <xdr:col>30</xdr:col>
      <xdr:colOff>71451</xdr:colOff>
      <xdr:row>318</xdr:row>
      <xdr:rowOff>66671</xdr:rowOff>
    </xdr:to>
    <xdr:grpSp>
      <xdr:nvGrpSpPr>
        <xdr:cNvPr id="2194" name="Group 2193">
          <a:extLst>
            <a:ext uri="{FF2B5EF4-FFF2-40B4-BE49-F238E27FC236}">
              <a16:creationId xmlns:a16="http://schemas.microsoft.com/office/drawing/2014/main" id="{800DC1EE-719D-F030-7839-D56567D60DE7}"/>
            </a:ext>
          </a:extLst>
        </xdr:cNvPr>
        <xdr:cNvGrpSpPr/>
      </xdr:nvGrpSpPr>
      <xdr:grpSpPr>
        <a:xfrm>
          <a:off x="895349" y="46315308"/>
          <a:ext cx="4033852" cy="1357313"/>
          <a:chOff x="895349" y="36590283"/>
          <a:chExt cx="4033852" cy="1357313"/>
        </a:xfrm>
      </xdr:grpSpPr>
      <xdr:cxnSp macro="">
        <xdr:nvCxnSpPr>
          <xdr:cNvPr id="549" name="Straight Connector 548">
            <a:extLst>
              <a:ext uri="{FF2B5EF4-FFF2-40B4-BE49-F238E27FC236}">
                <a16:creationId xmlns:a16="http://schemas.microsoft.com/office/drawing/2014/main" id="{483DF439-4D5C-86EE-E5ED-A08C7F9430DD}"/>
              </a:ext>
            </a:extLst>
          </xdr:cNvPr>
          <xdr:cNvCxnSpPr/>
        </xdr:nvCxnSpPr>
        <xdr:spPr>
          <a:xfrm>
            <a:off x="966788" y="36885563"/>
            <a:ext cx="38957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0" name="Isosceles Triangle 549">
            <a:extLst>
              <a:ext uri="{FF2B5EF4-FFF2-40B4-BE49-F238E27FC236}">
                <a16:creationId xmlns:a16="http://schemas.microsoft.com/office/drawing/2014/main" id="{F61467E5-0D7D-5E2B-D7D6-8C6A9E1A9E0B}"/>
              </a:ext>
            </a:extLst>
          </xdr:cNvPr>
          <xdr:cNvSpPr/>
        </xdr:nvSpPr>
        <xdr:spPr>
          <a:xfrm>
            <a:off x="900114" y="3689032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51" name="Isosceles Triangle 550">
            <a:extLst>
              <a:ext uri="{FF2B5EF4-FFF2-40B4-BE49-F238E27FC236}">
                <a16:creationId xmlns:a16="http://schemas.microsoft.com/office/drawing/2014/main" id="{090773D6-0B52-C12E-C7C9-7DDE259317C2}"/>
              </a:ext>
            </a:extLst>
          </xdr:cNvPr>
          <xdr:cNvSpPr/>
        </xdr:nvSpPr>
        <xdr:spPr>
          <a:xfrm>
            <a:off x="4791089" y="3688080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59" name="Straight Arrow Connector 558">
            <a:extLst>
              <a:ext uri="{FF2B5EF4-FFF2-40B4-BE49-F238E27FC236}">
                <a16:creationId xmlns:a16="http://schemas.microsoft.com/office/drawing/2014/main" id="{EABFCA2C-EDAE-072C-9856-2965A289CCD9}"/>
              </a:ext>
            </a:extLst>
          </xdr:cNvPr>
          <xdr:cNvCxnSpPr/>
        </xdr:nvCxnSpPr>
        <xdr:spPr>
          <a:xfrm>
            <a:off x="1947862" y="36590288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7" name="Straight Arrow Connector 566">
            <a:extLst>
              <a:ext uri="{FF2B5EF4-FFF2-40B4-BE49-F238E27FC236}">
                <a16:creationId xmlns:a16="http://schemas.microsoft.com/office/drawing/2014/main" id="{2E46854C-23E9-CB25-A08F-470041432457}"/>
              </a:ext>
            </a:extLst>
          </xdr:cNvPr>
          <xdr:cNvCxnSpPr/>
        </xdr:nvCxnSpPr>
        <xdr:spPr>
          <a:xfrm>
            <a:off x="2914660" y="36590283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5" name="Straight Arrow Connector 574">
            <a:extLst>
              <a:ext uri="{FF2B5EF4-FFF2-40B4-BE49-F238E27FC236}">
                <a16:creationId xmlns:a16="http://schemas.microsoft.com/office/drawing/2014/main" id="{FEAF14C0-FB88-ED82-FFDB-79432D4ECCBF}"/>
              </a:ext>
            </a:extLst>
          </xdr:cNvPr>
          <xdr:cNvCxnSpPr/>
        </xdr:nvCxnSpPr>
        <xdr:spPr>
          <a:xfrm flipV="1">
            <a:off x="971555" y="3702843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Arrow Connector 575">
            <a:extLst>
              <a:ext uri="{FF2B5EF4-FFF2-40B4-BE49-F238E27FC236}">
                <a16:creationId xmlns:a16="http://schemas.microsoft.com/office/drawing/2014/main" id="{27B0C73A-40B5-784C-1EF1-4405FE278174}"/>
              </a:ext>
            </a:extLst>
          </xdr:cNvPr>
          <xdr:cNvCxnSpPr/>
        </xdr:nvCxnSpPr>
        <xdr:spPr>
          <a:xfrm flipV="1">
            <a:off x="4857766" y="3702367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Connector 576">
            <a:extLst>
              <a:ext uri="{FF2B5EF4-FFF2-40B4-BE49-F238E27FC236}">
                <a16:creationId xmlns:a16="http://schemas.microsoft.com/office/drawing/2014/main" id="{C8BC16E2-D221-2BB8-2414-E996E5751F41}"/>
              </a:ext>
            </a:extLst>
          </xdr:cNvPr>
          <xdr:cNvCxnSpPr/>
        </xdr:nvCxnSpPr>
        <xdr:spPr>
          <a:xfrm>
            <a:off x="971550" y="3745705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Connector 577">
            <a:extLst>
              <a:ext uri="{FF2B5EF4-FFF2-40B4-BE49-F238E27FC236}">
                <a16:creationId xmlns:a16="http://schemas.microsoft.com/office/drawing/2014/main" id="{A2D2F3D9-6B58-69E8-9454-06AF547882B1}"/>
              </a:ext>
            </a:extLst>
          </xdr:cNvPr>
          <xdr:cNvCxnSpPr/>
        </xdr:nvCxnSpPr>
        <xdr:spPr>
          <a:xfrm>
            <a:off x="895349" y="37880921"/>
            <a:ext cx="401002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Connector 578">
            <a:extLst>
              <a:ext uri="{FF2B5EF4-FFF2-40B4-BE49-F238E27FC236}">
                <a16:creationId xmlns:a16="http://schemas.microsoft.com/office/drawing/2014/main" id="{4DFEEDF2-12C6-77FB-FF6A-CC6C145776F8}"/>
              </a:ext>
            </a:extLst>
          </xdr:cNvPr>
          <xdr:cNvCxnSpPr/>
        </xdr:nvCxnSpPr>
        <xdr:spPr>
          <a:xfrm flipH="1">
            <a:off x="933450" y="378428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Connector 579">
            <a:extLst>
              <a:ext uri="{FF2B5EF4-FFF2-40B4-BE49-F238E27FC236}">
                <a16:creationId xmlns:a16="http://schemas.microsoft.com/office/drawing/2014/main" id="{5E4CB028-5710-2810-CB6F-F8E3345DE513}"/>
              </a:ext>
            </a:extLst>
          </xdr:cNvPr>
          <xdr:cNvCxnSpPr/>
        </xdr:nvCxnSpPr>
        <xdr:spPr>
          <a:xfrm>
            <a:off x="4857760" y="3745705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" name="Straight Connector 580">
            <a:extLst>
              <a:ext uri="{FF2B5EF4-FFF2-40B4-BE49-F238E27FC236}">
                <a16:creationId xmlns:a16="http://schemas.microsoft.com/office/drawing/2014/main" id="{FFF4F09B-2218-47B0-3883-1FE44C7C5A33}"/>
              </a:ext>
            </a:extLst>
          </xdr:cNvPr>
          <xdr:cNvCxnSpPr/>
        </xdr:nvCxnSpPr>
        <xdr:spPr>
          <a:xfrm flipH="1">
            <a:off x="4819660" y="378428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" name="Straight Connector 581">
            <a:extLst>
              <a:ext uri="{FF2B5EF4-FFF2-40B4-BE49-F238E27FC236}">
                <a16:creationId xmlns:a16="http://schemas.microsoft.com/office/drawing/2014/main" id="{74EEAA3D-26C3-1423-9F48-F630B7B79BE8}"/>
              </a:ext>
            </a:extLst>
          </xdr:cNvPr>
          <xdr:cNvCxnSpPr/>
        </xdr:nvCxnSpPr>
        <xdr:spPr>
          <a:xfrm>
            <a:off x="895349" y="37595171"/>
            <a:ext cx="40195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Straight Connector 582">
            <a:extLst>
              <a:ext uri="{FF2B5EF4-FFF2-40B4-BE49-F238E27FC236}">
                <a16:creationId xmlns:a16="http://schemas.microsoft.com/office/drawing/2014/main" id="{B699D5E4-0BD7-7A2E-BBD1-082A13C9465D}"/>
              </a:ext>
            </a:extLst>
          </xdr:cNvPr>
          <xdr:cNvCxnSpPr/>
        </xdr:nvCxnSpPr>
        <xdr:spPr>
          <a:xfrm flipH="1">
            <a:off x="933450" y="375570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4" name="Straight Connector 583">
            <a:extLst>
              <a:ext uri="{FF2B5EF4-FFF2-40B4-BE49-F238E27FC236}">
                <a16:creationId xmlns:a16="http://schemas.microsoft.com/office/drawing/2014/main" id="{8AFCF336-D316-8251-B72E-17144C77EC58}"/>
              </a:ext>
            </a:extLst>
          </xdr:cNvPr>
          <xdr:cNvCxnSpPr/>
        </xdr:nvCxnSpPr>
        <xdr:spPr>
          <a:xfrm flipH="1">
            <a:off x="4819660" y="375570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5" name="Straight Connector 584">
            <a:extLst>
              <a:ext uri="{FF2B5EF4-FFF2-40B4-BE49-F238E27FC236}">
                <a16:creationId xmlns:a16="http://schemas.microsoft.com/office/drawing/2014/main" id="{51FDF7B7-5D7D-9E3F-7066-DCBC178143AA}"/>
              </a:ext>
            </a:extLst>
          </xdr:cNvPr>
          <xdr:cNvCxnSpPr/>
        </xdr:nvCxnSpPr>
        <xdr:spPr>
          <a:xfrm>
            <a:off x="1943111" y="3717130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Straight Connector 585">
            <a:extLst>
              <a:ext uri="{FF2B5EF4-FFF2-40B4-BE49-F238E27FC236}">
                <a16:creationId xmlns:a16="http://schemas.microsoft.com/office/drawing/2014/main" id="{2F8EF6C4-8303-FB90-4B46-1CA0994C3706}"/>
              </a:ext>
            </a:extLst>
          </xdr:cNvPr>
          <xdr:cNvCxnSpPr/>
        </xdr:nvCxnSpPr>
        <xdr:spPr>
          <a:xfrm flipH="1">
            <a:off x="1905011" y="375570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" name="Straight Connector 586">
            <a:extLst>
              <a:ext uri="{FF2B5EF4-FFF2-40B4-BE49-F238E27FC236}">
                <a16:creationId xmlns:a16="http://schemas.microsoft.com/office/drawing/2014/main" id="{FBF78259-9DA4-5C69-B456-8EA49D22FB19}"/>
              </a:ext>
            </a:extLst>
          </xdr:cNvPr>
          <xdr:cNvCxnSpPr/>
        </xdr:nvCxnSpPr>
        <xdr:spPr>
          <a:xfrm>
            <a:off x="2914658" y="3717130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Straight Connector 587">
            <a:extLst>
              <a:ext uri="{FF2B5EF4-FFF2-40B4-BE49-F238E27FC236}">
                <a16:creationId xmlns:a16="http://schemas.microsoft.com/office/drawing/2014/main" id="{326EB2F8-EA40-B5AD-3A83-D208E2F5CB79}"/>
              </a:ext>
            </a:extLst>
          </xdr:cNvPr>
          <xdr:cNvCxnSpPr/>
        </xdr:nvCxnSpPr>
        <xdr:spPr>
          <a:xfrm flipH="1">
            <a:off x="2876558" y="3755707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Straight Arrow Connector 588">
            <a:extLst>
              <a:ext uri="{FF2B5EF4-FFF2-40B4-BE49-F238E27FC236}">
                <a16:creationId xmlns:a16="http://schemas.microsoft.com/office/drawing/2014/main" id="{5CD93A0A-47EE-FAE7-62DA-D8AF8101C5D7}"/>
              </a:ext>
            </a:extLst>
          </xdr:cNvPr>
          <xdr:cNvCxnSpPr/>
        </xdr:nvCxnSpPr>
        <xdr:spPr>
          <a:xfrm>
            <a:off x="3886202" y="36595043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" name="Straight Connector 596">
            <a:extLst>
              <a:ext uri="{FF2B5EF4-FFF2-40B4-BE49-F238E27FC236}">
                <a16:creationId xmlns:a16="http://schemas.microsoft.com/office/drawing/2014/main" id="{43EE773B-2C16-72AE-100A-6FCE50805F52}"/>
              </a:ext>
            </a:extLst>
          </xdr:cNvPr>
          <xdr:cNvCxnSpPr/>
        </xdr:nvCxnSpPr>
        <xdr:spPr>
          <a:xfrm>
            <a:off x="3886208" y="3717130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Straight Connector 597">
            <a:extLst>
              <a:ext uri="{FF2B5EF4-FFF2-40B4-BE49-F238E27FC236}">
                <a16:creationId xmlns:a16="http://schemas.microsoft.com/office/drawing/2014/main" id="{C4C8D78D-77F4-8EBE-7637-2E1C8873C62B}"/>
              </a:ext>
            </a:extLst>
          </xdr:cNvPr>
          <xdr:cNvCxnSpPr/>
        </xdr:nvCxnSpPr>
        <xdr:spPr>
          <a:xfrm flipH="1">
            <a:off x="3848108" y="3755707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93</xdr:row>
      <xdr:rowOff>138113</xdr:rowOff>
    </xdr:from>
    <xdr:to>
      <xdr:col>18</xdr:col>
      <xdr:colOff>71439</xdr:colOff>
      <xdr:row>103</xdr:row>
      <xdr:rowOff>66671</xdr:rowOff>
    </xdr:to>
    <xdr:grpSp>
      <xdr:nvGrpSpPr>
        <xdr:cNvPr id="2188" name="Group 2187">
          <a:extLst>
            <a:ext uri="{FF2B5EF4-FFF2-40B4-BE49-F238E27FC236}">
              <a16:creationId xmlns:a16="http://schemas.microsoft.com/office/drawing/2014/main" id="{667555B2-7429-827C-11D6-3A1DEDD74624}"/>
            </a:ext>
          </a:extLst>
        </xdr:cNvPr>
        <xdr:cNvGrpSpPr/>
      </xdr:nvGrpSpPr>
      <xdr:grpSpPr>
        <a:xfrm>
          <a:off x="895349" y="14130338"/>
          <a:ext cx="2090740" cy="1357308"/>
          <a:chOff x="895349" y="10691813"/>
          <a:chExt cx="2090740" cy="1357308"/>
        </a:xfrm>
      </xdr:grpSpPr>
      <xdr:cxnSp macro="">
        <xdr:nvCxnSpPr>
          <xdr:cNvPr id="683" name="Straight Connector 682">
            <a:extLst>
              <a:ext uri="{FF2B5EF4-FFF2-40B4-BE49-F238E27FC236}">
                <a16:creationId xmlns:a16="http://schemas.microsoft.com/office/drawing/2014/main" id="{A48A39A1-EC5A-13FC-0BF7-AC749DB45BBB}"/>
              </a:ext>
            </a:extLst>
          </xdr:cNvPr>
          <xdr:cNvCxnSpPr/>
        </xdr:nvCxnSpPr>
        <xdr:spPr>
          <a:xfrm>
            <a:off x="966788" y="10987088"/>
            <a:ext cx="19526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4" name="Isosceles Triangle 683">
            <a:extLst>
              <a:ext uri="{FF2B5EF4-FFF2-40B4-BE49-F238E27FC236}">
                <a16:creationId xmlns:a16="http://schemas.microsoft.com/office/drawing/2014/main" id="{A3619F04-5888-378D-D4B5-2B63D59739EF}"/>
              </a:ext>
            </a:extLst>
          </xdr:cNvPr>
          <xdr:cNvSpPr/>
        </xdr:nvSpPr>
        <xdr:spPr>
          <a:xfrm>
            <a:off x="900114" y="1099185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85" name="Isosceles Triangle 684">
            <a:extLst>
              <a:ext uri="{FF2B5EF4-FFF2-40B4-BE49-F238E27FC236}">
                <a16:creationId xmlns:a16="http://schemas.microsoft.com/office/drawing/2014/main" id="{2DF16542-0A37-0DC3-9A92-21FB0E93FC60}"/>
              </a:ext>
            </a:extLst>
          </xdr:cNvPr>
          <xdr:cNvSpPr/>
        </xdr:nvSpPr>
        <xdr:spPr>
          <a:xfrm>
            <a:off x="2847977" y="1098232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93" name="Straight Arrow Connector 692">
            <a:extLst>
              <a:ext uri="{FF2B5EF4-FFF2-40B4-BE49-F238E27FC236}">
                <a16:creationId xmlns:a16="http://schemas.microsoft.com/office/drawing/2014/main" id="{3151CBF8-08E8-5B0D-2792-533C78A4F29B}"/>
              </a:ext>
            </a:extLst>
          </xdr:cNvPr>
          <xdr:cNvCxnSpPr/>
        </xdr:nvCxnSpPr>
        <xdr:spPr>
          <a:xfrm>
            <a:off x="1947862" y="10691813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" name="Straight Arrow Connector 700">
            <a:extLst>
              <a:ext uri="{FF2B5EF4-FFF2-40B4-BE49-F238E27FC236}">
                <a16:creationId xmlns:a16="http://schemas.microsoft.com/office/drawing/2014/main" id="{E9FBAFDC-34EB-D1E2-1949-363FB974F86F}"/>
              </a:ext>
            </a:extLst>
          </xdr:cNvPr>
          <xdr:cNvCxnSpPr/>
        </xdr:nvCxnSpPr>
        <xdr:spPr>
          <a:xfrm flipV="1">
            <a:off x="966792" y="1112996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" name="Straight Arrow Connector 701">
            <a:extLst>
              <a:ext uri="{FF2B5EF4-FFF2-40B4-BE49-F238E27FC236}">
                <a16:creationId xmlns:a16="http://schemas.microsoft.com/office/drawing/2014/main" id="{D54926B5-D7E6-0690-78CC-33C89647B3EA}"/>
              </a:ext>
            </a:extLst>
          </xdr:cNvPr>
          <xdr:cNvCxnSpPr/>
        </xdr:nvCxnSpPr>
        <xdr:spPr>
          <a:xfrm flipV="1">
            <a:off x="2909891" y="1112519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" name="Straight Connector 702">
            <a:extLst>
              <a:ext uri="{FF2B5EF4-FFF2-40B4-BE49-F238E27FC236}">
                <a16:creationId xmlns:a16="http://schemas.microsoft.com/office/drawing/2014/main" id="{5B741999-EBD6-BD35-5DD2-65E71180F4E9}"/>
              </a:ext>
            </a:extLst>
          </xdr:cNvPr>
          <xdr:cNvCxnSpPr/>
        </xdr:nvCxnSpPr>
        <xdr:spPr>
          <a:xfrm>
            <a:off x="971550" y="1155858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" name="Straight Connector 703">
            <a:extLst>
              <a:ext uri="{FF2B5EF4-FFF2-40B4-BE49-F238E27FC236}">
                <a16:creationId xmlns:a16="http://schemas.microsoft.com/office/drawing/2014/main" id="{E88D8D56-B265-6AA2-DB99-49D1D21EB0EF}"/>
              </a:ext>
            </a:extLst>
          </xdr:cNvPr>
          <xdr:cNvCxnSpPr/>
        </xdr:nvCxnSpPr>
        <xdr:spPr>
          <a:xfrm>
            <a:off x="895349" y="11982446"/>
            <a:ext cx="206692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" name="Straight Connector 704">
            <a:extLst>
              <a:ext uri="{FF2B5EF4-FFF2-40B4-BE49-F238E27FC236}">
                <a16:creationId xmlns:a16="http://schemas.microsoft.com/office/drawing/2014/main" id="{54379DB0-ABDF-10D6-1278-43CA1FA28EC9}"/>
              </a:ext>
            </a:extLst>
          </xdr:cNvPr>
          <xdr:cNvCxnSpPr/>
        </xdr:nvCxnSpPr>
        <xdr:spPr>
          <a:xfrm flipH="1">
            <a:off x="933450" y="119443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Straight Connector 705">
            <a:extLst>
              <a:ext uri="{FF2B5EF4-FFF2-40B4-BE49-F238E27FC236}">
                <a16:creationId xmlns:a16="http://schemas.microsoft.com/office/drawing/2014/main" id="{0A804CBC-A607-47B1-752C-8B22EEC8110F}"/>
              </a:ext>
            </a:extLst>
          </xdr:cNvPr>
          <xdr:cNvCxnSpPr/>
        </xdr:nvCxnSpPr>
        <xdr:spPr>
          <a:xfrm>
            <a:off x="2914660" y="1155858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" name="Straight Connector 706">
            <a:extLst>
              <a:ext uri="{FF2B5EF4-FFF2-40B4-BE49-F238E27FC236}">
                <a16:creationId xmlns:a16="http://schemas.microsoft.com/office/drawing/2014/main" id="{050F7BDF-7D6C-1B76-DE66-F89ADF122680}"/>
              </a:ext>
            </a:extLst>
          </xdr:cNvPr>
          <xdr:cNvCxnSpPr/>
        </xdr:nvCxnSpPr>
        <xdr:spPr>
          <a:xfrm flipH="1">
            <a:off x="2876560" y="119443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" name="Straight Connector 707">
            <a:extLst>
              <a:ext uri="{FF2B5EF4-FFF2-40B4-BE49-F238E27FC236}">
                <a16:creationId xmlns:a16="http://schemas.microsoft.com/office/drawing/2014/main" id="{5A9BB1DD-097D-B097-6716-442CE327C15A}"/>
              </a:ext>
            </a:extLst>
          </xdr:cNvPr>
          <xdr:cNvCxnSpPr/>
        </xdr:nvCxnSpPr>
        <xdr:spPr>
          <a:xfrm>
            <a:off x="895349" y="11696696"/>
            <a:ext cx="20907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" name="Straight Connector 708">
            <a:extLst>
              <a:ext uri="{FF2B5EF4-FFF2-40B4-BE49-F238E27FC236}">
                <a16:creationId xmlns:a16="http://schemas.microsoft.com/office/drawing/2014/main" id="{F9AF515C-EBF3-A0AF-873F-6A71DC5CFD1F}"/>
              </a:ext>
            </a:extLst>
          </xdr:cNvPr>
          <xdr:cNvCxnSpPr/>
        </xdr:nvCxnSpPr>
        <xdr:spPr>
          <a:xfrm flipH="1">
            <a:off x="933450" y="116585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" name="Straight Connector 709">
            <a:extLst>
              <a:ext uri="{FF2B5EF4-FFF2-40B4-BE49-F238E27FC236}">
                <a16:creationId xmlns:a16="http://schemas.microsoft.com/office/drawing/2014/main" id="{9C5F8ED2-8F67-10F0-F82D-2999609BE29D}"/>
              </a:ext>
            </a:extLst>
          </xdr:cNvPr>
          <xdr:cNvCxnSpPr/>
        </xdr:nvCxnSpPr>
        <xdr:spPr>
          <a:xfrm flipH="1">
            <a:off x="2876560" y="116585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" name="Straight Connector 710">
            <a:extLst>
              <a:ext uri="{FF2B5EF4-FFF2-40B4-BE49-F238E27FC236}">
                <a16:creationId xmlns:a16="http://schemas.microsoft.com/office/drawing/2014/main" id="{E21DCE40-A74F-BA23-2B1A-6CB651A56891}"/>
              </a:ext>
            </a:extLst>
          </xdr:cNvPr>
          <xdr:cNvCxnSpPr/>
        </xdr:nvCxnSpPr>
        <xdr:spPr>
          <a:xfrm>
            <a:off x="1943111" y="1127283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Straight Connector 711">
            <a:extLst>
              <a:ext uri="{FF2B5EF4-FFF2-40B4-BE49-F238E27FC236}">
                <a16:creationId xmlns:a16="http://schemas.microsoft.com/office/drawing/2014/main" id="{D008CB3F-F838-90A4-AA4A-C5EF3AFD8408}"/>
              </a:ext>
            </a:extLst>
          </xdr:cNvPr>
          <xdr:cNvCxnSpPr/>
        </xdr:nvCxnSpPr>
        <xdr:spPr>
          <a:xfrm flipH="1">
            <a:off x="1905011" y="116585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73</xdr:row>
      <xdr:rowOff>85724</xdr:rowOff>
    </xdr:from>
    <xdr:to>
      <xdr:col>19</xdr:col>
      <xdr:colOff>1</xdr:colOff>
      <xdr:row>75</xdr:row>
      <xdr:rowOff>3</xdr:rowOff>
    </xdr:to>
    <xdr:grpSp>
      <xdr:nvGrpSpPr>
        <xdr:cNvPr id="730" name="Group 729">
          <a:extLst>
            <a:ext uri="{FF2B5EF4-FFF2-40B4-BE49-F238E27FC236}">
              <a16:creationId xmlns:a16="http://schemas.microsoft.com/office/drawing/2014/main" id="{B020942B-7D5E-45DE-A588-B9F2B2A8022B}"/>
            </a:ext>
          </a:extLst>
        </xdr:cNvPr>
        <xdr:cNvGrpSpPr/>
      </xdr:nvGrpSpPr>
      <xdr:grpSpPr>
        <a:xfrm>
          <a:off x="971550" y="11220449"/>
          <a:ext cx="2105026" cy="200029"/>
          <a:chOff x="971550" y="7238999"/>
          <a:chExt cx="2105026" cy="200029"/>
        </a:xfrm>
      </xdr:grpSpPr>
      <xdr:cxnSp macro="">
        <xdr:nvCxnSpPr>
          <xdr:cNvPr id="731" name="Straight Connector 730">
            <a:extLst>
              <a:ext uri="{FF2B5EF4-FFF2-40B4-BE49-F238E27FC236}">
                <a16:creationId xmlns:a16="http://schemas.microsoft.com/office/drawing/2014/main" id="{D00AE1B0-D5D0-1B29-AF43-146FAFAC53F8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" name="Straight Arrow Connector 731">
            <a:extLst>
              <a:ext uri="{FF2B5EF4-FFF2-40B4-BE49-F238E27FC236}">
                <a16:creationId xmlns:a16="http://schemas.microsoft.com/office/drawing/2014/main" id="{0B887D6F-1E0E-4A39-B276-985E63344EA6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Straight Arrow Connector 732">
            <a:extLst>
              <a:ext uri="{FF2B5EF4-FFF2-40B4-BE49-F238E27FC236}">
                <a16:creationId xmlns:a16="http://schemas.microsoft.com/office/drawing/2014/main" id="{51B0D178-3D27-216F-97ED-15FD2EE12C1C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Straight Arrow Connector 733">
            <a:extLst>
              <a:ext uri="{FF2B5EF4-FFF2-40B4-BE49-F238E27FC236}">
                <a16:creationId xmlns:a16="http://schemas.microsoft.com/office/drawing/2014/main" id="{61254727-AF78-C804-CE98-23A67F9374E1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" name="Straight Arrow Connector 734">
            <a:extLst>
              <a:ext uri="{FF2B5EF4-FFF2-40B4-BE49-F238E27FC236}">
                <a16:creationId xmlns:a16="http://schemas.microsoft.com/office/drawing/2014/main" id="{6E0B94E3-A9B8-EFB4-80F3-6468E7FF9F39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Straight Arrow Connector 735">
            <a:extLst>
              <a:ext uri="{FF2B5EF4-FFF2-40B4-BE49-F238E27FC236}">
                <a16:creationId xmlns:a16="http://schemas.microsoft.com/office/drawing/2014/main" id="{473F7FBE-9A13-ACFF-86FE-5945099D75ED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" name="Straight Arrow Connector 736">
            <a:extLst>
              <a:ext uri="{FF2B5EF4-FFF2-40B4-BE49-F238E27FC236}">
                <a16:creationId xmlns:a16="http://schemas.microsoft.com/office/drawing/2014/main" id="{283D5ACC-B585-6962-3D97-C3835B8CB59F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Straight Arrow Connector 737">
            <a:extLst>
              <a:ext uri="{FF2B5EF4-FFF2-40B4-BE49-F238E27FC236}">
                <a16:creationId xmlns:a16="http://schemas.microsoft.com/office/drawing/2014/main" id="{199199A8-08A1-C459-EE03-31783ACD37F5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Straight Arrow Connector 738">
            <a:extLst>
              <a:ext uri="{FF2B5EF4-FFF2-40B4-BE49-F238E27FC236}">
                <a16:creationId xmlns:a16="http://schemas.microsoft.com/office/drawing/2014/main" id="{C0148E1A-8CE7-145D-7224-1321A9B6B57E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" name="Straight Arrow Connector 739">
            <a:extLst>
              <a:ext uri="{FF2B5EF4-FFF2-40B4-BE49-F238E27FC236}">
                <a16:creationId xmlns:a16="http://schemas.microsoft.com/office/drawing/2014/main" id="{4D0E2824-3E5A-935D-28EF-9B61E1878EBD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" name="Straight Arrow Connector 740">
            <a:extLst>
              <a:ext uri="{FF2B5EF4-FFF2-40B4-BE49-F238E27FC236}">
                <a16:creationId xmlns:a16="http://schemas.microsoft.com/office/drawing/2014/main" id="{F9AC2458-D327-2DBE-4EF4-6EC5F53B63D0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Straight Arrow Connector 741">
            <a:extLst>
              <a:ext uri="{FF2B5EF4-FFF2-40B4-BE49-F238E27FC236}">
                <a16:creationId xmlns:a16="http://schemas.microsoft.com/office/drawing/2014/main" id="{5CFDD52E-D8E0-19C0-965D-0FAC2229E1F2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" name="Straight Arrow Connector 742">
            <a:extLst>
              <a:ext uri="{FF2B5EF4-FFF2-40B4-BE49-F238E27FC236}">
                <a16:creationId xmlns:a16="http://schemas.microsoft.com/office/drawing/2014/main" id="{557B3751-A8B9-C657-3F8D-F15C01FF4EC2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" name="Straight Arrow Connector 743">
            <a:extLst>
              <a:ext uri="{FF2B5EF4-FFF2-40B4-BE49-F238E27FC236}">
                <a16:creationId xmlns:a16="http://schemas.microsoft.com/office/drawing/2014/main" id="{AAA61F43-7230-2464-B1C7-5C3D1A3D6540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Straight Arrow Connector 744">
            <a:extLst>
              <a:ext uri="{FF2B5EF4-FFF2-40B4-BE49-F238E27FC236}">
                <a16:creationId xmlns:a16="http://schemas.microsoft.com/office/drawing/2014/main" id="{E4AF3CF4-670A-B0E1-5195-7591B020DD11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" name="Straight Connector 745">
            <a:extLst>
              <a:ext uri="{FF2B5EF4-FFF2-40B4-BE49-F238E27FC236}">
                <a16:creationId xmlns:a16="http://schemas.microsoft.com/office/drawing/2014/main" id="{A15F23C8-E935-AAEE-44A8-F6FD5D97797C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73</xdr:row>
      <xdr:rowOff>85728</xdr:rowOff>
    </xdr:from>
    <xdr:to>
      <xdr:col>37</xdr:col>
      <xdr:colOff>2</xdr:colOff>
      <xdr:row>75</xdr:row>
      <xdr:rowOff>7</xdr:rowOff>
    </xdr:to>
    <xdr:grpSp>
      <xdr:nvGrpSpPr>
        <xdr:cNvPr id="747" name="Group 746">
          <a:extLst>
            <a:ext uri="{FF2B5EF4-FFF2-40B4-BE49-F238E27FC236}">
              <a16:creationId xmlns:a16="http://schemas.microsoft.com/office/drawing/2014/main" id="{CED8B05E-9FFC-4504-B4E2-B5FE700DB8E3}"/>
            </a:ext>
          </a:extLst>
        </xdr:cNvPr>
        <xdr:cNvGrpSpPr/>
      </xdr:nvGrpSpPr>
      <xdr:grpSpPr>
        <a:xfrm>
          <a:off x="3886201" y="11220453"/>
          <a:ext cx="2105026" cy="200029"/>
          <a:chOff x="3886201" y="7239003"/>
          <a:chExt cx="2105026" cy="200029"/>
        </a:xfrm>
      </xdr:grpSpPr>
      <xdr:cxnSp macro="">
        <xdr:nvCxnSpPr>
          <xdr:cNvPr id="748" name="Straight Connector 747">
            <a:extLst>
              <a:ext uri="{FF2B5EF4-FFF2-40B4-BE49-F238E27FC236}">
                <a16:creationId xmlns:a16="http://schemas.microsoft.com/office/drawing/2014/main" id="{D80EE479-5908-BBE4-C252-5D091343E6D5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" name="Straight Arrow Connector 748">
            <a:extLst>
              <a:ext uri="{FF2B5EF4-FFF2-40B4-BE49-F238E27FC236}">
                <a16:creationId xmlns:a16="http://schemas.microsoft.com/office/drawing/2014/main" id="{7554633A-7580-90A0-458D-60D3DEB432E2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" name="Straight Arrow Connector 749">
            <a:extLst>
              <a:ext uri="{FF2B5EF4-FFF2-40B4-BE49-F238E27FC236}">
                <a16:creationId xmlns:a16="http://schemas.microsoft.com/office/drawing/2014/main" id="{7D2E3DEE-1B64-8CE3-8FD8-7A1B8343B75E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Straight Arrow Connector 750">
            <a:extLst>
              <a:ext uri="{FF2B5EF4-FFF2-40B4-BE49-F238E27FC236}">
                <a16:creationId xmlns:a16="http://schemas.microsoft.com/office/drawing/2014/main" id="{0D388E92-5FA0-1D36-8E11-C57CB68F0C68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" name="Straight Arrow Connector 751">
            <a:extLst>
              <a:ext uri="{FF2B5EF4-FFF2-40B4-BE49-F238E27FC236}">
                <a16:creationId xmlns:a16="http://schemas.microsoft.com/office/drawing/2014/main" id="{6EE1426C-10EC-1472-29E8-4269BBC7C2DF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" name="Straight Arrow Connector 752">
            <a:extLst>
              <a:ext uri="{FF2B5EF4-FFF2-40B4-BE49-F238E27FC236}">
                <a16:creationId xmlns:a16="http://schemas.microsoft.com/office/drawing/2014/main" id="{E836B76A-7B20-E614-3F3F-68B3ACFA4B1A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Straight Arrow Connector 753">
            <a:extLst>
              <a:ext uri="{FF2B5EF4-FFF2-40B4-BE49-F238E27FC236}">
                <a16:creationId xmlns:a16="http://schemas.microsoft.com/office/drawing/2014/main" id="{BEA08A4E-5C0C-04D0-A5F1-619126A9AE8D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" name="Straight Arrow Connector 754">
            <a:extLst>
              <a:ext uri="{FF2B5EF4-FFF2-40B4-BE49-F238E27FC236}">
                <a16:creationId xmlns:a16="http://schemas.microsoft.com/office/drawing/2014/main" id="{76621652-F141-E9E8-2BA5-AF7DA0B2A1B6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" name="Straight Arrow Connector 755">
            <a:extLst>
              <a:ext uri="{FF2B5EF4-FFF2-40B4-BE49-F238E27FC236}">
                <a16:creationId xmlns:a16="http://schemas.microsoft.com/office/drawing/2014/main" id="{C004A0F8-E42F-7D30-59D0-2BB601B547F7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Straight Arrow Connector 756">
            <a:extLst>
              <a:ext uri="{FF2B5EF4-FFF2-40B4-BE49-F238E27FC236}">
                <a16:creationId xmlns:a16="http://schemas.microsoft.com/office/drawing/2014/main" id="{43AD0549-C471-53D2-5844-ED378C80312A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" name="Straight Arrow Connector 757">
            <a:extLst>
              <a:ext uri="{FF2B5EF4-FFF2-40B4-BE49-F238E27FC236}">
                <a16:creationId xmlns:a16="http://schemas.microsoft.com/office/drawing/2014/main" id="{3F449D3A-A6E7-F166-A79C-3D950DD3DDFB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" name="Straight Arrow Connector 758">
            <a:extLst>
              <a:ext uri="{FF2B5EF4-FFF2-40B4-BE49-F238E27FC236}">
                <a16:creationId xmlns:a16="http://schemas.microsoft.com/office/drawing/2014/main" id="{7E1E8D44-A590-0C92-2C7F-28A2CBFCD930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Straight Arrow Connector 759">
            <a:extLst>
              <a:ext uri="{FF2B5EF4-FFF2-40B4-BE49-F238E27FC236}">
                <a16:creationId xmlns:a16="http://schemas.microsoft.com/office/drawing/2014/main" id="{9B5729FD-E0FB-4D3B-AAA7-CF97D48998AB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" name="Straight Arrow Connector 760">
            <a:extLst>
              <a:ext uri="{FF2B5EF4-FFF2-40B4-BE49-F238E27FC236}">
                <a16:creationId xmlns:a16="http://schemas.microsoft.com/office/drawing/2014/main" id="{8D3686B1-765C-A05D-F458-9D0F35F538F7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" name="Straight Arrow Connector 761">
            <a:extLst>
              <a:ext uri="{FF2B5EF4-FFF2-40B4-BE49-F238E27FC236}">
                <a16:creationId xmlns:a16="http://schemas.microsoft.com/office/drawing/2014/main" id="{E854EF99-AED6-200F-977D-ACC72EB2BF6F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Straight Connector 762">
            <a:extLst>
              <a:ext uri="{FF2B5EF4-FFF2-40B4-BE49-F238E27FC236}">
                <a16:creationId xmlns:a16="http://schemas.microsoft.com/office/drawing/2014/main" id="{D879115D-4644-97DF-4ADC-717A1225BF9E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95242</xdr:colOff>
      <xdr:row>3</xdr:row>
      <xdr:rowOff>61913</xdr:rowOff>
    </xdr:from>
    <xdr:to>
      <xdr:col>21</xdr:col>
      <xdr:colOff>104776</xdr:colOff>
      <xdr:row>29</xdr:row>
      <xdr:rowOff>80964</xdr:rowOff>
    </xdr:to>
    <xdr:grpSp>
      <xdr:nvGrpSpPr>
        <xdr:cNvPr id="2201" name="Group 2200">
          <a:extLst>
            <a:ext uri="{FF2B5EF4-FFF2-40B4-BE49-F238E27FC236}">
              <a16:creationId xmlns:a16="http://schemas.microsoft.com/office/drawing/2014/main" id="{9D8F5B66-2198-50BA-523F-D79870699729}"/>
            </a:ext>
          </a:extLst>
        </xdr:cNvPr>
        <xdr:cNvGrpSpPr/>
      </xdr:nvGrpSpPr>
      <xdr:grpSpPr>
        <a:xfrm>
          <a:off x="419092" y="1166813"/>
          <a:ext cx="3086109" cy="3743326"/>
          <a:chOff x="419092" y="1166813"/>
          <a:chExt cx="3086109" cy="3752851"/>
        </a:xfrm>
      </xdr:grpSpPr>
      <xdr:cxnSp macro="">
        <xdr:nvCxnSpPr>
          <xdr:cNvPr id="781" name="Straight Connector 780">
            <a:extLst>
              <a:ext uri="{FF2B5EF4-FFF2-40B4-BE49-F238E27FC236}">
                <a16:creationId xmlns:a16="http://schemas.microsoft.com/office/drawing/2014/main" id="{17E02746-C169-931A-0460-7D42D67AEECC}"/>
              </a:ext>
            </a:extLst>
          </xdr:cNvPr>
          <xdr:cNvCxnSpPr/>
        </xdr:nvCxnSpPr>
        <xdr:spPr>
          <a:xfrm flipH="1">
            <a:off x="419100" y="1535396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" name="Straight Connector 781">
            <a:extLst>
              <a:ext uri="{FF2B5EF4-FFF2-40B4-BE49-F238E27FC236}">
                <a16:creationId xmlns:a16="http://schemas.microsoft.com/office/drawing/2014/main" id="{E3398BC3-AE8A-30B2-CB10-3CDBE1CA4085}"/>
              </a:ext>
            </a:extLst>
          </xdr:cNvPr>
          <xdr:cNvCxnSpPr/>
        </xdr:nvCxnSpPr>
        <xdr:spPr>
          <a:xfrm>
            <a:off x="485774" y="1458806"/>
            <a:ext cx="0" cy="27284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Straight Connector 782">
            <a:extLst>
              <a:ext uri="{FF2B5EF4-FFF2-40B4-BE49-F238E27FC236}">
                <a16:creationId xmlns:a16="http://schemas.microsoft.com/office/drawing/2014/main" id="{C1910435-4B4F-17B1-2814-0BAF779FDC9B}"/>
              </a:ext>
            </a:extLst>
          </xdr:cNvPr>
          <xdr:cNvCxnSpPr/>
        </xdr:nvCxnSpPr>
        <xdr:spPr>
          <a:xfrm flipH="1">
            <a:off x="447673" y="1506677"/>
            <a:ext cx="71437" cy="718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Straight Connector 783">
            <a:extLst>
              <a:ext uri="{FF2B5EF4-FFF2-40B4-BE49-F238E27FC236}">
                <a16:creationId xmlns:a16="http://schemas.microsoft.com/office/drawing/2014/main" id="{13FA9CF0-36B1-C7EA-3D9E-789248C2D6EA}"/>
              </a:ext>
            </a:extLst>
          </xdr:cNvPr>
          <xdr:cNvCxnSpPr/>
        </xdr:nvCxnSpPr>
        <xdr:spPr>
          <a:xfrm flipH="1">
            <a:off x="419092" y="4120270"/>
            <a:ext cx="24765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Straight Connector 784">
            <a:extLst>
              <a:ext uri="{FF2B5EF4-FFF2-40B4-BE49-F238E27FC236}">
                <a16:creationId xmlns:a16="http://schemas.microsoft.com/office/drawing/2014/main" id="{FB8886B6-95C4-BD64-07E4-6CA82005CFA5}"/>
              </a:ext>
            </a:extLst>
          </xdr:cNvPr>
          <xdr:cNvCxnSpPr/>
        </xdr:nvCxnSpPr>
        <xdr:spPr>
          <a:xfrm flipH="1">
            <a:off x="447665" y="4086764"/>
            <a:ext cx="71437" cy="718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Straight Connector 785">
            <a:extLst>
              <a:ext uri="{FF2B5EF4-FFF2-40B4-BE49-F238E27FC236}">
                <a16:creationId xmlns:a16="http://schemas.microsoft.com/office/drawing/2014/main" id="{CDFAB755-A786-7360-5629-A4056BD29933}"/>
              </a:ext>
            </a:extLst>
          </xdr:cNvPr>
          <xdr:cNvCxnSpPr/>
        </xdr:nvCxnSpPr>
        <xdr:spPr>
          <a:xfrm>
            <a:off x="809625" y="4311739"/>
            <a:ext cx="0" cy="6079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Straight Connector 786">
            <a:extLst>
              <a:ext uri="{FF2B5EF4-FFF2-40B4-BE49-F238E27FC236}">
                <a16:creationId xmlns:a16="http://schemas.microsoft.com/office/drawing/2014/main" id="{2E4F6DDB-C23A-9009-7727-1C800EE3913F}"/>
              </a:ext>
            </a:extLst>
          </xdr:cNvPr>
          <xdr:cNvCxnSpPr/>
        </xdr:nvCxnSpPr>
        <xdr:spPr>
          <a:xfrm>
            <a:off x="733428" y="4551079"/>
            <a:ext cx="272891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" name="Straight Connector 787">
            <a:extLst>
              <a:ext uri="{FF2B5EF4-FFF2-40B4-BE49-F238E27FC236}">
                <a16:creationId xmlns:a16="http://schemas.microsoft.com/office/drawing/2014/main" id="{0F319076-3EEE-DF80-1010-6E6F50A35C02}"/>
              </a:ext>
            </a:extLst>
          </xdr:cNvPr>
          <xdr:cNvCxnSpPr/>
        </xdr:nvCxnSpPr>
        <xdr:spPr>
          <a:xfrm flipH="1">
            <a:off x="766763" y="4512786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" name="Straight Connector 788">
            <a:extLst>
              <a:ext uri="{FF2B5EF4-FFF2-40B4-BE49-F238E27FC236}">
                <a16:creationId xmlns:a16="http://schemas.microsoft.com/office/drawing/2014/main" id="{1884AE0F-A2F6-C6E6-E8B5-2D7A0BE741B3}"/>
              </a:ext>
            </a:extLst>
          </xdr:cNvPr>
          <xdr:cNvCxnSpPr/>
        </xdr:nvCxnSpPr>
        <xdr:spPr>
          <a:xfrm>
            <a:off x="733423" y="4838289"/>
            <a:ext cx="273367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Straight Connector 789">
            <a:extLst>
              <a:ext uri="{FF2B5EF4-FFF2-40B4-BE49-F238E27FC236}">
                <a16:creationId xmlns:a16="http://schemas.microsoft.com/office/drawing/2014/main" id="{2EB4E842-7AC4-F005-2AD6-2C19B5C334D3}"/>
              </a:ext>
            </a:extLst>
          </xdr:cNvPr>
          <xdr:cNvCxnSpPr/>
        </xdr:nvCxnSpPr>
        <xdr:spPr>
          <a:xfrm flipH="1">
            <a:off x="766758" y="4799996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" name="Straight Connector 790">
            <a:extLst>
              <a:ext uri="{FF2B5EF4-FFF2-40B4-BE49-F238E27FC236}">
                <a16:creationId xmlns:a16="http://schemas.microsoft.com/office/drawing/2014/main" id="{F00C6A3E-D7CF-BF25-73A4-018FAFDD3259}"/>
              </a:ext>
            </a:extLst>
          </xdr:cNvPr>
          <xdr:cNvCxnSpPr/>
        </xdr:nvCxnSpPr>
        <xdr:spPr>
          <a:xfrm>
            <a:off x="3400426" y="4311740"/>
            <a:ext cx="0" cy="6079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Straight Connector 791">
            <a:extLst>
              <a:ext uri="{FF2B5EF4-FFF2-40B4-BE49-F238E27FC236}">
                <a16:creationId xmlns:a16="http://schemas.microsoft.com/office/drawing/2014/main" id="{0E67DDC5-B525-7BB3-D13D-6D000CC1DEE5}"/>
              </a:ext>
            </a:extLst>
          </xdr:cNvPr>
          <xdr:cNvCxnSpPr/>
        </xdr:nvCxnSpPr>
        <xdr:spPr>
          <a:xfrm flipH="1">
            <a:off x="3357564" y="4512787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Straight Connector 792">
            <a:extLst>
              <a:ext uri="{FF2B5EF4-FFF2-40B4-BE49-F238E27FC236}">
                <a16:creationId xmlns:a16="http://schemas.microsoft.com/office/drawing/2014/main" id="{A4C18BD2-4999-34E2-C193-73F7B10CD807}"/>
              </a:ext>
            </a:extLst>
          </xdr:cNvPr>
          <xdr:cNvCxnSpPr/>
        </xdr:nvCxnSpPr>
        <xdr:spPr>
          <a:xfrm flipH="1">
            <a:off x="3357559" y="4799997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" name="Straight Connector 793">
            <a:extLst>
              <a:ext uri="{FF2B5EF4-FFF2-40B4-BE49-F238E27FC236}">
                <a16:creationId xmlns:a16="http://schemas.microsoft.com/office/drawing/2014/main" id="{0E34EA7E-B728-9625-0BF7-1DFF7E9869B2}"/>
              </a:ext>
            </a:extLst>
          </xdr:cNvPr>
          <xdr:cNvCxnSpPr/>
        </xdr:nvCxnSpPr>
        <xdr:spPr>
          <a:xfrm>
            <a:off x="2105027" y="4244724"/>
            <a:ext cx="0" cy="3877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" name="Straight Connector 794">
            <a:extLst>
              <a:ext uri="{FF2B5EF4-FFF2-40B4-BE49-F238E27FC236}">
                <a16:creationId xmlns:a16="http://schemas.microsoft.com/office/drawing/2014/main" id="{7CD7BB76-E57B-773B-CE46-A5694F084F9C}"/>
              </a:ext>
            </a:extLst>
          </xdr:cNvPr>
          <xdr:cNvCxnSpPr/>
        </xdr:nvCxnSpPr>
        <xdr:spPr>
          <a:xfrm flipH="1">
            <a:off x="2062160" y="4512790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" name="Straight Connector 805">
            <a:extLst>
              <a:ext uri="{FF2B5EF4-FFF2-40B4-BE49-F238E27FC236}">
                <a16:creationId xmlns:a16="http://schemas.microsoft.com/office/drawing/2014/main" id="{33BD1C6B-6DC0-9C52-C5B8-CEA3D8599DE1}"/>
              </a:ext>
            </a:extLst>
          </xdr:cNvPr>
          <xdr:cNvCxnSpPr/>
        </xdr:nvCxnSpPr>
        <xdr:spPr>
          <a:xfrm flipV="1">
            <a:off x="809626" y="116681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" name="Straight Connector 806">
            <a:extLst>
              <a:ext uri="{FF2B5EF4-FFF2-40B4-BE49-F238E27FC236}">
                <a16:creationId xmlns:a16="http://schemas.microsoft.com/office/drawing/2014/main" id="{E2F6DD5B-89BB-8360-3214-94A425083A77}"/>
              </a:ext>
            </a:extLst>
          </xdr:cNvPr>
          <xdr:cNvCxnSpPr/>
        </xdr:nvCxnSpPr>
        <xdr:spPr>
          <a:xfrm>
            <a:off x="733424" y="1248188"/>
            <a:ext cx="27432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Straight Connector 807">
            <a:extLst>
              <a:ext uri="{FF2B5EF4-FFF2-40B4-BE49-F238E27FC236}">
                <a16:creationId xmlns:a16="http://schemas.microsoft.com/office/drawing/2014/main" id="{5FB8DBFD-D933-4B61-4B27-090E48AEE82A}"/>
              </a:ext>
            </a:extLst>
          </xdr:cNvPr>
          <xdr:cNvCxnSpPr/>
        </xdr:nvCxnSpPr>
        <xdr:spPr>
          <a:xfrm flipH="1">
            <a:off x="771523" y="120989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" name="Straight Connector 808">
            <a:extLst>
              <a:ext uri="{FF2B5EF4-FFF2-40B4-BE49-F238E27FC236}">
                <a16:creationId xmlns:a16="http://schemas.microsoft.com/office/drawing/2014/main" id="{75555937-BC50-18F0-ECE0-F4ABB87CB733}"/>
              </a:ext>
            </a:extLst>
          </xdr:cNvPr>
          <xdr:cNvCxnSpPr/>
        </xdr:nvCxnSpPr>
        <xdr:spPr>
          <a:xfrm flipV="1">
            <a:off x="2105026" y="116681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" name="Straight Connector 809">
            <a:extLst>
              <a:ext uri="{FF2B5EF4-FFF2-40B4-BE49-F238E27FC236}">
                <a16:creationId xmlns:a16="http://schemas.microsoft.com/office/drawing/2014/main" id="{E49CD474-6620-A38C-EE7B-5B708F6A3354}"/>
              </a:ext>
            </a:extLst>
          </xdr:cNvPr>
          <xdr:cNvCxnSpPr/>
        </xdr:nvCxnSpPr>
        <xdr:spPr>
          <a:xfrm flipH="1">
            <a:off x="2066923" y="120989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" name="Straight Connector 810">
            <a:extLst>
              <a:ext uri="{FF2B5EF4-FFF2-40B4-BE49-F238E27FC236}">
                <a16:creationId xmlns:a16="http://schemas.microsoft.com/office/drawing/2014/main" id="{B1D25206-99FD-2B2D-8450-FBEB13207ADF}"/>
              </a:ext>
            </a:extLst>
          </xdr:cNvPr>
          <xdr:cNvCxnSpPr/>
        </xdr:nvCxnSpPr>
        <xdr:spPr>
          <a:xfrm flipV="1">
            <a:off x="3400426" y="116681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" name="Straight Connector 811">
            <a:extLst>
              <a:ext uri="{FF2B5EF4-FFF2-40B4-BE49-F238E27FC236}">
                <a16:creationId xmlns:a16="http://schemas.microsoft.com/office/drawing/2014/main" id="{60F6F6CF-7F91-DD9C-6E7C-905F483C46C7}"/>
              </a:ext>
            </a:extLst>
          </xdr:cNvPr>
          <xdr:cNvCxnSpPr/>
        </xdr:nvCxnSpPr>
        <xdr:spPr>
          <a:xfrm flipH="1">
            <a:off x="3362323" y="120989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" name="Straight Connector 812">
            <a:extLst>
              <a:ext uri="{FF2B5EF4-FFF2-40B4-BE49-F238E27FC236}">
                <a16:creationId xmlns:a16="http://schemas.microsoft.com/office/drawing/2014/main" id="{24931432-4EF0-FD97-86B2-9DF78FE07A37}"/>
              </a:ext>
            </a:extLst>
          </xdr:cNvPr>
          <xdr:cNvCxnSpPr/>
        </xdr:nvCxnSpPr>
        <xdr:spPr>
          <a:xfrm flipV="1">
            <a:off x="1457326" y="116681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Straight Connector 813">
            <a:extLst>
              <a:ext uri="{FF2B5EF4-FFF2-40B4-BE49-F238E27FC236}">
                <a16:creationId xmlns:a16="http://schemas.microsoft.com/office/drawing/2014/main" id="{659BA3A1-B1D4-7560-B6E6-FFBF6D098D8A}"/>
              </a:ext>
            </a:extLst>
          </xdr:cNvPr>
          <xdr:cNvCxnSpPr/>
        </xdr:nvCxnSpPr>
        <xdr:spPr>
          <a:xfrm flipH="1">
            <a:off x="1419223" y="120989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" name="Straight Connector 814">
            <a:extLst>
              <a:ext uri="{FF2B5EF4-FFF2-40B4-BE49-F238E27FC236}">
                <a16:creationId xmlns:a16="http://schemas.microsoft.com/office/drawing/2014/main" id="{C8C14663-3FAE-0B9E-AA1B-64A393E8CAF1}"/>
              </a:ext>
            </a:extLst>
          </xdr:cNvPr>
          <xdr:cNvCxnSpPr/>
        </xdr:nvCxnSpPr>
        <xdr:spPr>
          <a:xfrm flipV="1">
            <a:off x="2752726" y="1166813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" name="Straight Connector 815">
            <a:extLst>
              <a:ext uri="{FF2B5EF4-FFF2-40B4-BE49-F238E27FC236}">
                <a16:creationId xmlns:a16="http://schemas.microsoft.com/office/drawing/2014/main" id="{C1A04A70-7FB3-DD81-380A-F18EF4090DCC}"/>
              </a:ext>
            </a:extLst>
          </xdr:cNvPr>
          <xdr:cNvCxnSpPr/>
        </xdr:nvCxnSpPr>
        <xdr:spPr>
          <a:xfrm flipH="1">
            <a:off x="2714623" y="1209898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8769BF5A-940A-3F70-1FED-7EA0B51BA677}"/>
              </a:ext>
            </a:extLst>
          </xdr:cNvPr>
          <xdr:cNvSpPr/>
        </xdr:nvSpPr>
        <xdr:spPr>
          <a:xfrm>
            <a:off x="709610" y="1434872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7142FA8E-0A2A-93B3-3CC8-235F85F1FCED}"/>
              </a:ext>
            </a:extLst>
          </xdr:cNvPr>
          <xdr:cNvSpPr/>
        </xdr:nvSpPr>
        <xdr:spPr>
          <a:xfrm>
            <a:off x="3300408" y="1434869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B4AFACAD-D955-BC9A-AAD8-70DBBDFB2656}"/>
              </a:ext>
            </a:extLst>
          </xdr:cNvPr>
          <xdr:cNvSpPr/>
        </xdr:nvSpPr>
        <xdr:spPr>
          <a:xfrm>
            <a:off x="709616" y="4019740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66B98135-80D9-9F06-B9DE-77B851B06E1D}"/>
              </a:ext>
            </a:extLst>
          </xdr:cNvPr>
          <xdr:cNvSpPr/>
        </xdr:nvSpPr>
        <xdr:spPr>
          <a:xfrm>
            <a:off x="3300414" y="4019737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6</xdr:col>
      <xdr:colOff>0</xdr:colOff>
      <xdr:row>91</xdr:row>
      <xdr:rowOff>85724</xdr:rowOff>
    </xdr:from>
    <xdr:to>
      <xdr:col>18</xdr:col>
      <xdr:colOff>4763</xdr:colOff>
      <xdr:row>93</xdr:row>
      <xdr:rowOff>0</xdr:rowOff>
    </xdr:to>
    <xdr:grpSp>
      <xdr:nvGrpSpPr>
        <xdr:cNvPr id="830" name="Group 829">
          <a:extLst>
            <a:ext uri="{FF2B5EF4-FFF2-40B4-BE49-F238E27FC236}">
              <a16:creationId xmlns:a16="http://schemas.microsoft.com/office/drawing/2014/main" id="{645BC205-61D8-47CD-A426-9833C232057A}"/>
            </a:ext>
          </a:extLst>
        </xdr:cNvPr>
        <xdr:cNvGrpSpPr/>
      </xdr:nvGrpSpPr>
      <xdr:grpSpPr>
        <a:xfrm>
          <a:off x="971550" y="13792199"/>
          <a:ext cx="1947863" cy="200026"/>
          <a:chOff x="971550" y="10401299"/>
          <a:chExt cx="1947863" cy="200029"/>
        </a:xfrm>
      </xdr:grpSpPr>
      <xdr:cxnSp macro="">
        <xdr:nvCxnSpPr>
          <xdr:cNvPr id="831" name="Straight Connector 830">
            <a:extLst>
              <a:ext uri="{FF2B5EF4-FFF2-40B4-BE49-F238E27FC236}">
                <a16:creationId xmlns:a16="http://schemas.microsoft.com/office/drawing/2014/main" id="{CB19EF79-4C48-EC79-068B-CD7963939CE2}"/>
              </a:ext>
            </a:extLst>
          </xdr:cNvPr>
          <xdr:cNvCxnSpPr/>
        </xdr:nvCxnSpPr>
        <xdr:spPr>
          <a:xfrm>
            <a:off x="971550" y="10601325"/>
            <a:ext cx="1947863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Straight Arrow Connector 831">
            <a:extLst>
              <a:ext uri="{FF2B5EF4-FFF2-40B4-BE49-F238E27FC236}">
                <a16:creationId xmlns:a16="http://schemas.microsoft.com/office/drawing/2014/main" id="{A3279003-034E-8BEE-26C5-7351C31A442E}"/>
              </a:ext>
            </a:extLst>
          </xdr:cNvPr>
          <xdr:cNvCxnSpPr/>
        </xdr:nvCxnSpPr>
        <xdr:spPr>
          <a:xfrm>
            <a:off x="971551" y="104013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3" name="Straight Arrow Connector 832">
            <a:extLst>
              <a:ext uri="{FF2B5EF4-FFF2-40B4-BE49-F238E27FC236}">
                <a16:creationId xmlns:a16="http://schemas.microsoft.com/office/drawing/2014/main" id="{5F666E80-B4E9-1F24-529A-90FD1967F56A}"/>
              </a:ext>
            </a:extLst>
          </xdr:cNvPr>
          <xdr:cNvCxnSpPr/>
        </xdr:nvCxnSpPr>
        <xdr:spPr>
          <a:xfrm>
            <a:off x="1133476" y="104013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4" name="Straight Arrow Connector 833">
            <a:extLst>
              <a:ext uri="{FF2B5EF4-FFF2-40B4-BE49-F238E27FC236}">
                <a16:creationId xmlns:a16="http://schemas.microsoft.com/office/drawing/2014/main" id="{C8F816D7-3EDB-564C-C0E1-476BD499808A}"/>
              </a:ext>
            </a:extLst>
          </xdr:cNvPr>
          <xdr:cNvCxnSpPr/>
        </xdr:nvCxnSpPr>
        <xdr:spPr>
          <a:xfrm>
            <a:off x="1295401" y="104013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Straight Arrow Connector 834">
            <a:extLst>
              <a:ext uri="{FF2B5EF4-FFF2-40B4-BE49-F238E27FC236}">
                <a16:creationId xmlns:a16="http://schemas.microsoft.com/office/drawing/2014/main" id="{D0A1DF96-5A45-4CE4-6BDA-F2CD584C2A55}"/>
              </a:ext>
            </a:extLst>
          </xdr:cNvPr>
          <xdr:cNvCxnSpPr/>
        </xdr:nvCxnSpPr>
        <xdr:spPr>
          <a:xfrm>
            <a:off x="1457326" y="104013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6" name="Straight Arrow Connector 835">
            <a:extLst>
              <a:ext uri="{FF2B5EF4-FFF2-40B4-BE49-F238E27FC236}">
                <a16:creationId xmlns:a16="http://schemas.microsoft.com/office/drawing/2014/main" id="{69F6EEA7-16A9-5C35-E2E6-09937AF79C83}"/>
              </a:ext>
            </a:extLst>
          </xdr:cNvPr>
          <xdr:cNvCxnSpPr/>
        </xdr:nvCxnSpPr>
        <xdr:spPr>
          <a:xfrm>
            <a:off x="1619251" y="104060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7" name="Straight Arrow Connector 836">
            <a:extLst>
              <a:ext uri="{FF2B5EF4-FFF2-40B4-BE49-F238E27FC236}">
                <a16:creationId xmlns:a16="http://schemas.microsoft.com/office/drawing/2014/main" id="{1AE2BCDD-4545-7AE7-A9FF-FB95D0FBED52}"/>
              </a:ext>
            </a:extLst>
          </xdr:cNvPr>
          <xdr:cNvCxnSpPr/>
        </xdr:nvCxnSpPr>
        <xdr:spPr>
          <a:xfrm>
            <a:off x="1781176" y="104060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8" name="Straight Arrow Connector 837">
            <a:extLst>
              <a:ext uri="{FF2B5EF4-FFF2-40B4-BE49-F238E27FC236}">
                <a16:creationId xmlns:a16="http://schemas.microsoft.com/office/drawing/2014/main" id="{0D27D078-5C8B-18D6-0B86-BDF9C0E58A08}"/>
              </a:ext>
            </a:extLst>
          </xdr:cNvPr>
          <xdr:cNvCxnSpPr/>
        </xdr:nvCxnSpPr>
        <xdr:spPr>
          <a:xfrm>
            <a:off x="1943101" y="104060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9" name="Straight Arrow Connector 838">
            <a:extLst>
              <a:ext uri="{FF2B5EF4-FFF2-40B4-BE49-F238E27FC236}">
                <a16:creationId xmlns:a16="http://schemas.microsoft.com/office/drawing/2014/main" id="{66B653BA-6826-D718-74D9-D0418781579C}"/>
              </a:ext>
            </a:extLst>
          </xdr:cNvPr>
          <xdr:cNvCxnSpPr/>
        </xdr:nvCxnSpPr>
        <xdr:spPr>
          <a:xfrm>
            <a:off x="2105026" y="104060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0" name="Straight Arrow Connector 839">
            <a:extLst>
              <a:ext uri="{FF2B5EF4-FFF2-40B4-BE49-F238E27FC236}">
                <a16:creationId xmlns:a16="http://schemas.microsoft.com/office/drawing/2014/main" id="{4352B263-8AA0-8DCF-C756-E2571E8BB48F}"/>
              </a:ext>
            </a:extLst>
          </xdr:cNvPr>
          <xdr:cNvCxnSpPr/>
        </xdr:nvCxnSpPr>
        <xdr:spPr>
          <a:xfrm>
            <a:off x="2266951" y="104012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Straight Arrow Connector 840">
            <a:extLst>
              <a:ext uri="{FF2B5EF4-FFF2-40B4-BE49-F238E27FC236}">
                <a16:creationId xmlns:a16="http://schemas.microsoft.com/office/drawing/2014/main" id="{4C99F645-6BE5-D19B-FC4A-FC63212CDDC0}"/>
              </a:ext>
            </a:extLst>
          </xdr:cNvPr>
          <xdr:cNvCxnSpPr/>
        </xdr:nvCxnSpPr>
        <xdr:spPr>
          <a:xfrm>
            <a:off x="2428876" y="104013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2" name="Straight Arrow Connector 841">
            <a:extLst>
              <a:ext uri="{FF2B5EF4-FFF2-40B4-BE49-F238E27FC236}">
                <a16:creationId xmlns:a16="http://schemas.microsoft.com/office/drawing/2014/main" id="{293ED177-F71E-5752-4A42-6464A96A81A9}"/>
              </a:ext>
            </a:extLst>
          </xdr:cNvPr>
          <xdr:cNvCxnSpPr/>
        </xdr:nvCxnSpPr>
        <xdr:spPr>
          <a:xfrm>
            <a:off x="2590801" y="104012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3" name="Straight Arrow Connector 842">
            <a:extLst>
              <a:ext uri="{FF2B5EF4-FFF2-40B4-BE49-F238E27FC236}">
                <a16:creationId xmlns:a16="http://schemas.microsoft.com/office/drawing/2014/main" id="{173B9F09-A670-5644-0DC7-C3B8E5C81316}"/>
              </a:ext>
            </a:extLst>
          </xdr:cNvPr>
          <xdr:cNvCxnSpPr/>
        </xdr:nvCxnSpPr>
        <xdr:spPr>
          <a:xfrm>
            <a:off x="2752726" y="104013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4" name="Straight Arrow Connector 843">
            <a:extLst>
              <a:ext uri="{FF2B5EF4-FFF2-40B4-BE49-F238E27FC236}">
                <a16:creationId xmlns:a16="http://schemas.microsoft.com/office/drawing/2014/main" id="{962BADD1-027C-9530-632F-D36624EED63B}"/>
              </a:ext>
            </a:extLst>
          </xdr:cNvPr>
          <xdr:cNvCxnSpPr/>
        </xdr:nvCxnSpPr>
        <xdr:spPr>
          <a:xfrm>
            <a:off x="2914651" y="104060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5" name="Straight Connector 844">
            <a:extLst>
              <a:ext uri="{FF2B5EF4-FFF2-40B4-BE49-F238E27FC236}">
                <a16:creationId xmlns:a16="http://schemas.microsoft.com/office/drawing/2014/main" id="{AC37FEDB-0E50-58EC-F4B2-E5991A18D234}"/>
              </a:ext>
            </a:extLst>
          </xdr:cNvPr>
          <xdr:cNvCxnSpPr/>
        </xdr:nvCxnSpPr>
        <xdr:spPr>
          <a:xfrm>
            <a:off x="971550" y="10401300"/>
            <a:ext cx="1947863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95247</xdr:colOff>
      <xdr:row>325</xdr:row>
      <xdr:rowOff>61909</xdr:rowOff>
    </xdr:from>
    <xdr:to>
      <xdr:col>35</xdr:col>
      <xdr:colOff>104793</xdr:colOff>
      <xdr:row>351</xdr:row>
      <xdr:rowOff>80962</xdr:rowOff>
    </xdr:to>
    <xdr:grpSp>
      <xdr:nvGrpSpPr>
        <xdr:cNvPr id="2204" name="Group 2203">
          <a:extLst>
            <a:ext uri="{FF2B5EF4-FFF2-40B4-BE49-F238E27FC236}">
              <a16:creationId xmlns:a16="http://schemas.microsoft.com/office/drawing/2014/main" id="{72B9B52F-BBD7-8127-B94C-C916310889FC}"/>
            </a:ext>
          </a:extLst>
        </xdr:cNvPr>
        <xdr:cNvGrpSpPr/>
      </xdr:nvGrpSpPr>
      <xdr:grpSpPr>
        <a:xfrm>
          <a:off x="419097" y="49353784"/>
          <a:ext cx="5353071" cy="3733803"/>
          <a:chOff x="419097" y="39914509"/>
          <a:chExt cx="5353071" cy="3752853"/>
        </a:xfrm>
      </xdr:grpSpPr>
      <xdr:cxnSp macro="">
        <xdr:nvCxnSpPr>
          <xdr:cNvPr id="853" name="Straight Connector 852">
            <a:extLst>
              <a:ext uri="{FF2B5EF4-FFF2-40B4-BE49-F238E27FC236}">
                <a16:creationId xmlns:a16="http://schemas.microsoft.com/office/drawing/2014/main" id="{96678592-676A-E134-B960-48EBDE15C8FC}"/>
              </a:ext>
            </a:extLst>
          </xdr:cNvPr>
          <xdr:cNvCxnSpPr/>
        </xdr:nvCxnSpPr>
        <xdr:spPr>
          <a:xfrm flipH="1">
            <a:off x="419097" y="40281221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4" name="Straight Connector 853">
            <a:extLst>
              <a:ext uri="{FF2B5EF4-FFF2-40B4-BE49-F238E27FC236}">
                <a16:creationId xmlns:a16="http://schemas.microsoft.com/office/drawing/2014/main" id="{9D48CD5A-3582-64A3-CDF5-86EC9914C750}"/>
              </a:ext>
            </a:extLst>
          </xdr:cNvPr>
          <xdr:cNvCxnSpPr/>
        </xdr:nvCxnSpPr>
        <xdr:spPr>
          <a:xfrm>
            <a:off x="485771" y="40205020"/>
            <a:ext cx="0" cy="2752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5" name="Straight Connector 854">
            <a:extLst>
              <a:ext uri="{FF2B5EF4-FFF2-40B4-BE49-F238E27FC236}">
                <a16:creationId xmlns:a16="http://schemas.microsoft.com/office/drawing/2014/main" id="{396A40BA-0B7D-5E3F-225F-C101D3D7B3E0}"/>
              </a:ext>
            </a:extLst>
          </xdr:cNvPr>
          <xdr:cNvCxnSpPr/>
        </xdr:nvCxnSpPr>
        <xdr:spPr>
          <a:xfrm flipH="1">
            <a:off x="447670" y="4025264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Straight Connector 855">
            <a:extLst>
              <a:ext uri="{FF2B5EF4-FFF2-40B4-BE49-F238E27FC236}">
                <a16:creationId xmlns:a16="http://schemas.microsoft.com/office/drawing/2014/main" id="{309BD314-0A1A-419A-A645-5ED0C3CB4AAF}"/>
              </a:ext>
            </a:extLst>
          </xdr:cNvPr>
          <xdr:cNvCxnSpPr/>
        </xdr:nvCxnSpPr>
        <xdr:spPr>
          <a:xfrm flipV="1">
            <a:off x="809623" y="3991450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7" name="Straight Connector 856">
            <a:extLst>
              <a:ext uri="{FF2B5EF4-FFF2-40B4-BE49-F238E27FC236}">
                <a16:creationId xmlns:a16="http://schemas.microsoft.com/office/drawing/2014/main" id="{ABB3C7CB-B622-46C7-B335-ED5E46812B9E}"/>
              </a:ext>
            </a:extLst>
          </xdr:cNvPr>
          <xdr:cNvCxnSpPr/>
        </xdr:nvCxnSpPr>
        <xdr:spPr>
          <a:xfrm>
            <a:off x="733421" y="39995471"/>
            <a:ext cx="499586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8" name="Straight Connector 857">
            <a:extLst>
              <a:ext uri="{FF2B5EF4-FFF2-40B4-BE49-F238E27FC236}">
                <a16:creationId xmlns:a16="http://schemas.microsoft.com/office/drawing/2014/main" id="{D33ECA77-19A9-9A62-BEEC-F7A51D60B2C3}"/>
              </a:ext>
            </a:extLst>
          </xdr:cNvPr>
          <xdr:cNvCxnSpPr/>
        </xdr:nvCxnSpPr>
        <xdr:spPr>
          <a:xfrm flipH="1">
            <a:off x="771520" y="39957375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Straight Connector 858">
            <a:extLst>
              <a:ext uri="{FF2B5EF4-FFF2-40B4-BE49-F238E27FC236}">
                <a16:creationId xmlns:a16="http://schemas.microsoft.com/office/drawing/2014/main" id="{C06F41B2-5127-EF69-6CE3-0C8FBAFA1345}"/>
              </a:ext>
            </a:extLst>
          </xdr:cNvPr>
          <xdr:cNvCxnSpPr/>
        </xdr:nvCxnSpPr>
        <xdr:spPr>
          <a:xfrm flipV="1">
            <a:off x="1295398" y="39914510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0" name="Straight Connector 859">
            <a:extLst>
              <a:ext uri="{FF2B5EF4-FFF2-40B4-BE49-F238E27FC236}">
                <a16:creationId xmlns:a16="http://schemas.microsoft.com/office/drawing/2014/main" id="{6A8E5D5E-98E7-08FB-055F-7B598A5CBDBE}"/>
              </a:ext>
            </a:extLst>
          </xdr:cNvPr>
          <xdr:cNvCxnSpPr/>
        </xdr:nvCxnSpPr>
        <xdr:spPr>
          <a:xfrm flipH="1">
            <a:off x="1257295" y="39957376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1" name="Straight Connector 860">
            <a:extLst>
              <a:ext uri="{FF2B5EF4-FFF2-40B4-BE49-F238E27FC236}">
                <a16:creationId xmlns:a16="http://schemas.microsoft.com/office/drawing/2014/main" id="{BB9C2842-23E8-3253-550A-5B0075E108A1}"/>
              </a:ext>
            </a:extLst>
          </xdr:cNvPr>
          <xdr:cNvCxnSpPr/>
        </xdr:nvCxnSpPr>
        <xdr:spPr>
          <a:xfrm flipV="1">
            <a:off x="1781173" y="39914512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Straight Connector 861">
            <a:extLst>
              <a:ext uri="{FF2B5EF4-FFF2-40B4-BE49-F238E27FC236}">
                <a16:creationId xmlns:a16="http://schemas.microsoft.com/office/drawing/2014/main" id="{E548C93C-C236-2C0E-E6A5-20D542B4872E}"/>
              </a:ext>
            </a:extLst>
          </xdr:cNvPr>
          <xdr:cNvCxnSpPr/>
        </xdr:nvCxnSpPr>
        <xdr:spPr>
          <a:xfrm flipH="1">
            <a:off x="1743070" y="39957378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3" name="Straight Connector 862">
            <a:extLst>
              <a:ext uri="{FF2B5EF4-FFF2-40B4-BE49-F238E27FC236}">
                <a16:creationId xmlns:a16="http://schemas.microsoft.com/office/drawing/2014/main" id="{D9165D64-2A03-8C2B-5A92-FAA4523AD141}"/>
              </a:ext>
            </a:extLst>
          </xdr:cNvPr>
          <xdr:cNvCxnSpPr/>
        </xdr:nvCxnSpPr>
        <xdr:spPr>
          <a:xfrm flipH="1">
            <a:off x="419097" y="42872021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4" name="Straight Connector 863">
            <a:extLst>
              <a:ext uri="{FF2B5EF4-FFF2-40B4-BE49-F238E27FC236}">
                <a16:creationId xmlns:a16="http://schemas.microsoft.com/office/drawing/2014/main" id="{1074AB3F-158B-14FA-2BB3-68FBD341361C}"/>
              </a:ext>
            </a:extLst>
          </xdr:cNvPr>
          <xdr:cNvCxnSpPr/>
        </xdr:nvCxnSpPr>
        <xdr:spPr>
          <a:xfrm flipH="1">
            <a:off x="447670" y="4284344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5" name="Straight Connector 864">
            <a:extLst>
              <a:ext uri="{FF2B5EF4-FFF2-40B4-BE49-F238E27FC236}">
                <a16:creationId xmlns:a16="http://schemas.microsoft.com/office/drawing/2014/main" id="{A8074BA3-BD83-4B8A-DA43-137B0DD963DC}"/>
              </a:ext>
            </a:extLst>
          </xdr:cNvPr>
          <xdr:cNvCxnSpPr/>
        </xdr:nvCxnSpPr>
        <xdr:spPr>
          <a:xfrm>
            <a:off x="809629" y="43062524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6" name="Straight Connector 865">
            <a:extLst>
              <a:ext uri="{FF2B5EF4-FFF2-40B4-BE49-F238E27FC236}">
                <a16:creationId xmlns:a16="http://schemas.microsoft.com/office/drawing/2014/main" id="{CC55E580-F82E-811C-7FB9-023C199C018D}"/>
              </a:ext>
            </a:extLst>
          </xdr:cNvPr>
          <xdr:cNvCxnSpPr/>
        </xdr:nvCxnSpPr>
        <xdr:spPr>
          <a:xfrm>
            <a:off x="733432" y="43300649"/>
            <a:ext cx="498633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7" name="Straight Connector 866">
            <a:extLst>
              <a:ext uri="{FF2B5EF4-FFF2-40B4-BE49-F238E27FC236}">
                <a16:creationId xmlns:a16="http://schemas.microsoft.com/office/drawing/2014/main" id="{A12A22C7-E686-2C23-6783-4C2FC6EE150D}"/>
              </a:ext>
            </a:extLst>
          </xdr:cNvPr>
          <xdr:cNvCxnSpPr/>
        </xdr:nvCxnSpPr>
        <xdr:spPr>
          <a:xfrm flipH="1">
            <a:off x="766767" y="432625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8" name="Straight Connector 867">
            <a:extLst>
              <a:ext uri="{FF2B5EF4-FFF2-40B4-BE49-F238E27FC236}">
                <a16:creationId xmlns:a16="http://schemas.microsoft.com/office/drawing/2014/main" id="{834E40E1-5072-B782-8D61-BED2387C09A6}"/>
              </a:ext>
            </a:extLst>
          </xdr:cNvPr>
          <xdr:cNvCxnSpPr/>
        </xdr:nvCxnSpPr>
        <xdr:spPr>
          <a:xfrm>
            <a:off x="733427" y="43586401"/>
            <a:ext cx="499586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9" name="Straight Connector 868">
            <a:extLst>
              <a:ext uri="{FF2B5EF4-FFF2-40B4-BE49-F238E27FC236}">
                <a16:creationId xmlns:a16="http://schemas.microsoft.com/office/drawing/2014/main" id="{1F76DDC3-E5B5-EC17-3133-89A2A4213898}"/>
              </a:ext>
            </a:extLst>
          </xdr:cNvPr>
          <xdr:cNvCxnSpPr/>
        </xdr:nvCxnSpPr>
        <xdr:spPr>
          <a:xfrm flipH="1">
            <a:off x="766762" y="43548302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F952EA15-8ADC-2A60-7912-467379D4C5BC}"/>
              </a:ext>
            </a:extLst>
          </xdr:cNvPr>
          <xdr:cNvSpPr/>
        </xdr:nvSpPr>
        <xdr:spPr>
          <a:xfrm>
            <a:off x="709620" y="42772007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19BD9AC2-6AA0-ED70-8A02-2E89896365F0}"/>
              </a:ext>
            </a:extLst>
          </xdr:cNvPr>
          <xdr:cNvSpPr/>
        </xdr:nvSpPr>
        <xdr:spPr>
          <a:xfrm>
            <a:off x="709612" y="40181210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6783E713-8818-75F1-D4FD-BCCABC23BF95}"/>
              </a:ext>
            </a:extLst>
          </xdr:cNvPr>
          <xdr:cNvSpPr/>
        </xdr:nvSpPr>
        <xdr:spPr>
          <a:xfrm>
            <a:off x="5567381" y="42772017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72174BD6-9C95-F5CC-D587-7CFEFB364FA5}"/>
              </a:ext>
            </a:extLst>
          </xdr:cNvPr>
          <xdr:cNvSpPr/>
        </xdr:nvSpPr>
        <xdr:spPr>
          <a:xfrm>
            <a:off x="5567373" y="40181220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90" name="Straight Connector 889">
            <a:extLst>
              <a:ext uri="{FF2B5EF4-FFF2-40B4-BE49-F238E27FC236}">
                <a16:creationId xmlns:a16="http://schemas.microsoft.com/office/drawing/2014/main" id="{20C80F85-4489-9B33-5AFB-EDA18443399E}"/>
              </a:ext>
            </a:extLst>
          </xdr:cNvPr>
          <xdr:cNvCxnSpPr/>
        </xdr:nvCxnSpPr>
        <xdr:spPr>
          <a:xfrm>
            <a:off x="5667379" y="43062524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1" name="Straight Connector 890">
            <a:extLst>
              <a:ext uri="{FF2B5EF4-FFF2-40B4-BE49-F238E27FC236}">
                <a16:creationId xmlns:a16="http://schemas.microsoft.com/office/drawing/2014/main" id="{66B69D37-4C65-12B3-91F9-746286A16209}"/>
              </a:ext>
            </a:extLst>
          </xdr:cNvPr>
          <xdr:cNvCxnSpPr/>
        </xdr:nvCxnSpPr>
        <xdr:spPr>
          <a:xfrm flipH="1">
            <a:off x="5624517" y="432625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Straight Connector 891">
            <a:extLst>
              <a:ext uri="{FF2B5EF4-FFF2-40B4-BE49-F238E27FC236}">
                <a16:creationId xmlns:a16="http://schemas.microsoft.com/office/drawing/2014/main" id="{07566571-D81E-C47C-0557-8A25E4BF9766}"/>
              </a:ext>
            </a:extLst>
          </xdr:cNvPr>
          <xdr:cNvCxnSpPr/>
        </xdr:nvCxnSpPr>
        <xdr:spPr>
          <a:xfrm flipH="1">
            <a:off x="5624512" y="43548302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3" name="Straight Connector 892">
            <a:extLst>
              <a:ext uri="{FF2B5EF4-FFF2-40B4-BE49-F238E27FC236}">
                <a16:creationId xmlns:a16="http://schemas.microsoft.com/office/drawing/2014/main" id="{2BA6C1CD-0435-A2C4-F728-C3E59A6154F4}"/>
              </a:ext>
            </a:extLst>
          </xdr:cNvPr>
          <xdr:cNvCxnSpPr/>
        </xdr:nvCxnSpPr>
        <xdr:spPr>
          <a:xfrm>
            <a:off x="1781180" y="42995849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4" name="Straight Connector 893">
            <a:extLst>
              <a:ext uri="{FF2B5EF4-FFF2-40B4-BE49-F238E27FC236}">
                <a16:creationId xmlns:a16="http://schemas.microsoft.com/office/drawing/2014/main" id="{82F29A29-6293-1A4E-1BE4-2AA042B2D55C}"/>
              </a:ext>
            </a:extLst>
          </xdr:cNvPr>
          <xdr:cNvCxnSpPr/>
        </xdr:nvCxnSpPr>
        <xdr:spPr>
          <a:xfrm flipH="1">
            <a:off x="1738313" y="43262554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Straight Connector 894">
            <a:extLst>
              <a:ext uri="{FF2B5EF4-FFF2-40B4-BE49-F238E27FC236}">
                <a16:creationId xmlns:a16="http://schemas.microsoft.com/office/drawing/2014/main" id="{EF937CC4-0F3A-F325-0D8A-E37C1C9C8CCD}"/>
              </a:ext>
            </a:extLst>
          </xdr:cNvPr>
          <xdr:cNvCxnSpPr/>
        </xdr:nvCxnSpPr>
        <xdr:spPr>
          <a:xfrm>
            <a:off x="2752730" y="42995849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6" name="Straight Connector 895">
            <a:extLst>
              <a:ext uri="{FF2B5EF4-FFF2-40B4-BE49-F238E27FC236}">
                <a16:creationId xmlns:a16="http://schemas.microsoft.com/office/drawing/2014/main" id="{10DD860C-648B-F56C-4CFB-B8BB6344A46B}"/>
              </a:ext>
            </a:extLst>
          </xdr:cNvPr>
          <xdr:cNvCxnSpPr/>
        </xdr:nvCxnSpPr>
        <xdr:spPr>
          <a:xfrm flipH="1">
            <a:off x="2709863" y="43262554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7" name="Straight Connector 896">
            <a:extLst>
              <a:ext uri="{FF2B5EF4-FFF2-40B4-BE49-F238E27FC236}">
                <a16:creationId xmlns:a16="http://schemas.microsoft.com/office/drawing/2014/main" id="{79116C9A-8D8C-36CD-1803-ED6656DA6C8E}"/>
              </a:ext>
            </a:extLst>
          </xdr:cNvPr>
          <xdr:cNvCxnSpPr/>
        </xdr:nvCxnSpPr>
        <xdr:spPr>
          <a:xfrm>
            <a:off x="3724280" y="42995849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8" name="Straight Connector 897">
            <a:extLst>
              <a:ext uri="{FF2B5EF4-FFF2-40B4-BE49-F238E27FC236}">
                <a16:creationId xmlns:a16="http://schemas.microsoft.com/office/drawing/2014/main" id="{767CF74D-0813-739F-0845-29E13A218E78}"/>
              </a:ext>
            </a:extLst>
          </xdr:cNvPr>
          <xdr:cNvCxnSpPr/>
        </xdr:nvCxnSpPr>
        <xdr:spPr>
          <a:xfrm flipH="1">
            <a:off x="3681413" y="43262554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9" name="Straight Connector 898">
            <a:extLst>
              <a:ext uri="{FF2B5EF4-FFF2-40B4-BE49-F238E27FC236}">
                <a16:creationId xmlns:a16="http://schemas.microsoft.com/office/drawing/2014/main" id="{B4D6EC7A-8D06-2F4B-2D7A-5BD5E976BD23}"/>
              </a:ext>
            </a:extLst>
          </xdr:cNvPr>
          <xdr:cNvCxnSpPr/>
        </xdr:nvCxnSpPr>
        <xdr:spPr>
          <a:xfrm>
            <a:off x="4695830" y="42995849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0" name="Straight Connector 899">
            <a:extLst>
              <a:ext uri="{FF2B5EF4-FFF2-40B4-BE49-F238E27FC236}">
                <a16:creationId xmlns:a16="http://schemas.microsoft.com/office/drawing/2014/main" id="{71F9F602-82A1-768A-5DEA-AFFF56A1D1FB}"/>
              </a:ext>
            </a:extLst>
          </xdr:cNvPr>
          <xdr:cNvCxnSpPr/>
        </xdr:nvCxnSpPr>
        <xdr:spPr>
          <a:xfrm flipH="1">
            <a:off x="4652963" y="43262554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1" name="Straight Connector 900">
            <a:extLst>
              <a:ext uri="{FF2B5EF4-FFF2-40B4-BE49-F238E27FC236}">
                <a16:creationId xmlns:a16="http://schemas.microsoft.com/office/drawing/2014/main" id="{294DA62B-DF05-BAC7-51BA-C710B59EE0EA}"/>
              </a:ext>
            </a:extLst>
          </xdr:cNvPr>
          <xdr:cNvCxnSpPr/>
        </xdr:nvCxnSpPr>
        <xdr:spPr>
          <a:xfrm flipV="1">
            <a:off x="2752723" y="39914512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2" name="Straight Connector 901">
            <a:extLst>
              <a:ext uri="{FF2B5EF4-FFF2-40B4-BE49-F238E27FC236}">
                <a16:creationId xmlns:a16="http://schemas.microsoft.com/office/drawing/2014/main" id="{3E74CDDC-4BE0-0DEA-8BEB-3468E2B80428}"/>
              </a:ext>
            </a:extLst>
          </xdr:cNvPr>
          <xdr:cNvCxnSpPr/>
        </xdr:nvCxnSpPr>
        <xdr:spPr>
          <a:xfrm flipH="1">
            <a:off x="2714620" y="39957378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3" name="Straight Connector 902">
            <a:extLst>
              <a:ext uri="{FF2B5EF4-FFF2-40B4-BE49-F238E27FC236}">
                <a16:creationId xmlns:a16="http://schemas.microsoft.com/office/drawing/2014/main" id="{1FACFC2B-513F-F7F6-2851-D947F34681A9}"/>
              </a:ext>
            </a:extLst>
          </xdr:cNvPr>
          <xdr:cNvCxnSpPr/>
        </xdr:nvCxnSpPr>
        <xdr:spPr>
          <a:xfrm flipV="1">
            <a:off x="3724273" y="39914512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4" name="Straight Connector 903">
            <a:extLst>
              <a:ext uri="{FF2B5EF4-FFF2-40B4-BE49-F238E27FC236}">
                <a16:creationId xmlns:a16="http://schemas.microsoft.com/office/drawing/2014/main" id="{190B3748-BC88-4505-164D-BF9325045828}"/>
              </a:ext>
            </a:extLst>
          </xdr:cNvPr>
          <xdr:cNvCxnSpPr/>
        </xdr:nvCxnSpPr>
        <xdr:spPr>
          <a:xfrm flipH="1">
            <a:off x="3686170" y="39957378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5" name="Straight Connector 904">
            <a:extLst>
              <a:ext uri="{FF2B5EF4-FFF2-40B4-BE49-F238E27FC236}">
                <a16:creationId xmlns:a16="http://schemas.microsoft.com/office/drawing/2014/main" id="{C6A3CB2E-FB20-DE99-AD29-16F2119B904E}"/>
              </a:ext>
            </a:extLst>
          </xdr:cNvPr>
          <xdr:cNvCxnSpPr/>
        </xdr:nvCxnSpPr>
        <xdr:spPr>
          <a:xfrm flipV="1">
            <a:off x="4695823" y="39914512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6" name="Straight Connector 905">
            <a:extLst>
              <a:ext uri="{FF2B5EF4-FFF2-40B4-BE49-F238E27FC236}">
                <a16:creationId xmlns:a16="http://schemas.microsoft.com/office/drawing/2014/main" id="{842C11C9-E515-5707-0B30-955D9FD5BA6D}"/>
              </a:ext>
            </a:extLst>
          </xdr:cNvPr>
          <xdr:cNvCxnSpPr/>
        </xdr:nvCxnSpPr>
        <xdr:spPr>
          <a:xfrm flipH="1">
            <a:off x="4657720" y="39957378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7" name="Straight Connector 906">
            <a:extLst>
              <a:ext uri="{FF2B5EF4-FFF2-40B4-BE49-F238E27FC236}">
                <a16:creationId xmlns:a16="http://schemas.microsoft.com/office/drawing/2014/main" id="{557DDAE2-BDE0-F7EE-7951-120E2BDB7264}"/>
              </a:ext>
            </a:extLst>
          </xdr:cNvPr>
          <xdr:cNvCxnSpPr/>
        </xdr:nvCxnSpPr>
        <xdr:spPr>
          <a:xfrm flipV="1">
            <a:off x="5667373" y="39914512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8" name="Straight Connector 907">
            <a:extLst>
              <a:ext uri="{FF2B5EF4-FFF2-40B4-BE49-F238E27FC236}">
                <a16:creationId xmlns:a16="http://schemas.microsoft.com/office/drawing/2014/main" id="{BAB3E85F-412A-A478-96D7-F8EE5062577B}"/>
              </a:ext>
            </a:extLst>
          </xdr:cNvPr>
          <xdr:cNvCxnSpPr/>
        </xdr:nvCxnSpPr>
        <xdr:spPr>
          <a:xfrm flipH="1">
            <a:off x="5629270" y="39957378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9" name="Straight Connector 908">
            <a:extLst>
              <a:ext uri="{FF2B5EF4-FFF2-40B4-BE49-F238E27FC236}">
                <a16:creationId xmlns:a16="http://schemas.microsoft.com/office/drawing/2014/main" id="{AFCCA4AB-730D-0035-EC16-00B914E53A06}"/>
              </a:ext>
            </a:extLst>
          </xdr:cNvPr>
          <xdr:cNvCxnSpPr/>
        </xdr:nvCxnSpPr>
        <xdr:spPr>
          <a:xfrm flipV="1">
            <a:off x="2266948" y="39914510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0" name="Straight Connector 909">
            <a:extLst>
              <a:ext uri="{FF2B5EF4-FFF2-40B4-BE49-F238E27FC236}">
                <a16:creationId xmlns:a16="http://schemas.microsoft.com/office/drawing/2014/main" id="{8E317719-6589-13D9-F988-0C1C1E76B6FE}"/>
              </a:ext>
            </a:extLst>
          </xdr:cNvPr>
          <xdr:cNvCxnSpPr/>
        </xdr:nvCxnSpPr>
        <xdr:spPr>
          <a:xfrm flipH="1">
            <a:off x="2228845" y="39957376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1" name="Straight Connector 910">
            <a:extLst>
              <a:ext uri="{FF2B5EF4-FFF2-40B4-BE49-F238E27FC236}">
                <a16:creationId xmlns:a16="http://schemas.microsoft.com/office/drawing/2014/main" id="{8E81CB2A-C59C-C87B-FBCE-A488D00495B5}"/>
              </a:ext>
            </a:extLst>
          </xdr:cNvPr>
          <xdr:cNvCxnSpPr/>
        </xdr:nvCxnSpPr>
        <xdr:spPr>
          <a:xfrm flipV="1">
            <a:off x="3238498" y="39914510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2" name="Straight Connector 911">
            <a:extLst>
              <a:ext uri="{FF2B5EF4-FFF2-40B4-BE49-F238E27FC236}">
                <a16:creationId xmlns:a16="http://schemas.microsoft.com/office/drawing/2014/main" id="{8A9B832D-15DA-F6DD-9660-351154281CEF}"/>
              </a:ext>
            </a:extLst>
          </xdr:cNvPr>
          <xdr:cNvCxnSpPr/>
        </xdr:nvCxnSpPr>
        <xdr:spPr>
          <a:xfrm flipH="1">
            <a:off x="3200395" y="39957376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Straight Connector 912">
            <a:extLst>
              <a:ext uri="{FF2B5EF4-FFF2-40B4-BE49-F238E27FC236}">
                <a16:creationId xmlns:a16="http://schemas.microsoft.com/office/drawing/2014/main" id="{8A2AC44A-F39E-D61F-1F39-A55FE00CFFC2}"/>
              </a:ext>
            </a:extLst>
          </xdr:cNvPr>
          <xdr:cNvCxnSpPr/>
        </xdr:nvCxnSpPr>
        <xdr:spPr>
          <a:xfrm flipV="1">
            <a:off x="4210048" y="39914510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4" name="Straight Connector 913">
            <a:extLst>
              <a:ext uri="{FF2B5EF4-FFF2-40B4-BE49-F238E27FC236}">
                <a16:creationId xmlns:a16="http://schemas.microsoft.com/office/drawing/2014/main" id="{475354A7-3DB9-7C95-045A-489DFEAE1642}"/>
              </a:ext>
            </a:extLst>
          </xdr:cNvPr>
          <xdr:cNvCxnSpPr/>
        </xdr:nvCxnSpPr>
        <xdr:spPr>
          <a:xfrm flipH="1">
            <a:off x="4171945" y="39957376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5" name="Straight Connector 914">
            <a:extLst>
              <a:ext uri="{FF2B5EF4-FFF2-40B4-BE49-F238E27FC236}">
                <a16:creationId xmlns:a16="http://schemas.microsoft.com/office/drawing/2014/main" id="{E6B6B457-FAC1-C2D4-106C-6E507A9E3655}"/>
              </a:ext>
            </a:extLst>
          </xdr:cNvPr>
          <xdr:cNvCxnSpPr/>
        </xdr:nvCxnSpPr>
        <xdr:spPr>
          <a:xfrm flipV="1">
            <a:off x="5181598" y="39914510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Straight Connector 915">
            <a:extLst>
              <a:ext uri="{FF2B5EF4-FFF2-40B4-BE49-F238E27FC236}">
                <a16:creationId xmlns:a16="http://schemas.microsoft.com/office/drawing/2014/main" id="{9B6421E0-04DB-44DA-F3E0-302264FEFD4D}"/>
              </a:ext>
            </a:extLst>
          </xdr:cNvPr>
          <xdr:cNvCxnSpPr/>
        </xdr:nvCxnSpPr>
        <xdr:spPr>
          <a:xfrm flipH="1">
            <a:off x="5143495" y="39957376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395</xdr:row>
      <xdr:rowOff>85724</xdr:rowOff>
    </xdr:from>
    <xdr:to>
      <xdr:col>19</xdr:col>
      <xdr:colOff>1</xdr:colOff>
      <xdr:row>397</xdr:row>
      <xdr:rowOff>3</xdr:rowOff>
    </xdr:to>
    <xdr:grpSp>
      <xdr:nvGrpSpPr>
        <xdr:cNvPr id="1029" name="Group 1028">
          <a:extLst>
            <a:ext uri="{FF2B5EF4-FFF2-40B4-BE49-F238E27FC236}">
              <a16:creationId xmlns:a16="http://schemas.microsoft.com/office/drawing/2014/main" id="{7954CF38-CCED-42C3-9488-CB2283E5F8B4}"/>
            </a:ext>
          </a:extLst>
        </xdr:cNvPr>
        <xdr:cNvGrpSpPr/>
      </xdr:nvGrpSpPr>
      <xdr:grpSpPr>
        <a:xfrm>
          <a:off x="971550" y="59397899"/>
          <a:ext cx="2105026" cy="200029"/>
          <a:chOff x="971550" y="7238999"/>
          <a:chExt cx="2105026" cy="200029"/>
        </a:xfrm>
      </xdr:grpSpPr>
      <xdr:cxnSp macro="">
        <xdr:nvCxnSpPr>
          <xdr:cNvPr id="1030" name="Straight Connector 1029">
            <a:extLst>
              <a:ext uri="{FF2B5EF4-FFF2-40B4-BE49-F238E27FC236}">
                <a16:creationId xmlns:a16="http://schemas.microsoft.com/office/drawing/2014/main" id="{D9C19D05-98E2-D365-16BF-1729C82CC33A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1" name="Straight Arrow Connector 1030">
            <a:extLst>
              <a:ext uri="{FF2B5EF4-FFF2-40B4-BE49-F238E27FC236}">
                <a16:creationId xmlns:a16="http://schemas.microsoft.com/office/drawing/2014/main" id="{B2CF34A6-180F-1977-78D4-AE4141650D58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2" name="Straight Arrow Connector 1031">
            <a:extLst>
              <a:ext uri="{FF2B5EF4-FFF2-40B4-BE49-F238E27FC236}">
                <a16:creationId xmlns:a16="http://schemas.microsoft.com/office/drawing/2014/main" id="{111DC7BE-8363-9963-8150-1966E8CB082F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3" name="Straight Arrow Connector 1032">
            <a:extLst>
              <a:ext uri="{FF2B5EF4-FFF2-40B4-BE49-F238E27FC236}">
                <a16:creationId xmlns:a16="http://schemas.microsoft.com/office/drawing/2014/main" id="{AA6F1AA0-BC98-7039-BC57-5EA74E28F30A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4" name="Straight Arrow Connector 1033">
            <a:extLst>
              <a:ext uri="{FF2B5EF4-FFF2-40B4-BE49-F238E27FC236}">
                <a16:creationId xmlns:a16="http://schemas.microsoft.com/office/drawing/2014/main" id="{45BA617F-C4A8-244B-8B75-D35019F8ABF3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5" name="Straight Arrow Connector 1034">
            <a:extLst>
              <a:ext uri="{FF2B5EF4-FFF2-40B4-BE49-F238E27FC236}">
                <a16:creationId xmlns:a16="http://schemas.microsoft.com/office/drawing/2014/main" id="{8EEA759A-3831-9E40-FA9B-BB62A552DD9E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6" name="Straight Arrow Connector 1035">
            <a:extLst>
              <a:ext uri="{FF2B5EF4-FFF2-40B4-BE49-F238E27FC236}">
                <a16:creationId xmlns:a16="http://schemas.microsoft.com/office/drawing/2014/main" id="{F5807540-A965-621D-10FF-2AB8E2729896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7" name="Straight Arrow Connector 1036">
            <a:extLst>
              <a:ext uri="{FF2B5EF4-FFF2-40B4-BE49-F238E27FC236}">
                <a16:creationId xmlns:a16="http://schemas.microsoft.com/office/drawing/2014/main" id="{57B5E809-2D04-E4CA-8EAD-9AE59004366F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8" name="Straight Arrow Connector 1037">
            <a:extLst>
              <a:ext uri="{FF2B5EF4-FFF2-40B4-BE49-F238E27FC236}">
                <a16:creationId xmlns:a16="http://schemas.microsoft.com/office/drawing/2014/main" id="{78D5519C-62D3-E31E-C52D-365123B6B505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9" name="Straight Arrow Connector 1038">
            <a:extLst>
              <a:ext uri="{FF2B5EF4-FFF2-40B4-BE49-F238E27FC236}">
                <a16:creationId xmlns:a16="http://schemas.microsoft.com/office/drawing/2014/main" id="{A2F79D54-3172-847B-DD21-A6CDBD252098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0" name="Straight Arrow Connector 1039">
            <a:extLst>
              <a:ext uri="{FF2B5EF4-FFF2-40B4-BE49-F238E27FC236}">
                <a16:creationId xmlns:a16="http://schemas.microsoft.com/office/drawing/2014/main" id="{455D7630-74ED-3927-87EA-5E009B89CCF3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1" name="Straight Arrow Connector 1040">
            <a:extLst>
              <a:ext uri="{FF2B5EF4-FFF2-40B4-BE49-F238E27FC236}">
                <a16:creationId xmlns:a16="http://schemas.microsoft.com/office/drawing/2014/main" id="{C384D78B-E2BB-1AB3-EA90-51B87E72173C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2" name="Straight Arrow Connector 1041">
            <a:extLst>
              <a:ext uri="{FF2B5EF4-FFF2-40B4-BE49-F238E27FC236}">
                <a16:creationId xmlns:a16="http://schemas.microsoft.com/office/drawing/2014/main" id="{D8781FC2-85A3-E98B-265F-1DE25F775F20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3" name="Straight Arrow Connector 1042">
            <a:extLst>
              <a:ext uri="{FF2B5EF4-FFF2-40B4-BE49-F238E27FC236}">
                <a16:creationId xmlns:a16="http://schemas.microsoft.com/office/drawing/2014/main" id="{701DAAE7-E3A9-461D-437E-B904DE322090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4" name="Straight Arrow Connector 1043">
            <a:extLst>
              <a:ext uri="{FF2B5EF4-FFF2-40B4-BE49-F238E27FC236}">
                <a16:creationId xmlns:a16="http://schemas.microsoft.com/office/drawing/2014/main" id="{65D9705C-C446-A5C8-6DC4-E7ECA5115365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Straight Connector 1044">
            <a:extLst>
              <a:ext uri="{FF2B5EF4-FFF2-40B4-BE49-F238E27FC236}">
                <a16:creationId xmlns:a16="http://schemas.microsoft.com/office/drawing/2014/main" id="{61BFF289-322A-5E6E-7071-05EB7B467BB7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395</xdr:row>
      <xdr:rowOff>85728</xdr:rowOff>
    </xdr:from>
    <xdr:to>
      <xdr:col>37</xdr:col>
      <xdr:colOff>2</xdr:colOff>
      <xdr:row>397</xdr:row>
      <xdr:rowOff>7</xdr:rowOff>
    </xdr:to>
    <xdr:grpSp>
      <xdr:nvGrpSpPr>
        <xdr:cNvPr id="1046" name="Group 1045">
          <a:extLst>
            <a:ext uri="{FF2B5EF4-FFF2-40B4-BE49-F238E27FC236}">
              <a16:creationId xmlns:a16="http://schemas.microsoft.com/office/drawing/2014/main" id="{E0B8B911-F9C1-496B-9430-49EA5C765786}"/>
            </a:ext>
          </a:extLst>
        </xdr:cNvPr>
        <xdr:cNvGrpSpPr/>
      </xdr:nvGrpSpPr>
      <xdr:grpSpPr>
        <a:xfrm>
          <a:off x="3886201" y="59397903"/>
          <a:ext cx="2105026" cy="200029"/>
          <a:chOff x="3886201" y="7239003"/>
          <a:chExt cx="2105026" cy="200029"/>
        </a:xfrm>
      </xdr:grpSpPr>
      <xdr:cxnSp macro="">
        <xdr:nvCxnSpPr>
          <xdr:cNvPr id="1047" name="Straight Connector 1046">
            <a:extLst>
              <a:ext uri="{FF2B5EF4-FFF2-40B4-BE49-F238E27FC236}">
                <a16:creationId xmlns:a16="http://schemas.microsoft.com/office/drawing/2014/main" id="{91FF97B9-E5FA-D34B-024D-67E11EDF1517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8" name="Straight Arrow Connector 1047">
            <a:extLst>
              <a:ext uri="{FF2B5EF4-FFF2-40B4-BE49-F238E27FC236}">
                <a16:creationId xmlns:a16="http://schemas.microsoft.com/office/drawing/2014/main" id="{3E1F5BA0-0E11-B7BA-77C3-0B31BD55349B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9" name="Straight Arrow Connector 1048">
            <a:extLst>
              <a:ext uri="{FF2B5EF4-FFF2-40B4-BE49-F238E27FC236}">
                <a16:creationId xmlns:a16="http://schemas.microsoft.com/office/drawing/2014/main" id="{2CADEC94-04EB-8397-6E53-2BFF6E862E5F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0" name="Straight Arrow Connector 1049">
            <a:extLst>
              <a:ext uri="{FF2B5EF4-FFF2-40B4-BE49-F238E27FC236}">
                <a16:creationId xmlns:a16="http://schemas.microsoft.com/office/drawing/2014/main" id="{8131B269-0A0F-1B57-4AC6-ECC6AFED2E26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1" name="Straight Arrow Connector 1050">
            <a:extLst>
              <a:ext uri="{FF2B5EF4-FFF2-40B4-BE49-F238E27FC236}">
                <a16:creationId xmlns:a16="http://schemas.microsoft.com/office/drawing/2014/main" id="{0E8BC093-ACE7-476D-CE6F-CAC7E381F2C6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2" name="Straight Arrow Connector 1051">
            <a:extLst>
              <a:ext uri="{FF2B5EF4-FFF2-40B4-BE49-F238E27FC236}">
                <a16:creationId xmlns:a16="http://schemas.microsoft.com/office/drawing/2014/main" id="{87C27BC8-B1A4-3F0A-B040-FD47844143CD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3" name="Straight Arrow Connector 1052">
            <a:extLst>
              <a:ext uri="{FF2B5EF4-FFF2-40B4-BE49-F238E27FC236}">
                <a16:creationId xmlns:a16="http://schemas.microsoft.com/office/drawing/2014/main" id="{4BBFDE52-4194-C82B-8C9B-FA5B5F8A99AC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Straight Arrow Connector 1053">
            <a:extLst>
              <a:ext uri="{FF2B5EF4-FFF2-40B4-BE49-F238E27FC236}">
                <a16:creationId xmlns:a16="http://schemas.microsoft.com/office/drawing/2014/main" id="{1A3BDCC3-7251-6A70-0C4C-F48FDE831EB0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5" name="Straight Arrow Connector 1054">
            <a:extLst>
              <a:ext uri="{FF2B5EF4-FFF2-40B4-BE49-F238E27FC236}">
                <a16:creationId xmlns:a16="http://schemas.microsoft.com/office/drawing/2014/main" id="{2E340F78-51D8-4A76-6124-33A68C8D96C7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6" name="Straight Arrow Connector 1055">
            <a:extLst>
              <a:ext uri="{FF2B5EF4-FFF2-40B4-BE49-F238E27FC236}">
                <a16:creationId xmlns:a16="http://schemas.microsoft.com/office/drawing/2014/main" id="{34740CD0-73AB-5A8D-30D6-2D7D235AADF7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7" name="Straight Arrow Connector 1056">
            <a:extLst>
              <a:ext uri="{FF2B5EF4-FFF2-40B4-BE49-F238E27FC236}">
                <a16:creationId xmlns:a16="http://schemas.microsoft.com/office/drawing/2014/main" id="{0C425791-C2FE-6573-6E05-1C16949DB67E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8" name="Straight Arrow Connector 1057">
            <a:extLst>
              <a:ext uri="{FF2B5EF4-FFF2-40B4-BE49-F238E27FC236}">
                <a16:creationId xmlns:a16="http://schemas.microsoft.com/office/drawing/2014/main" id="{CB240727-4562-C126-5AB5-70C6DA8099AE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9" name="Straight Arrow Connector 1058">
            <a:extLst>
              <a:ext uri="{FF2B5EF4-FFF2-40B4-BE49-F238E27FC236}">
                <a16:creationId xmlns:a16="http://schemas.microsoft.com/office/drawing/2014/main" id="{8E423A06-51A0-3A13-7877-F6B888453123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0" name="Straight Arrow Connector 1059">
            <a:extLst>
              <a:ext uri="{FF2B5EF4-FFF2-40B4-BE49-F238E27FC236}">
                <a16:creationId xmlns:a16="http://schemas.microsoft.com/office/drawing/2014/main" id="{2E1D8F1C-241B-38DA-223F-2D204437D6AC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1" name="Straight Arrow Connector 1060">
            <a:extLst>
              <a:ext uri="{FF2B5EF4-FFF2-40B4-BE49-F238E27FC236}">
                <a16:creationId xmlns:a16="http://schemas.microsoft.com/office/drawing/2014/main" id="{EADC577C-88AD-49B1-8680-F02BA8AA3ADB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2" name="Straight Connector 1061">
            <a:extLst>
              <a:ext uri="{FF2B5EF4-FFF2-40B4-BE49-F238E27FC236}">
                <a16:creationId xmlns:a16="http://schemas.microsoft.com/office/drawing/2014/main" id="{FF704144-075B-B068-9D3E-5B6048E404C0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161924</xdr:colOff>
      <xdr:row>414</xdr:row>
      <xdr:rowOff>85724</xdr:rowOff>
    </xdr:from>
    <xdr:to>
      <xdr:col>36</xdr:col>
      <xdr:colOff>4763</xdr:colOff>
      <xdr:row>416</xdr:row>
      <xdr:rowOff>0</xdr:rowOff>
    </xdr:to>
    <xdr:grpSp>
      <xdr:nvGrpSpPr>
        <xdr:cNvPr id="1100" name="Group 1099">
          <a:extLst>
            <a:ext uri="{FF2B5EF4-FFF2-40B4-BE49-F238E27FC236}">
              <a16:creationId xmlns:a16="http://schemas.microsoft.com/office/drawing/2014/main" id="{745B2574-46C7-4F6E-9859-44695EB25E22}"/>
            </a:ext>
          </a:extLst>
        </xdr:cNvPr>
        <xdr:cNvGrpSpPr/>
      </xdr:nvGrpSpPr>
      <xdr:grpSpPr>
        <a:xfrm>
          <a:off x="971549" y="62112524"/>
          <a:ext cx="4862514" cy="200026"/>
          <a:chOff x="971549" y="53520974"/>
          <a:chExt cx="4862514" cy="204789"/>
        </a:xfrm>
      </xdr:grpSpPr>
      <xdr:cxnSp macro="">
        <xdr:nvCxnSpPr>
          <xdr:cNvPr id="1101" name="Straight Connector 1100">
            <a:extLst>
              <a:ext uri="{FF2B5EF4-FFF2-40B4-BE49-F238E27FC236}">
                <a16:creationId xmlns:a16="http://schemas.microsoft.com/office/drawing/2014/main" id="{D06C9629-CC9A-5B8B-4E2E-EE098F88C400}"/>
              </a:ext>
            </a:extLst>
          </xdr:cNvPr>
          <xdr:cNvCxnSpPr/>
        </xdr:nvCxnSpPr>
        <xdr:spPr>
          <a:xfrm>
            <a:off x="971549" y="53721000"/>
            <a:ext cx="4852989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2" name="Straight Arrow Connector 1101">
            <a:extLst>
              <a:ext uri="{FF2B5EF4-FFF2-40B4-BE49-F238E27FC236}">
                <a16:creationId xmlns:a16="http://schemas.microsoft.com/office/drawing/2014/main" id="{F69E9509-0471-0210-43BA-AC2E2F5628F6}"/>
              </a:ext>
            </a:extLst>
          </xdr:cNvPr>
          <xdr:cNvCxnSpPr/>
        </xdr:nvCxnSpPr>
        <xdr:spPr>
          <a:xfrm>
            <a:off x="971551" y="535209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3" name="Straight Arrow Connector 1102">
            <a:extLst>
              <a:ext uri="{FF2B5EF4-FFF2-40B4-BE49-F238E27FC236}">
                <a16:creationId xmlns:a16="http://schemas.microsoft.com/office/drawing/2014/main" id="{7326C7FA-90B6-6ABB-2D1B-58A970BF21C1}"/>
              </a:ext>
            </a:extLst>
          </xdr:cNvPr>
          <xdr:cNvCxnSpPr/>
        </xdr:nvCxnSpPr>
        <xdr:spPr>
          <a:xfrm>
            <a:off x="1133476" y="535209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4" name="Straight Arrow Connector 1103">
            <a:extLst>
              <a:ext uri="{FF2B5EF4-FFF2-40B4-BE49-F238E27FC236}">
                <a16:creationId xmlns:a16="http://schemas.microsoft.com/office/drawing/2014/main" id="{11616920-DA74-C281-F03A-3ACA7E6BE72C}"/>
              </a:ext>
            </a:extLst>
          </xdr:cNvPr>
          <xdr:cNvCxnSpPr/>
        </xdr:nvCxnSpPr>
        <xdr:spPr>
          <a:xfrm>
            <a:off x="1295401" y="535209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Straight Arrow Connector 1104">
            <a:extLst>
              <a:ext uri="{FF2B5EF4-FFF2-40B4-BE49-F238E27FC236}">
                <a16:creationId xmlns:a16="http://schemas.microsoft.com/office/drawing/2014/main" id="{8EBC5BD1-645C-C637-016E-765BC325795F}"/>
              </a:ext>
            </a:extLst>
          </xdr:cNvPr>
          <xdr:cNvCxnSpPr/>
        </xdr:nvCxnSpPr>
        <xdr:spPr>
          <a:xfrm>
            <a:off x="1457326" y="535209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6" name="Straight Arrow Connector 1105">
            <a:extLst>
              <a:ext uri="{FF2B5EF4-FFF2-40B4-BE49-F238E27FC236}">
                <a16:creationId xmlns:a16="http://schemas.microsoft.com/office/drawing/2014/main" id="{9D5FA48D-AB0E-1040-E662-9B290AEFA76F}"/>
              </a:ext>
            </a:extLst>
          </xdr:cNvPr>
          <xdr:cNvCxnSpPr/>
        </xdr:nvCxnSpPr>
        <xdr:spPr>
          <a:xfrm>
            <a:off x="1619251" y="535257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7" name="Straight Arrow Connector 1106">
            <a:extLst>
              <a:ext uri="{FF2B5EF4-FFF2-40B4-BE49-F238E27FC236}">
                <a16:creationId xmlns:a16="http://schemas.microsoft.com/office/drawing/2014/main" id="{B2FE5090-475D-7BCC-77CF-833205E1E777}"/>
              </a:ext>
            </a:extLst>
          </xdr:cNvPr>
          <xdr:cNvCxnSpPr/>
        </xdr:nvCxnSpPr>
        <xdr:spPr>
          <a:xfrm>
            <a:off x="1781176" y="535257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8" name="Straight Arrow Connector 1107">
            <a:extLst>
              <a:ext uri="{FF2B5EF4-FFF2-40B4-BE49-F238E27FC236}">
                <a16:creationId xmlns:a16="http://schemas.microsoft.com/office/drawing/2014/main" id="{377DF376-2B49-39A7-5A8A-4AABE90BCF42}"/>
              </a:ext>
            </a:extLst>
          </xdr:cNvPr>
          <xdr:cNvCxnSpPr/>
        </xdr:nvCxnSpPr>
        <xdr:spPr>
          <a:xfrm>
            <a:off x="1943101" y="535257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9" name="Straight Arrow Connector 1108">
            <a:extLst>
              <a:ext uri="{FF2B5EF4-FFF2-40B4-BE49-F238E27FC236}">
                <a16:creationId xmlns:a16="http://schemas.microsoft.com/office/drawing/2014/main" id="{0FE7BDDA-7899-A728-7972-C65B37BEB142}"/>
              </a:ext>
            </a:extLst>
          </xdr:cNvPr>
          <xdr:cNvCxnSpPr/>
        </xdr:nvCxnSpPr>
        <xdr:spPr>
          <a:xfrm>
            <a:off x="2105026" y="535257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0" name="Straight Arrow Connector 1109">
            <a:extLst>
              <a:ext uri="{FF2B5EF4-FFF2-40B4-BE49-F238E27FC236}">
                <a16:creationId xmlns:a16="http://schemas.microsoft.com/office/drawing/2014/main" id="{26A99C13-0678-34D5-034A-7A6311F96347}"/>
              </a:ext>
            </a:extLst>
          </xdr:cNvPr>
          <xdr:cNvCxnSpPr/>
        </xdr:nvCxnSpPr>
        <xdr:spPr>
          <a:xfrm>
            <a:off x="2266951" y="5352097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1" name="Straight Arrow Connector 1110">
            <a:extLst>
              <a:ext uri="{FF2B5EF4-FFF2-40B4-BE49-F238E27FC236}">
                <a16:creationId xmlns:a16="http://schemas.microsoft.com/office/drawing/2014/main" id="{FDDE0B94-F92D-BB15-B3D3-F9416F84DAEA}"/>
              </a:ext>
            </a:extLst>
          </xdr:cNvPr>
          <xdr:cNvCxnSpPr/>
        </xdr:nvCxnSpPr>
        <xdr:spPr>
          <a:xfrm>
            <a:off x="2428876" y="5352097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2" name="Straight Arrow Connector 1111">
            <a:extLst>
              <a:ext uri="{FF2B5EF4-FFF2-40B4-BE49-F238E27FC236}">
                <a16:creationId xmlns:a16="http://schemas.microsoft.com/office/drawing/2014/main" id="{1A79FB50-37F1-9FDA-CF8E-968F2D515776}"/>
              </a:ext>
            </a:extLst>
          </xdr:cNvPr>
          <xdr:cNvCxnSpPr/>
        </xdr:nvCxnSpPr>
        <xdr:spPr>
          <a:xfrm>
            <a:off x="2590801" y="5352097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3" name="Straight Arrow Connector 1112">
            <a:extLst>
              <a:ext uri="{FF2B5EF4-FFF2-40B4-BE49-F238E27FC236}">
                <a16:creationId xmlns:a16="http://schemas.microsoft.com/office/drawing/2014/main" id="{83A6D224-140B-04CA-ADDB-D76E9ABEE2AB}"/>
              </a:ext>
            </a:extLst>
          </xdr:cNvPr>
          <xdr:cNvCxnSpPr/>
        </xdr:nvCxnSpPr>
        <xdr:spPr>
          <a:xfrm>
            <a:off x="2752726" y="5352097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4" name="Straight Arrow Connector 1113">
            <a:extLst>
              <a:ext uri="{FF2B5EF4-FFF2-40B4-BE49-F238E27FC236}">
                <a16:creationId xmlns:a16="http://schemas.microsoft.com/office/drawing/2014/main" id="{9DF46E2C-5D53-C3D5-BFD2-816757425DA6}"/>
              </a:ext>
            </a:extLst>
          </xdr:cNvPr>
          <xdr:cNvCxnSpPr/>
        </xdr:nvCxnSpPr>
        <xdr:spPr>
          <a:xfrm>
            <a:off x="2914651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5" name="Straight Arrow Connector 1114">
            <a:extLst>
              <a:ext uri="{FF2B5EF4-FFF2-40B4-BE49-F238E27FC236}">
                <a16:creationId xmlns:a16="http://schemas.microsoft.com/office/drawing/2014/main" id="{FDBF02EB-8902-D150-E5A9-4626A50993EB}"/>
              </a:ext>
            </a:extLst>
          </xdr:cNvPr>
          <xdr:cNvCxnSpPr/>
        </xdr:nvCxnSpPr>
        <xdr:spPr>
          <a:xfrm>
            <a:off x="3076576" y="5352573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6" name="Straight Connector 1115">
            <a:extLst>
              <a:ext uri="{FF2B5EF4-FFF2-40B4-BE49-F238E27FC236}">
                <a16:creationId xmlns:a16="http://schemas.microsoft.com/office/drawing/2014/main" id="{90C14D4E-CF8A-9D6E-F487-56D910B9CFEC}"/>
              </a:ext>
            </a:extLst>
          </xdr:cNvPr>
          <xdr:cNvCxnSpPr/>
        </xdr:nvCxnSpPr>
        <xdr:spPr>
          <a:xfrm>
            <a:off x="971550" y="53520975"/>
            <a:ext cx="4862513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7" name="Straight Arrow Connector 1116">
            <a:extLst>
              <a:ext uri="{FF2B5EF4-FFF2-40B4-BE49-F238E27FC236}">
                <a16:creationId xmlns:a16="http://schemas.microsoft.com/office/drawing/2014/main" id="{A5C8954F-9948-CB97-1F50-D2B4EEE07338}"/>
              </a:ext>
            </a:extLst>
          </xdr:cNvPr>
          <xdr:cNvCxnSpPr/>
        </xdr:nvCxnSpPr>
        <xdr:spPr>
          <a:xfrm>
            <a:off x="3238501" y="535209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8" name="Straight Arrow Connector 1117">
            <a:extLst>
              <a:ext uri="{FF2B5EF4-FFF2-40B4-BE49-F238E27FC236}">
                <a16:creationId xmlns:a16="http://schemas.microsoft.com/office/drawing/2014/main" id="{EF8623A8-2B2E-4A78-77B4-5054CF9A9C48}"/>
              </a:ext>
            </a:extLst>
          </xdr:cNvPr>
          <xdr:cNvCxnSpPr/>
        </xdr:nvCxnSpPr>
        <xdr:spPr>
          <a:xfrm>
            <a:off x="3400426" y="535209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9" name="Straight Arrow Connector 1118">
            <a:extLst>
              <a:ext uri="{FF2B5EF4-FFF2-40B4-BE49-F238E27FC236}">
                <a16:creationId xmlns:a16="http://schemas.microsoft.com/office/drawing/2014/main" id="{52EBDB28-4B37-114A-9FD3-CBD37DCF5007}"/>
              </a:ext>
            </a:extLst>
          </xdr:cNvPr>
          <xdr:cNvCxnSpPr/>
        </xdr:nvCxnSpPr>
        <xdr:spPr>
          <a:xfrm>
            <a:off x="3562351" y="535209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0" name="Straight Arrow Connector 1119">
            <a:extLst>
              <a:ext uri="{FF2B5EF4-FFF2-40B4-BE49-F238E27FC236}">
                <a16:creationId xmlns:a16="http://schemas.microsoft.com/office/drawing/2014/main" id="{76582170-2CA9-5181-0F63-011194811F26}"/>
              </a:ext>
            </a:extLst>
          </xdr:cNvPr>
          <xdr:cNvCxnSpPr/>
        </xdr:nvCxnSpPr>
        <xdr:spPr>
          <a:xfrm>
            <a:off x="3724276" y="535257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1" name="Straight Arrow Connector 1120">
            <a:extLst>
              <a:ext uri="{FF2B5EF4-FFF2-40B4-BE49-F238E27FC236}">
                <a16:creationId xmlns:a16="http://schemas.microsoft.com/office/drawing/2014/main" id="{A85DFFFB-F797-62C4-8091-7305397299FB}"/>
              </a:ext>
            </a:extLst>
          </xdr:cNvPr>
          <xdr:cNvCxnSpPr/>
        </xdr:nvCxnSpPr>
        <xdr:spPr>
          <a:xfrm>
            <a:off x="3886201" y="535257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2" name="Straight Arrow Connector 1121">
            <a:extLst>
              <a:ext uri="{FF2B5EF4-FFF2-40B4-BE49-F238E27FC236}">
                <a16:creationId xmlns:a16="http://schemas.microsoft.com/office/drawing/2014/main" id="{563C298A-8D88-5AA9-83E4-F88BBCBB2853}"/>
              </a:ext>
            </a:extLst>
          </xdr:cNvPr>
          <xdr:cNvCxnSpPr/>
        </xdr:nvCxnSpPr>
        <xdr:spPr>
          <a:xfrm>
            <a:off x="3886193" y="5353049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3" name="Straight Arrow Connector 1122">
            <a:extLst>
              <a:ext uri="{FF2B5EF4-FFF2-40B4-BE49-F238E27FC236}">
                <a16:creationId xmlns:a16="http://schemas.microsoft.com/office/drawing/2014/main" id="{37BE1AFD-2AA9-EF35-EE56-5055AA661E13}"/>
              </a:ext>
            </a:extLst>
          </xdr:cNvPr>
          <xdr:cNvCxnSpPr/>
        </xdr:nvCxnSpPr>
        <xdr:spPr>
          <a:xfrm>
            <a:off x="4048118" y="535304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4" name="Straight Arrow Connector 1123">
            <a:extLst>
              <a:ext uri="{FF2B5EF4-FFF2-40B4-BE49-F238E27FC236}">
                <a16:creationId xmlns:a16="http://schemas.microsoft.com/office/drawing/2014/main" id="{4BDEFB27-DC7C-8BFE-8C94-726187AC6AA3}"/>
              </a:ext>
            </a:extLst>
          </xdr:cNvPr>
          <xdr:cNvCxnSpPr/>
        </xdr:nvCxnSpPr>
        <xdr:spPr>
          <a:xfrm>
            <a:off x="4210043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5" name="Straight Arrow Connector 1124">
            <a:extLst>
              <a:ext uri="{FF2B5EF4-FFF2-40B4-BE49-F238E27FC236}">
                <a16:creationId xmlns:a16="http://schemas.microsoft.com/office/drawing/2014/main" id="{F363BA9A-B108-7640-BC72-B58FB6619984}"/>
              </a:ext>
            </a:extLst>
          </xdr:cNvPr>
          <xdr:cNvCxnSpPr/>
        </xdr:nvCxnSpPr>
        <xdr:spPr>
          <a:xfrm>
            <a:off x="4371968" y="535257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6" name="Straight Arrow Connector 1125">
            <a:extLst>
              <a:ext uri="{FF2B5EF4-FFF2-40B4-BE49-F238E27FC236}">
                <a16:creationId xmlns:a16="http://schemas.microsoft.com/office/drawing/2014/main" id="{2E3CE3EB-DF7A-D216-3C19-8E21BB9C4840}"/>
              </a:ext>
            </a:extLst>
          </xdr:cNvPr>
          <xdr:cNvCxnSpPr/>
        </xdr:nvCxnSpPr>
        <xdr:spPr>
          <a:xfrm>
            <a:off x="4533893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7" name="Straight Arrow Connector 1126">
            <a:extLst>
              <a:ext uri="{FF2B5EF4-FFF2-40B4-BE49-F238E27FC236}">
                <a16:creationId xmlns:a16="http://schemas.microsoft.com/office/drawing/2014/main" id="{56DB5EA5-B821-8387-5EBD-6415FF67E9FF}"/>
              </a:ext>
            </a:extLst>
          </xdr:cNvPr>
          <xdr:cNvCxnSpPr/>
        </xdr:nvCxnSpPr>
        <xdr:spPr>
          <a:xfrm>
            <a:off x="4695818" y="535304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8" name="Straight Arrow Connector 1127">
            <a:extLst>
              <a:ext uri="{FF2B5EF4-FFF2-40B4-BE49-F238E27FC236}">
                <a16:creationId xmlns:a16="http://schemas.microsoft.com/office/drawing/2014/main" id="{90F411BB-27B1-8F60-B48E-75A1504F4B6C}"/>
              </a:ext>
            </a:extLst>
          </xdr:cNvPr>
          <xdr:cNvCxnSpPr/>
        </xdr:nvCxnSpPr>
        <xdr:spPr>
          <a:xfrm>
            <a:off x="4857743" y="535305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Straight Arrow Connector 1128">
            <a:extLst>
              <a:ext uri="{FF2B5EF4-FFF2-40B4-BE49-F238E27FC236}">
                <a16:creationId xmlns:a16="http://schemas.microsoft.com/office/drawing/2014/main" id="{42E1024B-5AD9-B7DA-99CE-E2E52C1B4566}"/>
              </a:ext>
            </a:extLst>
          </xdr:cNvPr>
          <xdr:cNvCxnSpPr/>
        </xdr:nvCxnSpPr>
        <xdr:spPr>
          <a:xfrm>
            <a:off x="5019668" y="535304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0" name="Straight Arrow Connector 1129">
            <a:extLst>
              <a:ext uri="{FF2B5EF4-FFF2-40B4-BE49-F238E27FC236}">
                <a16:creationId xmlns:a16="http://schemas.microsoft.com/office/drawing/2014/main" id="{BBCED3A2-E05D-847C-EF8C-1F5EAF3E0CBB}"/>
              </a:ext>
            </a:extLst>
          </xdr:cNvPr>
          <xdr:cNvCxnSpPr/>
        </xdr:nvCxnSpPr>
        <xdr:spPr>
          <a:xfrm>
            <a:off x="5181593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1" name="Straight Arrow Connector 1130">
            <a:extLst>
              <a:ext uri="{FF2B5EF4-FFF2-40B4-BE49-F238E27FC236}">
                <a16:creationId xmlns:a16="http://schemas.microsoft.com/office/drawing/2014/main" id="{AC980CF0-B0A1-2337-B527-02C90AFD0E28}"/>
              </a:ext>
            </a:extLst>
          </xdr:cNvPr>
          <xdr:cNvCxnSpPr/>
        </xdr:nvCxnSpPr>
        <xdr:spPr>
          <a:xfrm>
            <a:off x="5343518" y="535257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2" name="Straight Arrow Connector 1131">
            <a:extLst>
              <a:ext uri="{FF2B5EF4-FFF2-40B4-BE49-F238E27FC236}">
                <a16:creationId xmlns:a16="http://schemas.microsoft.com/office/drawing/2014/main" id="{3BDD23C8-2430-A060-B9B9-CAE67D3756BB}"/>
              </a:ext>
            </a:extLst>
          </xdr:cNvPr>
          <xdr:cNvCxnSpPr/>
        </xdr:nvCxnSpPr>
        <xdr:spPr>
          <a:xfrm>
            <a:off x="5505443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3" name="Straight Arrow Connector 1132">
            <a:extLst>
              <a:ext uri="{FF2B5EF4-FFF2-40B4-BE49-F238E27FC236}">
                <a16:creationId xmlns:a16="http://schemas.microsoft.com/office/drawing/2014/main" id="{9AB8EDF4-A346-7889-33D0-FF8B01DA22E4}"/>
              </a:ext>
            </a:extLst>
          </xdr:cNvPr>
          <xdr:cNvCxnSpPr/>
        </xdr:nvCxnSpPr>
        <xdr:spPr>
          <a:xfrm>
            <a:off x="5667368" y="535304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4" name="Straight Arrow Connector 1133">
            <a:extLst>
              <a:ext uri="{FF2B5EF4-FFF2-40B4-BE49-F238E27FC236}">
                <a16:creationId xmlns:a16="http://schemas.microsoft.com/office/drawing/2014/main" id="{05F7483B-C1FA-BFE4-0FC1-E96B962B4ED7}"/>
              </a:ext>
            </a:extLst>
          </xdr:cNvPr>
          <xdr:cNvCxnSpPr/>
        </xdr:nvCxnSpPr>
        <xdr:spPr>
          <a:xfrm>
            <a:off x="5829293" y="535305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416</xdr:row>
      <xdr:rowOff>138108</xdr:rowOff>
    </xdr:from>
    <xdr:to>
      <xdr:col>36</xdr:col>
      <xdr:colOff>71451</xdr:colOff>
      <xdr:row>426</xdr:row>
      <xdr:rowOff>66671</xdr:rowOff>
    </xdr:to>
    <xdr:grpSp>
      <xdr:nvGrpSpPr>
        <xdr:cNvPr id="2197" name="Group 2196">
          <a:extLst>
            <a:ext uri="{FF2B5EF4-FFF2-40B4-BE49-F238E27FC236}">
              <a16:creationId xmlns:a16="http://schemas.microsoft.com/office/drawing/2014/main" id="{7E44E768-27BF-40ED-1FB6-298D6E54A940}"/>
            </a:ext>
          </a:extLst>
        </xdr:cNvPr>
        <xdr:cNvGrpSpPr/>
      </xdr:nvGrpSpPr>
      <xdr:grpSpPr>
        <a:xfrm>
          <a:off x="895349" y="62450658"/>
          <a:ext cx="5005402" cy="1357313"/>
          <a:chOff x="895349" y="49582383"/>
          <a:chExt cx="5005402" cy="1357313"/>
        </a:xfrm>
      </xdr:grpSpPr>
      <xdr:cxnSp macro="">
        <xdr:nvCxnSpPr>
          <xdr:cNvPr id="1136" name="Straight Connector 1135">
            <a:extLst>
              <a:ext uri="{FF2B5EF4-FFF2-40B4-BE49-F238E27FC236}">
                <a16:creationId xmlns:a16="http://schemas.microsoft.com/office/drawing/2014/main" id="{C603C15D-55ED-D7A0-25F4-7AD04A94BE22}"/>
              </a:ext>
            </a:extLst>
          </xdr:cNvPr>
          <xdr:cNvCxnSpPr/>
        </xdr:nvCxnSpPr>
        <xdr:spPr>
          <a:xfrm>
            <a:off x="966788" y="49877663"/>
            <a:ext cx="4862512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37" name="Isosceles Triangle 1136">
            <a:extLst>
              <a:ext uri="{FF2B5EF4-FFF2-40B4-BE49-F238E27FC236}">
                <a16:creationId xmlns:a16="http://schemas.microsoft.com/office/drawing/2014/main" id="{4B33C7C8-2005-D513-F9BC-B68CCC5E3D41}"/>
              </a:ext>
            </a:extLst>
          </xdr:cNvPr>
          <xdr:cNvSpPr/>
        </xdr:nvSpPr>
        <xdr:spPr>
          <a:xfrm>
            <a:off x="900114" y="4988242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38" name="Isosceles Triangle 1137">
            <a:extLst>
              <a:ext uri="{FF2B5EF4-FFF2-40B4-BE49-F238E27FC236}">
                <a16:creationId xmlns:a16="http://schemas.microsoft.com/office/drawing/2014/main" id="{59B1076E-CBDE-F392-923A-14EF31930C16}"/>
              </a:ext>
            </a:extLst>
          </xdr:cNvPr>
          <xdr:cNvSpPr/>
        </xdr:nvSpPr>
        <xdr:spPr>
          <a:xfrm>
            <a:off x="5762639" y="4987290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46" name="Straight Arrow Connector 1145">
            <a:extLst>
              <a:ext uri="{FF2B5EF4-FFF2-40B4-BE49-F238E27FC236}">
                <a16:creationId xmlns:a16="http://schemas.microsoft.com/office/drawing/2014/main" id="{D86E85E3-B363-5F6D-321C-CDDAB25809E6}"/>
              </a:ext>
            </a:extLst>
          </xdr:cNvPr>
          <xdr:cNvCxnSpPr/>
        </xdr:nvCxnSpPr>
        <xdr:spPr>
          <a:xfrm>
            <a:off x="1947862" y="49582388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4" name="Straight Arrow Connector 1153">
            <a:extLst>
              <a:ext uri="{FF2B5EF4-FFF2-40B4-BE49-F238E27FC236}">
                <a16:creationId xmlns:a16="http://schemas.microsoft.com/office/drawing/2014/main" id="{1A76DDEC-9C3C-875F-E66E-30A346D743B2}"/>
              </a:ext>
            </a:extLst>
          </xdr:cNvPr>
          <xdr:cNvCxnSpPr/>
        </xdr:nvCxnSpPr>
        <xdr:spPr>
          <a:xfrm>
            <a:off x="2914660" y="49582383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2" name="Straight Arrow Connector 1161">
            <a:extLst>
              <a:ext uri="{FF2B5EF4-FFF2-40B4-BE49-F238E27FC236}">
                <a16:creationId xmlns:a16="http://schemas.microsoft.com/office/drawing/2014/main" id="{580B5E85-BB30-52EA-3752-B8B36A4FF1A0}"/>
              </a:ext>
            </a:extLst>
          </xdr:cNvPr>
          <xdr:cNvCxnSpPr/>
        </xdr:nvCxnSpPr>
        <xdr:spPr>
          <a:xfrm flipV="1">
            <a:off x="971555" y="5002053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3" name="Straight Arrow Connector 1162">
            <a:extLst>
              <a:ext uri="{FF2B5EF4-FFF2-40B4-BE49-F238E27FC236}">
                <a16:creationId xmlns:a16="http://schemas.microsoft.com/office/drawing/2014/main" id="{0888DC92-360E-905C-B8E1-86CC67E1D98F}"/>
              </a:ext>
            </a:extLst>
          </xdr:cNvPr>
          <xdr:cNvCxnSpPr/>
        </xdr:nvCxnSpPr>
        <xdr:spPr>
          <a:xfrm flipV="1">
            <a:off x="5829316" y="5001577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4" name="Straight Connector 1163">
            <a:extLst>
              <a:ext uri="{FF2B5EF4-FFF2-40B4-BE49-F238E27FC236}">
                <a16:creationId xmlns:a16="http://schemas.microsoft.com/office/drawing/2014/main" id="{FD0882B7-0A20-3AE8-378D-DF1D783F1F78}"/>
              </a:ext>
            </a:extLst>
          </xdr:cNvPr>
          <xdr:cNvCxnSpPr/>
        </xdr:nvCxnSpPr>
        <xdr:spPr>
          <a:xfrm>
            <a:off x="971550" y="5044915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5" name="Straight Connector 1164">
            <a:extLst>
              <a:ext uri="{FF2B5EF4-FFF2-40B4-BE49-F238E27FC236}">
                <a16:creationId xmlns:a16="http://schemas.microsoft.com/office/drawing/2014/main" id="{BE2D11B8-7030-A911-5ECF-99BE4DDB9606}"/>
              </a:ext>
            </a:extLst>
          </xdr:cNvPr>
          <xdr:cNvCxnSpPr/>
        </xdr:nvCxnSpPr>
        <xdr:spPr>
          <a:xfrm>
            <a:off x="895349" y="50873021"/>
            <a:ext cx="49911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6" name="Straight Connector 1165">
            <a:extLst>
              <a:ext uri="{FF2B5EF4-FFF2-40B4-BE49-F238E27FC236}">
                <a16:creationId xmlns:a16="http://schemas.microsoft.com/office/drawing/2014/main" id="{13C87824-2FFB-34E9-3461-A48AC042F654}"/>
              </a:ext>
            </a:extLst>
          </xdr:cNvPr>
          <xdr:cNvCxnSpPr/>
        </xdr:nvCxnSpPr>
        <xdr:spPr>
          <a:xfrm flipH="1">
            <a:off x="933450" y="508349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7" name="Straight Connector 1166">
            <a:extLst>
              <a:ext uri="{FF2B5EF4-FFF2-40B4-BE49-F238E27FC236}">
                <a16:creationId xmlns:a16="http://schemas.microsoft.com/office/drawing/2014/main" id="{A5B71B77-AC41-E3BB-8D72-62C5DA845611}"/>
              </a:ext>
            </a:extLst>
          </xdr:cNvPr>
          <xdr:cNvCxnSpPr/>
        </xdr:nvCxnSpPr>
        <xdr:spPr>
          <a:xfrm>
            <a:off x="5829310" y="5044915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8" name="Straight Connector 1167">
            <a:extLst>
              <a:ext uri="{FF2B5EF4-FFF2-40B4-BE49-F238E27FC236}">
                <a16:creationId xmlns:a16="http://schemas.microsoft.com/office/drawing/2014/main" id="{0F537F6F-9F78-093D-FD2C-DB775316874D}"/>
              </a:ext>
            </a:extLst>
          </xdr:cNvPr>
          <xdr:cNvCxnSpPr/>
        </xdr:nvCxnSpPr>
        <xdr:spPr>
          <a:xfrm flipH="1">
            <a:off x="5791210" y="508349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9" name="Straight Connector 1168">
            <a:extLst>
              <a:ext uri="{FF2B5EF4-FFF2-40B4-BE49-F238E27FC236}">
                <a16:creationId xmlns:a16="http://schemas.microsoft.com/office/drawing/2014/main" id="{30EE7A70-5DEA-0E4A-EF97-61FCDD415BFC}"/>
              </a:ext>
            </a:extLst>
          </xdr:cNvPr>
          <xdr:cNvCxnSpPr/>
        </xdr:nvCxnSpPr>
        <xdr:spPr>
          <a:xfrm>
            <a:off x="895349" y="50587271"/>
            <a:ext cx="49911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0" name="Straight Connector 1169">
            <a:extLst>
              <a:ext uri="{FF2B5EF4-FFF2-40B4-BE49-F238E27FC236}">
                <a16:creationId xmlns:a16="http://schemas.microsoft.com/office/drawing/2014/main" id="{8F6AE511-6D4E-F02F-2785-873859797A80}"/>
              </a:ext>
            </a:extLst>
          </xdr:cNvPr>
          <xdr:cNvCxnSpPr/>
        </xdr:nvCxnSpPr>
        <xdr:spPr>
          <a:xfrm flipH="1">
            <a:off x="933450" y="505491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1" name="Straight Connector 1170">
            <a:extLst>
              <a:ext uri="{FF2B5EF4-FFF2-40B4-BE49-F238E27FC236}">
                <a16:creationId xmlns:a16="http://schemas.microsoft.com/office/drawing/2014/main" id="{EAD50994-55E6-C81B-F7DD-39625AD11B85}"/>
              </a:ext>
            </a:extLst>
          </xdr:cNvPr>
          <xdr:cNvCxnSpPr/>
        </xdr:nvCxnSpPr>
        <xdr:spPr>
          <a:xfrm flipH="1">
            <a:off x="5791210" y="505491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2" name="Straight Connector 1171">
            <a:extLst>
              <a:ext uri="{FF2B5EF4-FFF2-40B4-BE49-F238E27FC236}">
                <a16:creationId xmlns:a16="http://schemas.microsoft.com/office/drawing/2014/main" id="{3AF876A3-431D-394D-01EC-5B29936B5191}"/>
              </a:ext>
            </a:extLst>
          </xdr:cNvPr>
          <xdr:cNvCxnSpPr/>
        </xdr:nvCxnSpPr>
        <xdr:spPr>
          <a:xfrm>
            <a:off x="1943111" y="5016340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3" name="Straight Connector 1172">
            <a:extLst>
              <a:ext uri="{FF2B5EF4-FFF2-40B4-BE49-F238E27FC236}">
                <a16:creationId xmlns:a16="http://schemas.microsoft.com/office/drawing/2014/main" id="{74372EB4-3EC7-DC9F-8A29-88EF82AA3D43}"/>
              </a:ext>
            </a:extLst>
          </xdr:cNvPr>
          <xdr:cNvCxnSpPr/>
        </xdr:nvCxnSpPr>
        <xdr:spPr>
          <a:xfrm flipH="1">
            <a:off x="1905011" y="505491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4" name="Straight Connector 1173">
            <a:extLst>
              <a:ext uri="{FF2B5EF4-FFF2-40B4-BE49-F238E27FC236}">
                <a16:creationId xmlns:a16="http://schemas.microsoft.com/office/drawing/2014/main" id="{6FA989DE-A6D0-25A0-9EE0-7B0F249E1A08}"/>
              </a:ext>
            </a:extLst>
          </xdr:cNvPr>
          <xdr:cNvCxnSpPr/>
        </xdr:nvCxnSpPr>
        <xdr:spPr>
          <a:xfrm>
            <a:off x="2914658" y="5016340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5" name="Straight Connector 1174">
            <a:extLst>
              <a:ext uri="{FF2B5EF4-FFF2-40B4-BE49-F238E27FC236}">
                <a16:creationId xmlns:a16="http://schemas.microsoft.com/office/drawing/2014/main" id="{DA395B79-19B4-4B50-D721-16CD61DF62D4}"/>
              </a:ext>
            </a:extLst>
          </xdr:cNvPr>
          <xdr:cNvCxnSpPr/>
        </xdr:nvCxnSpPr>
        <xdr:spPr>
          <a:xfrm flipH="1">
            <a:off x="2876558" y="5054917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6" name="Straight Arrow Connector 1175">
            <a:extLst>
              <a:ext uri="{FF2B5EF4-FFF2-40B4-BE49-F238E27FC236}">
                <a16:creationId xmlns:a16="http://schemas.microsoft.com/office/drawing/2014/main" id="{6A8A37FE-F043-5BCB-359F-B2BD8A408C61}"/>
              </a:ext>
            </a:extLst>
          </xdr:cNvPr>
          <xdr:cNvCxnSpPr/>
        </xdr:nvCxnSpPr>
        <xdr:spPr>
          <a:xfrm>
            <a:off x="3886202" y="49587143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4" name="Straight Connector 1183">
            <a:extLst>
              <a:ext uri="{FF2B5EF4-FFF2-40B4-BE49-F238E27FC236}">
                <a16:creationId xmlns:a16="http://schemas.microsoft.com/office/drawing/2014/main" id="{AD68DBF9-B1F3-82ED-E4BF-934877C66704}"/>
              </a:ext>
            </a:extLst>
          </xdr:cNvPr>
          <xdr:cNvCxnSpPr/>
        </xdr:nvCxnSpPr>
        <xdr:spPr>
          <a:xfrm>
            <a:off x="3886208" y="5016340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5" name="Straight Connector 1184">
            <a:extLst>
              <a:ext uri="{FF2B5EF4-FFF2-40B4-BE49-F238E27FC236}">
                <a16:creationId xmlns:a16="http://schemas.microsoft.com/office/drawing/2014/main" id="{EB00953A-66D0-767C-6761-CF81CF33483A}"/>
              </a:ext>
            </a:extLst>
          </xdr:cNvPr>
          <xdr:cNvCxnSpPr/>
        </xdr:nvCxnSpPr>
        <xdr:spPr>
          <a:xfrm flipH="1">
            <a:off x="3848108" y="5054917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6" name="Straight Arrow Connector 1185">
            <a:extLst>
              <a:ext uri="{FF2B5EF4-FFF2-40B4-BE49-F238E27FC236}">
                <a16:creationId xmlns:a16="http://schemas.microsoft.com/office/drawing/2014/main" id="{500FBBEF-8316-70AC-7F39-52DDBAD0A9D6}"/>
              </a:ext>
            </a:extLst>
          </xdr:cNvPr>
          <xdr:cNvCxnSpPr/>
        </xdr:nvCxnSpPr>
        <xdr:spPr>
          <a:xfrm>
            <a:off x="4857752" y="49587143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4" name="Straight Connector 1193">
            <a:extLst>
              <a:ext uri="{FF2B5EF4-FFF2-40B4-BE49-F238E27FC236}">
                <a16:creationId xmlns:a16="http://schemas.microsoft.com/office/drawing/2014/main" id="{F7A879B7-C986-4A9A-2914-81AB5E5909D5}"/>
              </a:ext>
            </a:extLst>
          </xdr:cNvPr>
          <xdr:cNvCxnSpPr/>
        </xdr:nvCxnSpPr>
        <xdr:spPr>
          <a:xfrm>
            <a:off x="4857758" y="5016340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5" name="Straight Connector 1194">
            <a:extLst>
              <a:ext uri="{FF2B5EF4-FFF2-40B4-BE49-F238E27FC236}">
                <a16:creationId xmlns:a16="http://schemas.microsoft.com/office/drawing/2014/main" id="{7B0AD12F-AC0B-91B8-0C34-8DF915882850}"/>
              </a:ext>
            </a:extLst>
          </xdr:cNvPr>
          <xdr:cNvCxnSpPr/>
        </xdr:nvCxnSpPr>
        <xdr:spPr>
          <a:xfrm flipH="1">
            <a:off x="4819658" y="5054917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503</xdr:row>
      <xdr:rowOff>85724</xdr:rowOff>
    </xdr:from>
    <xdr:to>
      <xdr:col>19</xdr:col>
      <xdr:colOff>1</xdr:colOff>
      <xdr:row>505</xdr:row>
      <xdr:rowOff>3</xdr:rowOff>
    </xdr:to>
    <xdr:grpSp>
      <xdr:nvGrpSpPr>
        <xdr:cNvPr id="1296" name="Group 1295">
          <a:extLst>
            <a:ext uri="{FF2B5EF4-FFF2-40B4-BE49-F238E27FC236}">
              <a16:creationId xmlns:a16="http://schemas.microsoft.com/office/drawing/2014/main" id="{8A007F7E-E3A3-4420-B786-7F6CB5E5A17D}"/>
            </a:ext>
          </a:extLst>
        </xdr:cNvPr>
        <xdr:cNvGrpSpPr/>
      </xdr:nvGrpSpPr>
      <xdr:grpSpPr>
        <a:xfrm>
          <a:off x="971550" y="75504674"/>
          <a:ext cx="2105026" cy="200029"/>
          <a:chOff x="971550" y="7238999"/>
          <a:chExt cx="2105026" cy="200029"/>
        </a:xfrm>
      </xdr:grpSpPr>
      <xdr:cxnSp macro="">
        <xdr:nvCxnSpPr>
          <xdr:cNvPr id="1297" name="Straight Connector 1296">
            <a:extLst>
              <a:ext uri="{FF2B5EF4-FFF2-40B4-BE49-F238E27FC236}">
                <a16:creationId xmlns:a16="http://schemas.microsoft.com/office/drawing/2014/main" id="{AC2C741F-E03B-CDF9-E525-361AC934D8C9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8" name="Straight Arrow Connector 1297">
            <a:extLst>
              <a:ext uri="{FF2B5EF4-FFF2-40B4-BE49-F238E27FC236}">
                <a16:creationId xmlns:a16="http://schemas.microsoft.com/office/drawing/2014/main" id="{B0F1BAE6-DAA9-CB60-9FEB-A1D0C2FD9920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9" name="Straight Arrow Connector 1298">
            <a:extLst>
              <a:ext uri="{FF2B5EF4-FFF2-40B4-BE49-F238E27FC236}">
                <a16:creationId xmlns:a16="http://schemas.microsoft.com/office/drawing/2014/main" id="{3393720A-675B-8B4F-2875-1170F661579B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0" name="Straight Arrow Connector 1299">
            <a:extLst>
              <a:ext uri="{FF2B5EF4-FFF2-40B4-BE49-F238E27FC236}">
                <a16:creationId xmlns:a16="http://schemas.microsoft.com/office/drawing/2014/main" id="{47530F10-F176-D0F4-C186-75ED883A4BDB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1" name="Straight Arrow Connector 1300">
            <a:extLst>
              <a:ext uri="{FF2B5EF4-FFF2-40B4-BE49-F238E27FC236}">
                <a16:creationId xmlns:a16="http://schemas.microsoft.com/office/drawing/2014/main" id="{0306D63E-9925-A8D4-8B9A-069361C4058C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2" name="Straight Arrow Connector 1301">
            <a:extLst>
              <a:ext uri="{FF2B5EF4-FFF2-40B4-BE49-F238E27FC236}">
                <a16:creationId xmlns:a16="http://schemas.microsoft.com/office/drawing/2014/main" id="{881051B1-1A6B-E821-5FE4-AFADBBA6AA26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3" name="Straight Arrow Connector 1302">
            <a:extLst>
              <a:ext uri="{FF2B5EF4-FFF2-40B4-BE49-F238E27FC236}">
                <a16:creationId xmlns:a16="http://schemas.microsoft.com/office/drawing/2014/main" id="{AC913E36-C5C3-E103-B19D-707915730E61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4" name="Straight Arrow Connector 1303">
            <a:extLst>
              <a:ext uri="{FF2B5EF4-FFF2-40B4-BE49-F238E27FC236}">
                <a16:creationId xmlns:a16="http://schemas.microsoft.com/office/drawing/2014/main" id="{B1628066-C36C-DC0C-BED8-A29EC701B0C3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5" name="Straight Arrow Connector 1304">
            <a:extLst>
              <a:ext uri="{FF2B5EF4-FFF2-40B4-BE49-F238E27FC236}">
                <a16:creationId xmlns:a16="http://schemas.microsoft.com/office/drawing/2014/main" id="{FB864B42-EF77-6526-12C9-CEA2D4B3BBD7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6" name="Straight Arrow Connector 1305">
            <a:extLst>
              <a:ext uri="{FF2B5EF4-FFF2-40B4-BE49-F238E27FC236}">
                <a16:creationId xmlns:a16="http://schemas.microsoft.com/office/drawing/2014/main" id="{C3583894-38FF-9F09-36EB-FCF0E04E8BB8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7" name="Straight Arrow Connector 1306">
            <a:extLst>
              <a:ext uri="{FF2B5EF4-FFF2-40B4-BE49-F238E27FC236}">
                <a16:creationId xmlns:a16="http://schemas.microsoft.com/office/drawing/2014/main" id="{B2A97896-2ABA-06DE-CF3A-0BC7794DC40F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8" name="Straight Arrow Connector 1307">
            <a:extLst>
              <a:ext uri="{FF2B5EF4-FFF2-40B4-BE49-F238E27FC236}">
                <a16:creationId xmlns:a16="http://schemas.microsoft.com/office/drawing/2014/main" id="{5FA54286-962D-CC78-304C-000CE00084E9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9" name="Straight Arrow Connector 1308">
            <a:extLst>
              <a:ext uri="{FF2B5EF4-FFF2-40B4-BE49-F238E27FC236}">
                <a16:creationId xmlns:a16="http://schemas.microsoft.com/office/drawing/2014/main" id="{1272F25D-019A-CD5E-71CA-B7CC1C14A279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0" name="Straight Arrow Connector 1309">
            <a:extLst>
              <a:ext uri="{FF2B5EF4-FFF2-40B4-BE49-F238E27FC236}">
                <a16:creationId xmlns:a16="http://schemas.microsoft.com/office/drawing/2014/main" id="{A5D7BD5E-B069-E7F0-15CB-21F309EF2A55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1" name="Straight Arrow Connector 1310">
            <a:extLst>
              <a:ext uri="{FF2B5EF4-FFF2-40B4-BE49-F238E27FC236}">
                <a16:creationId xmlns:a16="http://schemas.microsoft.com/office/drawing/2014/main" id="{B61746F1-7805-53D0-8BAA-5BDD1372D6DC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2" name="Straight Connector 1311">
            <a:extLst>
              <a:ext uri="{FF2B5EF4-FFF2-40B4-BE49-F238E27FC236}">
                <a16:creationId xmlns:a16="http://schemas.microsoft.com/office/drawing/2014/main" id="{551B3F3B-DA91-A81D-5D4B-49408087B80A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503</xdr:row>
      <xdr:rowOff>85728</xdr:rowOff>
    </xdr:from>
    <xdr:to>
      <xdr:col>37</xdr:col>
      <xdr:colOff>2</xdr:colOff>
      <xdr:row>505</xdr:row>
      <xdr:rowOff>7</xdr:rowOff>
    </xdr:to>
    <xdr:grpSp>
      <xdr:nvGrpSpPr>
        <xdr:cNvPr id="1313" name="Group 1312">
          <a:extLst>
            <a:ext uri="{FF2B5EF4-FFF2-40B4-BE49-F238E27FC236}">
              <a16:creationId xmlns:a16="http://schemas.microsoft.com/office/drawing/2014/main" id="{8106F2CC-979F-47CC-A6EF-DB2F5AF893EF}"/>
            </a:ext>
          </a:extLst>
        </xdr:cNvPr>
        <xdr:cNvGrpSpPr/>
      </xdr:nvGrpSpPr>
      <xdr:grpSpPr>
        <a:xfrm>
          <a:off x="3886201" y="75504678"/>
          <a:ext cx="2105026" cy="200029"/>
          <a:chOff x="3886201" y="7239003"/>
          <a:chExt cx="2105026" cy="200029"/>
        </a:xfrm>
      </xdr:grpSpPr>
      <xdr:cxnSp macro="">
        <xdr:nvCxnSpPr>
          <xdr:cNvPr id="1314" name="Straight Connector 1313">
            <a:extLst>
              <a:ext uri="{FF2B5EF4-FFF2-40B4-BE49-F238E27FC236}">
                <a16:creationId xmlns:a16="http://schemas.microsoft.com/office/drawing/2014/main" id="{04AB5A33-6288-BA45-B47A-AB0CA0A2642A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5" name="Straight Arrow Connector 1314">
            <a:extLst>
              <a:ext uri="{FF2B5EF4-FFF2-40B4-BE49-F238E27FC236}">
                <a16:creationId xmlns:a16="http://schemas.microsoft.com/office/drawing/2014/main" id="{4D3B7970-37B4-AFC0-6252-C5581925882D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6" name="Straight Arrow Connector 1315">
            <a:extLst>
              <a:ext uri="{FF2B5EF4-FFF2-40B4-BE49-F238E27FC236}">
                <a16:creationId xmlns:a16="http://schemas.microsoft.com/office/drawing/2014/main" id="{9735BA0D-8B5E-A836-E974-5FF1672680E8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7" name="Straight Arrow Connector 1316">
            <a:extLst>
              <a:ext uri="{FF2B5EF4-FFF2-40B4-BE49-F238E27FC236}">
                <a16:creationId xmlns:a16="http://schemas.microsoft.com/office/drawing/2014/main" id="{18146BB6-60AF-E9CB-6593-E8D34E855243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8" name="Straight Arrow Connector 1317">
            <a:extLst>
              <a:ext uri="{FF2B5EF4-FFF2-40B4-BE49-F238E27FC236}">
                <a16:creationId xmlns:a16="http://schemas.microsoft.com/office/drawing/2014/main" id="{D4E879A9-3DF1-72A5-69D4-57E662EC1EB3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9" name="Straight Arrow Connector 1318">
            <a:extLst>
              <a:ext uri="{FF2B5EF4-FFF2-40B4-BE49-F238E27FC236}">
                <a16:creationId xmlns:a16="http://schemas.microsoft.com/office/drawing/2014/main" id="{7878239D-40CF-29CD-F338-C218FA0352D0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0" name="Straight Arrow Connector 1319">
            <a:extLst>
              <a:ext uri="{FF2B5EF4-FFF2-40B4-BE49-F238E27FC236}">
                <a16:creationId xmlns:a16="http://schemas.microsoft.com/office/drawing/2014/main" id="{A000D5D3-91C5-7288-077F-757EFF9BC3E3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1" name="Straight Arrow Connector 1320">
            <a:extLst>
              <a:ext uri="{FF2B5EF4-FFF2-40B4-BE49-F238E27FC236}">
                <a16:creationId xmlns:a16="http://schemas.microsoft.com/office/drawing/2014/main" id="{51EB8A29-9F3C-3552-F846-7A33DB1DDCE8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2" name="Straight Arrow Connector 1321">
            <a:extLst>
              <a:ext uri="{FF2B5EF4-FFF2-40B4-BE49-F238E27FC236}">
                <a16:creationId xmlns:a16="http://schemas.microsoft.com/office/drawing/2014/main" id="{CC0D42DC-A1D6-CCE5-9074-CB4A17CB43FC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3" name="Straight Arrow Connector 1322">
            <a:extLst>
              <a:ext uri="{FF2B5EF4-FFF2-40B4-BE49-F238E27FC236}">
                <a16:creationId xmlns:a16="http://schemas.microsoft.com/office/drawing/2014/main" id="{F943AFBF-2F5B-37E4-427B-A20E46CFB191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4" name="Straight Arrow Connector 1323">
            <a:extLst>
              <a:ext uri="{FF2B5EF4-FFF2-40B4-BE49-F238E27FC236}">
                <a16:creationId xmlns:a16="http://schemas.microsoft.com/office/drawing/2014/main" id="{A04CB849-4685-218E-1F92-561B6AC2A67E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5" name="Straight Arrow Connector 1324">
            <a:extLst>
              <a:ext uri="{FF2B5EF4-FFF2-40B4-BE49-F238E27FC236}">
                <a16:creationId xmlns:a16="http://schemas.microsoft.com/office/drawing/2014/main" id="{E0149B68-C116-BCAA-75A5-D09C728D2255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6" name="Straight Arrow Connector 1325">
            <a:extLst>
              <a:ext uri="{FF2B5EF4-FFF2-40B4-BE49-F238E27FC236}">
                <a16:creationId xmlns:a16="http://schemas.microsoft.com/office/drawing/2014/main" id="{408F6124-C8CD-93C8-8E3E-95DA3B5457DF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7" name="Straight Arrow Connector 1326">
            <a:extLst>
              <a:ext uri="{FF2B5EF4-FFF2-40B4-BE49-F238E27FC236}">
                <a16:creationId xmlns:a16="http://schemas.microsoft.com/office/drawing/2014/main" id="{B7BE9CAA-9916-3404-EC3E-3D0ACBC1B3A2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8" name="Straight Arrow Connector 1327">
            <a:extLst>
              <a:ext uri="{FF2B5EF4-FFF2-40B4-BE49-F238E27FC236}">
                <a16:creationId xmlns:a16="http://schemas.microsoft.com/office/drawing/2014/main" id="{2D47144C-A6FD-FC4C-4736-9CA093A362D9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9" name="Straight Connector 1328">
            <a:extLst>
              <a:ext uri="{FF2B5EF4-FFF2-40B4-BE49-F238E27FC236}">
                <a16:creationId xmlns:a16="http://schemas.microsoft.com/office/drawing/2014/main" id="{62A2148C-7738-2AC9-F73C-A83DA7480B2F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95247</xdr:colOff>
      <xdr:row>433</xdr:row>
      <xdr:rowOff>61909</xdr:rowOff>
    </xdr:from>
    <xdr:to>
      <xdr:col>41</xdr:col>
      <xdr:colOff>104793</xdr:colOff>
      <xdr:row>459</xdr:row>
      <xdr:rowOff>80962</xdr:rowOff>
    </xdr:to>
    <xdr:grpSp>
      <xdr:nvGrpSpPr>
        <xdr:cNvPr id="2205" name="Group 2204">
          <a:extLst>
            <a:ext uri="{FF2B5EF4-FFF2-40B4-BE49-F238E27FC236}">
              <a16:creationId xmlns:a16="http://schemas.microsoft.com/office/drawing/2014/main" id="{1C54685C-071D-9680-6953-2C8D9F76B0D7}"/>
            </a:ext>
          </a:extLst>
        </xdr:cNvPr>
        <xdr:cNvGrpSpPr/>
      </xdr:nvGrpSpPr>
      <xdr:grpSpPr>
        <a:xfrm>
          <a:off x="419097" y="65460559"/>
          <a:ext cx="6324621" cy="3733803"/>
          <a:chOff x="419097" y="52878034"/>
          <a:chExt cx="6324621" cy="3752853"/>
        </a:xfrm>
      </xdr:grpSpPr>
      <xdr:cxnSp macro="">
        <xdr:nvCxnSpPr>
          <xdr:cNvPr id="1337" name="Straight Connector 1336">
            <a:extLst>
              <a:ext uri="{FF2B5EF4-FFF2-40B4-BE49-F238E27FC236}">
                <a16:creationId xmlns:a16="http://schemas.microsoft.com/office/drawing/2014/main" id="{8E54DFC9-C044-8362-AC87-FD960402689E}"/>
              </a:ext>
            </a:extLst>
          </xdr:cNvPr>
          <xdr:cNvCxnSpPr/>
        </xdr:nvCxnSpPr>
        <xdr:spPr>
          <a:xfrm flipH="1">
            <a:off x="419097" y="53244746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8" name="Straight Connector 1337">
            <a:extLst>
              <a:ext uri="{FF2B5EF4-FFF2-40B4-BE49-F238E27FC236}">
                <a16:creationId xmlns:a16="http://schemas.microsoft.com/office/drawing/2014/main" id="{A5ED8D56-F03C-F95C-4A41-05F6C9D32C12}"/>
              </a:ext>
            </a:extLst>
          </xdr:cNvPr>
          <xdr:cNvCxnSpPr/>
        </xdr:nvCxnSpPr>
        <xdr:spPr>
          <a:xfrm>
            <a:off x="485771" y="53168545"/>
            <a:ext cx="0" cy="2752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9" name="Straight Connector 1338">
            <a:extLst>
              <a:ext uri="{FF2B5EF4-FFF2-40B4-BE49-F238E27FC236}">
                <a16:creationId xmlns:a16="http://schemas.microsoft.com/office/drawing/2014/main" id="{30FD9649-B3DA-E156-40C6-3FE17018D4E1}"/>
              </a:ext>
            </a:extLst>
          </xdr:cNvPr>
          <xdr:cNvCxnSpPr/>
        </xdr:nvCxnSpPr>
        <xdr:spPr>
          <a:xfrm flipH="1">
            <a:off x="447670" y="5321617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0" name="Straight Connector 1339">
            <a:extLst>
              <a:ext uri="{FF2B5EF4-FFF2-40B4-BE49-F238E27FC236}">
                <a16:creationId xmlns:a16="http://schemas.microsoft.com/office/drawing/2014/main" id="{9C3DCC56-B479-1674-4968-A1427CFEC66A}"/>
              </a:ext>
            </a:extLst>
          </xdr:cNvPr>
          <xdr:cNvCxnSpPr/>
        </xdr:nvCxnSpPr>
        <xdr:spPr>
          <a:xfrm flipV="1">
            <a:off x="809623" y="52878034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1" name="Straight Connector 1340">
            <a:extLst>
              <a:ext uri="{FF2B5EF4-FFF2-40B4-BE49-F238E27FC236}">
                <a16:creationId xmlns:a16="http://schemas.microsoft.com/office/drawing/2014/main" id="{B423AE5A-0E8E-F710-0D86-4CFBBE1CDE2B}"/>
              </a:ext>
            </a:extLst>
          </xdr:cNvPr>
          <xdr:cNvCxnSpPr/>
        </xdr:nvCxnSpPr>
        <xdr:spPr>
          <a:xfrm>
            <a:off x="733421" y="52958996"/>
            <a:ext cx="598170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2" name="Straight Connector 1341">
            <a:extLst>
              <a:ext uri="{FF2B5EF4-FFF2-40B4-BE49-F238E27FC236}">
                <a16:creationId xmlns:a16="http://schemas.microsoft.com/office/drawing/2014/main" id="{604742D8-A4AB-F0B8-F0C1-C8DCD4B553CF}"/>
              </a:ext>
            </a:extLst>
          </xdr:cNvPr>
          <xdr:cNvCxnSpPr/>
        </xdr:nvCxnSpPr>
        <xdr:spPr>
          <a:xfrm flipH="1">
            <a:off x="771520" y="52920900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3" name="Straight Connector 1342">
            <a:extLst>
              <a:ext uri="{FF2B5EF4-FFF2-40B4-BE49-F238E27FC236}">
                <a16:creationId xmlns:a16="http://schemas.microsoft.com/office/drawing/2014/main" id="{A2F0FA6F-7F3A-BDF3-0A35-2EB106A9B82E}"/>
              </a:ext>
            </a:extLst>
          </xdr:cNvPr>
          <xdr:cNvCxnSpPr/>
        </xdr:nvCxnSpPr>
        <xdr:spPr>
          <a:xfrm flipV="1">
            <a:off x="1295398" y="528780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4" name="Straight Connector 1343">
            <a:extLst>
              <a:ext uri="{FF2B5EF4-FFF2-40B4-BE49-F238E27FC236}">
                <a16:creationId xmlns:a16="http://schemas.microsoft.com/office/drawing/2014/main" id="{6CE23EF5-A9BA-FBF0-AAE5-67AB9FB5A631}"/>
              </a:ext>
            </a:extLst>
          </xdr:cNvPr>
          <xdr:cNvCxnSpPr/>
        </xdr:nvCxnSpPr>
        <xdr:spPr>
          <a:xfrm flipH="1">
            <a:off x="1257295" y="529209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5" name="Straight Connector 1344">
            <a:extLst>
              <a:ext uri="{FF2B5EF4-FFF2-40B4-BE49-F238E27FC236}">
                <a16:creationId xmlns:a16="http://schemas.microsoft.com/office/drawing/2014/main" id="{9CCEC685-E1DE-99A7-756C-BAD2DD9AC1DC}"/>
              </a:ext>
            </a:extLst>
          </xdr:cNvPr>
          <xdr:cNvCxnSpPr/>
        </xdr:nvCxnSpPr>
        <xdr:spPr>
          <a:xfrm flipV="1">
            <a:off x="1781173" y="528780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6" name="Straight Connector 1345">
            <a:extLst>
              <a:ext uri="{FF2B5EF4-FFF2-40B4-BE49-F238E27FC236}">
                <a16:creationId xmlns:a16="http://schemas.microsoft.com/office/drawing/2014/main" id="{1418B908-6708-68D1-D412-566A664ABD30}"/>
              </a:ext>
            </a:extLst>
          </xdr:cNvPr>
          <xdr:cNvCxnSpPr/>
        </xdr:nvCxnSpPr>
        <xdr:spPr>
          <a:xfrm flipH="1">
            <a:off x="1743070" y="529209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7" name="Straight Connector 1346">
            <a:extLst>
              <a:ext uri="{FF2B5EF4-FFF2-40B4-BE49-F238E27FC236}">
                <a16:creationId xmlns:a16="http://schemas.microsoft.com/office/drawing/2014/main" id="{49787434-59BA-312E-23E9-3BC7ED5F8A39}"/>
              </a:ext>
            </a:extLst>
          </xdr:cNvPr>
          <xdr:cNvCxnSpPr/>
        </xdr:nvCxnSpPr>
        <xdr:spPr>
          <a:xfrm flipH="1">
            <a:off x="419097" y="55835546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8" name="Straight Connector 1347">
            <a:extLst>
              <a:ext uri="{FF2B5EF4-FFF2-40B4-BE49-F238E27FC236}">
                <a16:creationId xmlns:a16="http://schemas.microsoft.com/office/drawing/2014/main" id="{03FD8A5E-9219-2DA5-3C85-8213A94908FE}"/>
              </a:ext>
            </a:extLst>
          </xdr:cNvPr>
          <xdr:cNvCxnSpPr/>
        </xdr:nvCxnSpPr>
        <xdr:spPr>
          <a:xfrm flipH="1">
            <a:off x="447670" y="5580697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9" name="Straight Connector 1348">
            <a:extLst>
              <a:ext uri="{FF2B5EF4-FFF2-40B4-BE49-F238E27FC236}">
                <a16:creationId xmlns:a16="http://schemas.microsoft.com/office/drawing/2014/main" id="{A5A18592-099C-ABBD-A0B3-24C6657F13A9}"/>
              </a:ext>
            </a:extLst>
          </xdr:cNvPr>
          <xdr:cNvCxnSpPr/>
        </xdr:nvCxnSpPr>
        <xdr:spPr>
          <a:xfrm>
            <a:off x="809629" y="56026049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0" name="Straight Connector 1349">
            <a:extLst>
              <a:ext uri="{FF2B5EF4-FFF2-40B4-BE49-F238E27FC236}">
                <a16:creationId xmlns:a16="http://schemas.microsoft.com/office/drawing/2014/main" id="{99B8B197-EB29-AB13-5ED2-3DAA85E44865}"/>
              </a:ext>
            </a:extLst>
          </xdr:cNvPr>
          <xdr:cNvCxnSpPr/>
        </xdr:nvCxnSpPr>
        <xdr:spPr>
          <a:xfrm>
            <a:off x="733432" y="56264174"/>
            <a:ext cx="597693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1" name="Straight Connector 1350">
            <a:extLst>
              <a:ext uri="{FF2B5EF4-FFF2-40B4-BE49-F238E27FC236}">
                <a16:creationId xmlns:a16="http://schemas.microsoft.com/office/drawing/2014/main" id="{BEAAC049-DD2A-A8CE-F182-59D6546E02AB}"/>
              </a:ext>
            </a:extLst>
          </xdr:cNvPr>
          <xdr:cNvCxnSpPr/>
        </xdr:nvCxnSpPr>
        <xdr:spPr>
          <a:xfrm flipH="1">
            <a:off x="766767" y="5622607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2" name="Straight Connector 1351">
            <a:extLst>
              <a:ext uri="{FF2B5EF4-FFF2-40B4-BE49-F238E27FC236}">
                <a16:creationId xmlns:a16="http://schemas.microsoft.com/office/drawing/2014/main" id="{ABD61B15-B895-AC4A-AC11-16F21F834402}"/>
              </a:ext>
            </a:extLst>
          </xdr:cNvPr>
          <xdr:cNvCxnSpPr/>
        </xdr:nvCxnSpPr>
        <xdr:spPr>
          <a:xfrm>
            <a:off x="733427" y="56549926"/>
            <a:ext cx="59626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3" name="Straight Connector 1352">
            <a:extLst>
              <a:ext uri="{FF2B5EF4-FFF2-40B4-BE49-F238E27FC236}">
                <a16:creationId xmlns:a16="http://schemas.microsoft.com/office/drawing/2014/main" id="{8C284C91-49D7-A774-1741-CF0E976C45AF}"/>
              </a:ext>
            </a:extLst>
          </xdr:cNvPr>
          <xdr:cNvCxnSpPr/>
        </xdr:nvCxnSpPr>
        <xdr:spPr>
          <a:xfrm flipH="1">
            <a:off x="766762" y="56511827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648C1429-DCA8-B6EC-5522-7EB7B76C79FD}"/>
              </a:ext>
            </a:extLst>
          </xdr:cNvPr>
          <xdr:cNvSpPr/>
        </xdr:nvSpPr>
        <xdr:spPr>
          <a:xfrm>
            <a:off x="709620" y="55735532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20FB3774-0F4B-79D5-B38A-06B09D6036F2}"/>
              </a:ext>
            </a:extLst>
          </xdr:cNvPr>
          <xdr:cNvSpPr/>
        </xdr:nvSpPr>
        <xdr:spPr>
          <a:xfrm>
            <a:off x="709612" y="53144735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72" name="Straight Connector 1371">
            <a:extLst>
              <a:ext uri="{FF2B5EF4-FFF2-40B4-BE49-F238E27FC236}">
                <a16:creationId xmlns:a16="http://schemas.microsoft.com/office/drawing/2014/main" id="{DF890ED5-A62D-0BBD-0121-40874E0CEA75}"/>
              </a:ext>
            </a:extLst>
          </xdr:cNvPr>
          <xdr:cNvCxnSpPr/>
        </xdr:nvCxnSpPr>
        <xdr:spPr>
          <a:xfrm>
            <a:off x="6638929" y="56026049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3" name="Straight Connector 1372">
            <a:extLst>
              <a:ext uri="{FF2B5EF4-FFF2-40B4-BE49-F238E27FC236}">
                <a16:creationId xmlns:a16="http://schemas.microsoft.com/office/drawing/2014/main" id="{B2AE4980-4566-76D4-A21B-5AC807DCFDBA}"/>
              </a:ext>
            </a:extLst>
          </xdr:cNvPr>
          <xdr:cNvCxnSpPr/>
        </xdr:nvCxnSpPr>
        <xdr:spPr>
          <a:xfrm flipH="1">
            <a:off x="6596067" y="5622607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4" name="Straight Connector 1373">
            <a:extLst>
              <a:ext uri="{FF2B5EF4-FFF2-40B4-BE49-F238E27FC236}">
                <a16:creationId xmlns:a16="http://schemas.microsoft.com/office/drawing/2014/main" id="{BE66263C-5EF1-D96D-463F-2A4EFB697D0A}"/>
              </a:ext>
            </a:extLst>
          </xdr:cNvPr>
          <xdr:cNvCxnSpPr/>
        </xdr:nvCxnSpPr>
        <xdr:spPr>
          <a:xfrm flipH="1">
            <a:off x="6596062" y="56511827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5" name="Straight Connector 1374">
            <a:extLst>
              <a:ext uri="{FF2B5EF4-FFF2-40B4-BE49-F238E27FC236}">
                <a16:creationId xmlns:a16="http://schemas.microsoft.com/office/drawing/2014/main" id="{3E3AA423-CD77-75F2-858A-9072ADF732BE}"/>
              </a:ext>
            </a:extLst>
          </xdr:cNvPr>
          <xdr:cNvCxnSpPr/>
        </xdr:nvCxnSpPr>
        <xdr:spPr>
          <a:xfrm>
            <a:off x="1781180" y="559593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6" name="Straight Connector 1375">
            <a:extLst>
              <a:ext uri="{FF2B5EF4-FFF2-40B4-BE49-F238E27FC236}">
                <a16:creationId xmlns:a16="http://schemas.microsoft.com/office/drawing/2014/main" id="{8694376F-0FB9-DFAD-7EF3-2F993E3342A7}"/>
              </a:ext>
            </a:extLst>
          </xdr:cNvPr>
          <xdr:cNvCxnSpPr/>
        </xdr:nvCxnSpPr>
        <xdr:spPr>
          <a:xfrm flipH="1">
            <a:off x="1738313" y="562260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7" name="Straight Connector 1376">
            <a:extLst>
              <a:ext uri="{FF2B5EF4-FFF2-40B4-BE49-F238E27FC236}">
                <a16:creationId xmlns:a16="http://schemas.microsoft.com/office/drawing/2014/main" id="{97571AC7-AB0A-AE7A-3E5E-1CD9670C8266}"/>
              </a:ext>
            </a:extLst>
          </xdr:cNvPr>
          <xdr:cNvCxnSpPr/>
        </xdr:nvCxnSpPr>
        <xdr:spPr>
          <a:xfrm>
            <a:off x="2752730" y="559593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8" name="Straight Connector 1377">
            <a:extLst>
              <a:ext uri="{FF2B5EF4-FFF2-40B4-BE49-F238E27FC236}">
                <a16:creationId xmlns:a16="http://schemas.microsoft.com/office/drawing/2014/main" id="{3603EBF6-E3C8-6382-5781-9545BED8E648}"/>
              </a:ext>
            </a:extLst>
          </xdr:cNvPr>
          <xdr:cNvCxnSpPr/>
        </xdr:nvCxnSpPr>
        <xdr:spPr>
          <a:xfrm flipH="1">
            <a:off x="2709863" y="562260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9" name="Straight Connector 1378">
            <a:extLst>
              <a:ext uri="{FF2B5EF4-FFF2-40B4-BE49-F238E27FC236}">
                <a16:creationId xmlns:a16="http://schemas.microsoft.com/office/drawing/2014/main" id="{1FEE2971-BAB1-8441-982A-9378A2160372}"/>
              </a:ext>
            </a:extLst>
          </xdr:cNvPr>
          <xdr:cNvCxnSpPr/>
        </xdr:nvCxnSpPr>
        <xdr:spPr>
          <a:xfrm>
            <a:off x="3724280" y="559593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0" name="Straight Connector 1379">
            <a:extLst>
              <a:ext uri="{FF2B5EF4-FFF2-40B4-BE49-F238E27FC236}">
                <a16:creationId xmlns:a16="http://schemas.microsoft.com/office/drawing/2014/main" id="{540B5CD7-6EFF-EA59-A1F2-BDC5763E9B0A}"/>
              </a:ext>
            </a:extLst>
          </xdr:cNvPr>
          <xdr:cNvCxnSpPr/>
        </xdr:nvCxnSpPr>
        <xdr:spPr>
          <a:xfrm flipH="1">
            <a:off x="3681413" y="562260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1" name="Straight Connector 1380">
            <a:extLst>
              <a:ext uri="{FF2B5EF4-FFF2-40B4-BE49-F238E27FC236}">
                <a16:creationId xmlns:a16="http://schemas.microsoft.com/office/drawing/2014/main" id="{A07AC4AE-4897-61B6-3029-C0D10537EBD1}"/>
              </a:ext>
            </a:extLst>
          </xdr:cNvPr>
          <xdr:cNvCxnSpPr/>
        </xdr:nvCxnSpPr>
        <xdr:spPr>
          <a:xfrm>
            <a:off x="4695830" y="559593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2" name="Straight Connector 1381">
            <a:extLst>
              <a:ext uri="{FF2B5EF4-FFF2-40B4-BE49-F238E27FC236}">
                <a16:creationId xmlns:a16="http://schemas.microsoft.com/office/drawing/2014/main" id="{E1931F0C-2B61-6636-FCBA-2224055CB056}"/>
              </a:ext>
            </a:extLst>
          </xdr:cNvPr>
          <xdr:cNvCxnSpPr/>
        </xdr:nvCxnSpPr>
        <xdr:spPr>
          <a:xfrm flipH="1">
            <a:off x="4652963" y="562260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3" name="Straight Connector 1382">
            <a:extLst>
              <a:ext uri="{FF2B5EF4-FFF2-40B4-BE49-F238E27FC236}">
                <a16:creationId xmlns:a16="http://schemas.microsoft.com/office/drawing/2014/main" id="{3CF111D1-4CC1-B90A-A6E9-D93859516EED}"/>
              </a:ext>
            </a:extLst>
          </xdr:cNvPr>
          <xdr:cNvCxnSpPr/>
        </xdr:nvCxnSpPr>
        <xdr:spPr>
          <a:xfrm flipV="1">
            <a:off x="2752723" y="528780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4" name="Straight Connector 1383">
            <a:extLst>
              <a:ext uri="{FF2B5EF4-FFF2-40B4-BE49-F238E27FC236}">
                <a16:creationId xmlns:a16="http://schemas.microsoft.com/office/drawing/2014/main" id="{044AE76C-5B0A-6DAD-2533-268924D4AAAC}"/>
              </a:ext>
            </a:extLst>
          </xdr:cNvPr>
          <xdr:cNvCxnSpPr/>
        </xdr:nvCxnSpPr>
        <xdr:spPr>
          <a:xfrm flipH="1">
            <a:off x="2714620" y="529209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5" name="Straight Connector 1384">
            <a:extLst>
              <a:ext uri="{FF2B5EF4-FFF2-40B4-BE49-F238E27FC236}">
                <a16:creationId xmlns:a16="http://schemas.microsoft.com/office/drawing/2014/main" id="{C642884F-4EBC-E080-33BA-767E58230877}"/>
              </a:ext>
            </a:extLst>
          </xdr:cNvPr>
          <xdr:cNvCxnSpPr/>
        </xdr:nvCxnSpPr>
        <xdr:spPr>
          <a:xfrm flipV="1">
            <a:off x="3724273" y="528780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6" name="Straight Connector 1385">
            <a:extLst>
              <a:ext uri="{FF2B5EF4-FFF2-40B4-BE49-F238E27FC236}">
                <a16:creationId xmlns:a16="http://schemas.microsoft.com/office/drawing/2014/main" id="{53747A7F-1F4B-5924-2D4F-B58E6285E74A}"/>
              </a:ext>
            </a:extLst>
          </xdr:cNvPr>
          <xdr:cNvCxnSpPr/>
        </xdr:nvCxnSpPr>
        <xdr:spPr>
          <a:xfrm flipH="1">
            <a:off x="3686170" y="529209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7" name="Straight Connector 1386">
            <a:extLst>
              <a:ext uri="{FF2B5EF4-FFF2-40B4-BE49-F238E27FC236}">
                <a16:creationId xmlns:a16="http://schemas.microsoft.com/office/drawing/2014/main" id="{F575E0C4-5588-AF0B-C692-DC992993806C}"/>
              </a:ext>
            </a:extLst>
          </xdr:cNvPr>
          <xdr:cNvCxnSpPr/>
        </xdr:nvCxnSpPr>
        <xdr:spPr>
          <a:xfrm flipV="1">
            <a:off x="4695823" y="528780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8" name="Straight Connector 1387">
            <a:extLst>
              <a:ext uri="{FF2B5EF4-FFF2-40B4-BE49-F238E27FC236}">
                <a16:creationId xmlns:a16="http://schemas.microsoft.com/office/drawing/2014/main" id="{B8925DC4-A142-51BE-E4F1-183F81E321D7}"/>
              </a:ext>
            </a:extLst>
          </xdr:cNvPr>
          <xdr:cNvCxnSpPr/>
        </xdr:nvCxnSpPr>
        <xdr:spPr>
          <a:xfrm flipH="1">
            <a:off x="4657720" y="529209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9" name="Straight Connector 1388">
            <a:extLst>
              <a:ext uri="{FF2B5EF4-FFF2-40B4-BE49-F238E27FC236}">
                <a16:creationId xmlns:a16="http://schemas.microsoft.com/office/drawing/2014/main" id="{949F15B4-F6DC-F4B0-20B6-6F314CAB4A53}"/>
              </a:ext>
            </a:extLst>
          </xdr:cNvPr>
          <xdr:cNvCxnSpPr/>
        </xdr:nvCxnSpPr>
        <xdr:spPr>
          <a:xfrm flipV="1">
            <a:off x="6638923" y="528780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0" name="Straight Connector 1389">
            <a:extLst>
              <a:ext uri="{FF2B5EF4-FFF2-40B4-BE49-F238E27FC236}">
                <a16:creationId xmlns:a16="http://schemas.microsoft.com/office/drawing/2014/main" id="{F20C1D14-1278-BA99-8C88-1C3216FD439A}"/>
              </a:ext>
            </a:extLst>
          </xdr:cNvPr>
          <xdr:cNvCxnSpPr/>
        </xdr:nvCxnSpPr>
        <xdr:spPr>
          <a:xfrm flipH="1">
            <a:off x="6600820" y="529209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1" name="Straight Connector 1390">
            <a:extLst>
              <a:ext uri="{FF2B5EF4-FFF2-40B4-BE49-F238E27FC236}">
                <a16:creationId xmlns:a16="http://schemas.microsoft.com/office/drawing/2014/main" id="{359B375B-F27D-5DA6-A604-A5625B56D13B}"/>
              </a:ext>
            </a:extLst>
          </xdr:cNvPr>
          <xdr:cNvCxnSpPr/>
        </xdr:nvCxnSpPr>
        <xdr:spPr>
          <a:xfrm flipV="1">
            <a:off x="2266948" y="528780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2" name="Straight Connector 1391">
            <a:extLst>
              <a:ext uri="{FF2B5EF4-FFF2-40B4-BE49-F238E27FC236}">
                <a16:creationId xmlns:a16="http://schemas.microsoft.com/office/drawing/2014/main" id="{E76DB507-4088-3CE7-8647-9D3741B4FA7C}"/>
              </a:ext>
            </a:extLst>
          </xdr:cNvPr>
          <xdr:cNvCxnSpPr/>
        </xdr:nvCxnSpPr>
        <xdr:spPr>
          <a:xfrm flipH="1">
            <a:off x="2228845" y="529209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3" name="Straight Connector 1392">
            <a:extLst>
              <a:ext uri="{FF2B5EF4-FFF2-40B4-BE49-F238E27FC236}">
                <a16:creationId xmlns:a16="http://schemas.microsoft.com/office/drawing/2014/main" id="{D0CF811C-0A9C-72C2-AF98-E437CF50D0C8}"/>
              </a:ext>
            </a:extLst>
          </xdr:cNvPr>
          <xdr:cNvCxnSpPr/>
        </xdr:nvCxnSpPr>
        <xdr:spPr>
          <a:xfrm flipV="1">
            <a:off x="3238498" y="528780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4" name="Straight Connector 1393">
            <a:extLst>
              <a:ext uri="{FF2B5EF4-FFF2-40B4-BE49-F238E27FC236}">
                <a16:creationId xmlns:a16="http://schemas.microsoft.com/office/drawing/2014/main" id="{71F28AA4-C39A-686F-4162-F12B090023B7}"/>
              </a:ext>
            </a:extLst>
          </xdr:cNvPr>
          <xdr:cNvCxnSpPr/>
        </xdr:nvCxnSpPr>
        <xdr:spPr>
          <a:xfrm flipH="1">
            <a:off x="3200395" y="529209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5" name="Straight Connector 1394">
            <a:extLst>
              <a:ext uri="{FF2B5EF4-FFF2-40B4-BE49-F238E27FC236}">
                <a16:creationId xmlns:a16="http://schemas.microsoft.com/office/drawing/2014/main" id="{B9CB4AE7-CAEC-BB45-6E1B-0B5F35F67482}"/>
              </a:ext>
            </a:extLst>
          </xdr:cNvPr>
          <xdr:cNvCxnSpPr/>
        </xdr:nvCxnSpPr>
        <xdr:spPr>
          <a:xfrm flipV="1">
            <a:off x="4210048" y="528780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6" name="Straight Connector 1395">
            <a:extLst>
              <a:ext uri="{FF2B5EF4-FFF2-40B4-BE49-F238E27FC236}">
                <a16:creationId xmlns:a16="http://schemas.microsoft.com/office/drawing/2014/main" id="{FE5C80D4-877F-6A9D-5430-5EFD3A7D12A4}"/>
              </a:ext>
            </a:extLst>
          </xdr:cNvPr>
          <xdr:cNvCxnSpPr/>
        </xdr:nvCxnSpPr>
        <xdr:spPr>
          <a:xfrm flipH="1">
            <a:off x="4171945" y="529209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7" name="Straight Connector 1396">
            <a:extLst>
              <a:ext uri="{FF2B5EF4-FFF2-40B4-BE49-F238E27FC236}">
                <a16:creationId xmlns:a16="http://schemas.microsoft.com/office/drawing/2014/main" id="{A15A6A86-EC59-BAAB-ACAB-D0B6AF1BC515}"/>
              </a:ext>
            </a:extLst>
          </xdr:cNvPr>
          <xdr:cNvCxnSpPr/>
        </xdr:nvCxnSpPr>
        <xdr:spPr>
          <a:xfrm flipV="1">
            <a:off x="5181598" y="528780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8" name="Straight Connector 1397">
            <a:extLst>
              <a:ext uri="{FF2B5EF4-FFF2-40B4-BE49-F238E27FC236}">
                <a16:creationId xmlns:a16="http://schemas.microsoft.com/office/drawing/2014/main" id="{E0ADE037-D910-AA00-4AB3-D1654CCF1AF3}"/>
              </a:ext>
            </a:extLst>
          </xdr:cNvPr>
          <xdr:cNvCxnSpPr/>
        </xdr:nvCxnSpPr>
        <xdr:spPr>
          <a:xfrm flipH="1">
            <a:off x="5143495" y="529209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6" name="Straight Connector 1415">
            <a:extLst>
              <a:ext uri="{FF2B5EF4-FFF2-40B4-BE49-F238E27FC236}">
                <a16:creationId xmlns:a16="http://schemas.microsoft.com/office/drawing/2014/main" id="{6DAD6895-BD7C-516D-C247-8305A99EF980}"/>
              </a:ext>
            </a:extLst>
          </xdr:cNvPr>
          <xdr:cNvCxnSpPr/>
        </xdr:nvCxnSpPr>
        <xdr:spPr>
          <a:xfrm>
            <a:off x="5667380" y="559593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7" name="Straight Connector 1416">
            <a:extLst>
              <a:ext uri="{FF2B5EF4-FFF2-40B4-BE49-F238E27FC236}">
                <a16:creationId xmlns:a16="http://schemas.microsoft.com/office/drawing/2014/main" id="{B9C41317-7C96-F68E-5130-60978AE14152}"/>
              </a:ext>
            </a:extLst>
          </xdr:cNvPr>
          <xdr:cNvCxnSpPr/>
        </xdr:nvCxnSpPr>
        <xdr:spPr>
          <a:xfrm flipH="1">
            <a:off x="5624513" y="562260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B3DD02F5-BF87-C49E-58E8-4214FE2BE45D}"/>
              </a:ext>
            </a:extLst>
          </xdr:cNvPr>
          <xdr:cNvSpPr/>
        </xdr:nvSpPr>
        <xdr:spPr>
          <a:xfrm>
            <a:off x="6538931" y="55735542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B2F98C15-CB23-20A9-017D-BFFB19D94F0E}"/>
              </a:ext>
            </a:extLst>
          </xdr:cNvPr>
          <xdr:cNvSpPr/>
        </xdr:nvSpPr>
        <xdr:spPr>
          <a:xfrm>
            <a:off x="6538923" y="53144745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20" name="Straight Connector 1419">
            <a:extLst>
              <a:ext uri="{FF2B5EF4-FFF2-40B4-BE49-F238E27FC236}">
                <a16:creationId xmlns:a16="http://schemas.microsoft.com/office/drawing/2014/main" id="{188E131B-1274-C0AF-1CED-DB8631483ECE}"/>
              </a:ext>
            </a:extLst>
          </xdr:cNvPr>
          <xdr:cNvCxnSpPr/>
        </xdr:nvCxnSpPr>
        <xdr:spPr>
          <a:xfrm flipV="1">
            <a:off x="5667373" y="528780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1" name="Straight Connector 1420">
            <a:extLst>
              <a:ext uri="{FF2B5EF4-FFF2-40B4-BE49-F238E27FC236}">
                <a16:creationId xmlns:a16="http://schemas.microsoft.com/office/drawing/2014/main" id="{39F4769A-38BA-519C-0D5F-9A89D7B91989}"/>
              </a:ext>
            </a:extLst>
          </xdr:cNvPr>
          <xdr:cNvCxnSpPr/>
        </xdr:nvCxnSpPr>
        <xdr:spPr>
          <a:xfrm flipH="1">
            <a:off x="5629270" y="529209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2" name="Straight Connector 1421">
            <a:extLst>
              <a:ext uri="{FF2B5EF4-FFF2-40B4-BE49-F238E27FC236}">
                <a16:creationId xmlns:a16="http://schemas.microsoft.com/office/drawing/2014/main" id="{79E8B283-A375-61CB-38E5-6D33D9E18366}"/>
              </a:ext>
            </a:extLst>
          </xdr:cNvPr>
          <xdr:cNvCxnSpPr/>
        </xdr:nvCxnSpPr>
        <xdr:spPr>
          <a:xfrm flipV="1">
            <a:off x="6153148" y="528780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3" name="Straight Connector 1422">
            <a:extLst>
              <a:ext uri="{FF2B5EF4-FFF2-40B4-BE49-F238E27FC236}">
                <a16:creationId xmlns:a16="http://schemas.microsoft.com/office/drawing/2014/main" id="{3499082F-E3C8-1E2A-6E1F-31D1538AFFC6}"/>
              </a:ext>
            </a:extLst>
          </xdr:cNvPr>
          <xdr:cNvCxnSpPr/>
        </xdr:nvCxnSpPr>
        <xdr:spPr>
          <a:xfrm flipH="1">
            <a:off x="6115045" y="529209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524</xdr:row>
      <xdr:rowOff>138108</xdr:rowOff>
    </xdr:from>
    <xdr:to>
      <xdr:col>42</xdr:col>
      <xdr:colOff>71451</xdr:colOff>
      <xdr:row>534</xdr:row>
      <xdr:rowOff>66671</xdr:rowOff>
    </xdr:to>
    <xdr:grpSp>
      <xdr:nvGrpSpPr>
        <xdr:cNvPr id="2200" name="Group 2199">
          <a:extLst>
            <a:ext uri="{FF2B5EF4-FFF2-40B4-BE49-F238E27FC236}">
              <a16:creationId xmlns:a16="http://schemas.microsoft.com/office/drawing/2014/main" id="{D2AE5FFB-ECF6-E589-8293-88295423F7D9}"/>
            </a:ext>
          </a:extLst>
        </xdr:cNvPr>
        <xdr:cNvGrpSpPr/>
      </xdr:nvGrpSpPr>
      <xdr:grpSpPr>
        <a:xfrm>
          <a:off x="895349" y="78557433"/>
          <a:ext cx="5976952" cy="1357313"/>
          <a:chOff x="895349" y="62545908"/>
          <a:chExt cx="5976952" cy="1357313"/>
        </a:xfrm>
      </xdr:grpSpPr>
      <xdr:cxnSp macro="">
        <xdr:nvCxnSpPr>
          <xdr:cNvPr id="1425" name="Straight Connector 1424">
            <a:extLst>
              <a:ext uri="{FF2B5EF4-FFF2-40B4-BE49-F238E27FC236}">
                <a16:creationId xmlns:a16="http://schemas.microsoft.com/office/drawing/2014/main" id="{A839F20B-C05E-A2BB-A0DC-F5DDA89AD7A1}"/>
              </a:ext>
            </a:extLst>
          </xdr:cNvPr>
          <xdr:cNvCxnSpPr/>
        </xdr:nvCxnSpPr>
        <xdr:spPr>
          <a:xfrm>
            <a:off x="966788" y="62841188"/>
            <a:ext cx="58388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26" name="Isosceles Triangle 1425">
            <a:extLst>
              <a:ext uri="{FF2B5EF4-FFF2-40B4-BE49-F238E27FC236}">
                <a16:creationId xmlns:a16="http://schemas.microsoft.com/office/drawing/2014/main" id="{A29FBCB1-B202-C5A4-7B2B-A7266F0CEB16}"/>
              </a:ext>
            </a:extLst>
          </xdr:cNvPr>
          <xdr:cNvSpPr/>
        </xdr:nvSpPr>
        <xdr:spPr>
          <a:xfrm>
            <a:off x="900114" y="6284595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27" name="Isosceles Triangle 1426">
            <a:extLst>
              <a:ext uri="{FF2B5EF4-FFF2-40B4-BE49-F238E27FC236}">
                <a16:creationId xmlns:a16="http://schemas.microsoft.com/office/drawing/2014/main" id="{1A977D54-CC8F-CB5F-1EAA-270AD6EA0B77}"/>
              </a:ext>
            </a:extLst>
          </xdr:cNvPr>
          <xdr:cNvSpPr/>
        </xdr:nvSpPr>
        <xdr:spPr>
          <a:xfrm>
            <a:off x="6734189" y="6283642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35" name="Straight Arrow Connector 1434">
            <a:extLst>
              <a:ext uri="{FF2B5EF4-FFF2-40B4-BE49-F238E27FC236}">
                <a16:creationId xmlns:a16="http://schemas.microsoft.com/office/drawing/2014/main" id="{2B4950F8-BD4F-3E76-59A5-209AA94DEAD4}"/>
              </a:ext>
            </a:extLst>
          </xdr:cNvPr>
          <xdr:cNvCxnSpPr/>
        </xdr:nvCxnSpPr>
        <xdr:spPr>
          <a:xfrm>
            <a:off x="1947862" y="62545913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3" name="Straight Arrow Connector 1442">
            <a:extLst>
              <a:ext uri="{FF2B5EF4-FFF2-40B4-BE49-F238E27FC236}">
                <a16:creationId xmlns:a16="http://schemas.microsoft.com/office/drawing/2014/main" id="{93C780B6-13EF-D637-0708-C2BF486BF446}"/>
              </a:ext>
            </a:extLst>
          </xdr:cNvPr>
          <xdr:cNvCxnSpPr/>
        </xdr:nvCxnSpPr>
        <xdr:spPr>
          <a:xfrm>
            <a:off x="2914660" y="62545908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1" name="Straight Arrow Connector 1450">
            <a:extLst>
              <a:ext uri="{FF2B5EF4-FFF2-40B4-BE49-F238E27FC236}">
                <a16:creationId xmlns:a16="http://schemas.microsoft.com/office/drawing/2014/main" id="{A7C5EBDF-4E69-D16E-66A5-0AFC00384633}"/>
              </a:ext>
            </a:extLst>
          </xdr:cNvPr>
          <xdr:cNvCxnSpPr/>
        </xdr:nvCxnSpPr>
        <xdr:spPr>
          <a:xfrm flipV="1">
            <a:off x="971555" y="6298406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2" name="Straight Arrow Connector 1451">
            <a:extLst>
              <a:ext uri="{FF2B5EF4-FFF2-40B4-BE49-F238E27FC236}">
                <a16:creationId xmlns:a16="http://schemas.microsoft.com/office/drawing/2014/main" id="{64348450-9E44-60E3-48E3-F7158C77ACF4}"/>
              </a:ext>
            </a:extLst>
          </xdr:cNvPr>
          <xdr:cNvCxnSpPr/>
        </xdr:nvCxnSpPr>
        <xdr:spPr>
          <a:xfrm flipV="1">
            <a:off x="6800866" y="6297929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3" name="Straight Connector 1452">
            <a:extLst>
              <a:ext uri="{FF2B5EF4-FFF2-40B4-BE49-F238E27FC236}">
                <a16:creationId xmlns:a16="http://schemas.microsoft.com/office/drawing/2014/main" id="{6FE894B6-E60F-C215-9393-F4E51FCBEFA7}"/>
              </a:ext>
            </a:extLst>
          </xdr:cNvPr>
          <xdr:cNvCxnSpPr/>
        </xdr:nvCxnSpPr>
        <xdr:spPr>
          <a:xfrm>
            <a:off x="971550" y="6341268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4" name="Straight Connector 1453">
            <a:extLst>
              <a:ext uri="{FF2B5EF4-FFF2-40B4-BE49-F238E27FC236}">
                <a16:creationId xmlns:a16="http://schemas.microsoft.com/office/drawing/2014/main" id="{B1CEAC53-2F6B-B7C6-2C5E-AA46CA9468ED}"/>
              </a:ext>
            </a:extLst>
          </xdr:cNvPr>
          <xdr:cNvCxnSpPr/>
        </xdr:nvCxnSpPr>
        <xdr:spPr>
          <a:xfrm>
            <a:off x="895349" y="63836546"/>
            <a:ext cx="59769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5" name="Straight Connector 1454">
            <a:extLst>
              <a:ext uri="{FF2B5EF4-FFF2-40B4-BE49-F238E27FC236}">
                <a16:creationId xmlns:a16="http://schemas.microsoft.com/office/drawing/2014/main" id="{0E7F3CF3-DF0E-B234-01C0-DA043528A8AD}"/>
              </a:ext>
            </a:extLst>
          </xdr:cNvPr>
          <xdr:cNvCxnSpPr/>
        </xdr:nvCxnSpPr>
        <xdr:spPr>
          <a:xfrm flipH="1">
            <a:off x="933450" y="637984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6" name="Straight Connector 1455">
            <a:extLst>
              <a:ext uri="{FF2B5EF4-FFF2-40B4-BE49-F238E27FC236}">
                <a16:creationId xmlns:a16="http://schemas.microsoft.com/office/drawing/2014/main" id="{393F24B5-3EF0-4E72-5165-57A8A82F9A3D}"/>
              </a:ext>
            </a:extLst>
          </xdr:cNvPr>
          <xdr:cNvCxnSpPr/>
        </xdr:nvCxnSpPr>
        <xdr:spPr>
          <a:xfrm>
            <a:off x="6800860" y="6341268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7" name="Straight Connector 1456">
            <a:extLst>
              <a:ext uri="{FF2B5EF4-FFF2-40B4-BE49-F238E27FC236}">
                <a16:creationId xmlns:a16="http://schemas.microsoft.com/office/drawing/2014/main" id="{D3AC86F7-E1AA-D49D-4E81-0F7B1658E287}"/>
              </a:ext>
            </a:extLst>
          </xdr:cNvPr>
          <xdr:cNvCxnSpPr/>
        </xdr:nvCxnSpPr>
        <xdr:spPr>
          <a:xfrm flipH="1">
            <a:off x="6762760" y="637984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8" name="Straight Connector 1457">
            <a:extLst>
              <a:ext uri="{FF2B5EF4-FFF2-40B4-BE49-F238E27FC236}">
                <a16:creationId xmlns:a16="http://schemas.microsoft.com/office/drawing/2014/main" id="{554992A3-CE82-28C2-6647-A38B9685B0D9}"/>
              </a:ext>
            </a:extLst>
          </xdr:cNvPr>
          <xdr:cNvCxnSpPr/>
        </xdr:nvCxnSpPr>
        <xdr:spPr>
          <a:xfrm>
            <a:off x="895349" y="63550796"/>
            <a:ext cx="59721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9" name="Straight Connector 1458">
            <a:extLst>
              <a:ext uri="{FF2B5EF4-FFF2-40B4-BE49-F238E27FC236}">
                <a16:creationId xmlns:a16="http://schemas.microsoft.com/office/drawing/2014/main" id="{569A86E2-FA15-17DE-2726-208D8EFE08B2}"/>
              </a:ext>
            </a:extLst>
          </xdr:cNvPr>
          <xdr:cNvCxnSpPr/>
        </xdr:nvCxnSpPr>
        <xdr:spPr>
          <a:xfrm flipH="1">
            <a:off x="933450" y="635126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0" name="Straight Connector 1459">
            <a:extLst>
              <a:ext uri="{FF2B5EF4-FFF2-40B4-BE49-F238E27FC236}">
                <a16:creationId xmlns:a16="http://schemas.microsoft.com/office/drawing/2014/main" id="{CC471F5B-4EBC-2CBA-F8DA-25FE0D69FE3A}"/>
              </a:ext>
            </a:extLst>
          </xdr:cNvPr>
          <xdr:cNvCxnSpPr/>
        </xdr:nvCxnSpPr>
        <xdr:spPr>
          <a:xfrm flipH="1">
            <a:off x="6762760" y="635126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1" name="Straight Connector 1460">
            <a:extLst>
              <a:ext uri="{FF2B5EF4-FFF2-40B4-BE49-F238E27FC236}">
                <a16:creationId xmlns:a16="http://schemas.microsoft.com/office/drawing/2014/main" id="{4B5003A0-282D-2299-5D0A-5822D69D1657}"/>
              </a:ext>
            </a:extLst>
          </xdr:cNvPr>
          <xdr:cNvCxnSpPr/>
        </xdr:nvCxnSpPr>
        <xdr:spPr>
          <a:xfrm>
            <a:off x="1943111" y="6312693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2" name="Straight Connector 1461">
            <a:extLst>
              <a:ext uri="{FF2B5EF4-FFF2-40B4-BE49-F238E27FC236}">
                <a16:creationId xmlns:a16="http://schemas.microsoft.com/office/drawing/2014/main" id="{0F195290-998A-5BA8-7DE1-DECB94187428}"/>
              </a:ext>
            </a:extLst>
          </xdr:cNvPr>
          <xdr:cNvCxnSpPr/>
        </xdr:nvCxnSpPr>
        <xdr:spPr>
          <a:xfrm flipH="1">
            <a:off x="1905011" y="635126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3" name="Straight Connector 1462">
            <a:extLst>
              <a:ext uri="{FF2B5EF4-FFF2-40B4-BE49-F238E27FC236}">
                <a16:creationId xmlns:a16="http://schemas.microsoft.com/office/drawing/2014/main" id="{74C88E57-A6F7-3AA1-341B-E008FD786D48}"/>
              </a:ext>
            </a:extLst>
          </xdr:cNvPr>
          <xdr:cNvCxnSpPr/>
        </xdr:nvCxnSpPr>
        <xdr:spPr>
          <a:xfrm>
            <a:off x="2914658" y="63126933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4" name="Straight Connector 1463">
            <a:extLst>
              <a:ext uri="{FF2B5EF4-FFF2-40B4-BE49-F238E27FC236}">
                <a16:creationId xmlns:a16="http://schemas.microsoft.com/office/drawing/2014/main" id="{558BD0D2-DA07-AA65-1E42-DDB6702D581B}"/>
              </a:ext>
            </a:extLst>
          </xdr:cNvPr>
          <xdr:cNvCxnSpPr/>
        </xdr:nvCxnSpPr>
        <xdr:spPr>
          <a:xfrm flipH="1">
            <a:off x="2876558" y="6351269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5" name="Straight Arrow Connector 1464">
            <a:extLst>
              <a:ext uri="{FF2B5EF4-FFF2-40B4-BE49-F238E27FC236}">
                <a16:creationId xmlns:a16="http://schemas.microsoft.com/office/drawing/2014/main" id="{3BEC1CB9-3B6F-6B03-0741-3C2F1CBD8CF2}"/>
              </a:ext>
            </a:extLst>
          </xdr:cNvPr>
          <xdr:cNvCxnSpPr/>
        </xdr:nvCxnSpPr>
        <xdr:spPr>
          <a:xfrm>
            <a:off x="3886202" y="62550668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3" name="Straight Connector 1472">
            <a:extLst>
              <a:ext uri="{FF2B5EF4-FFF2-40B4-BE49-F238E27FC236}">
                <a16:creationId xmlns:a16="http://schemas.microsoft.com/office/drawing/2014/main" id="{56CBF888-61A1-0206-B88D-702ABDDA57DE}"/>
              </a:ext>
            </a:extLst>
          </xdr:cNvPr>
          <xdr:cNvCxnSpPr/>
        </xdr:nvCxnSpPr>
        <xdr:spPr>
          <a:xfrm>
            <a:off x="3886208" y="63126933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4" name="Straight Connector 1473">
            <a:extLst>
              <a:ext uri="{FF2B5EF4-FFF2-40B4-BE49-F238E27FC236}">
                <a16:creationId xmlns:a16="http://schemas.microsoft.com/office/drawing/2014/main" id="{4C192A56-B160-E071-02AF-077CDA1E05CA}"/>
              </a:ext>
            </a:extLst>
          </xdr:cNvPr>
          <xdr:cNvCxnSpPr/>
        </xdr:nvCxnSpPr>
        <xdr:spPr>
          <a:xfrm flipH="1">
            <a:off x="3848108" y="6351269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5" name="Straight Arrow Connector 1474">
            <a:extLst>
              <a:ext uri="{FF2B5EF4-FFF2-40B4-BE49-F238E27FC236}">
                <a16:creationId xmlns:a16="http://schemas.microsoft.com/office/drawing/2014/main" id="{6CB2AB9E-177B-6CB9-A0A7-22C76CCB0EB0}"/>
              </a:ext>
            </a:extLst>
          </xdr:cNvPr>
          <xdr:cNvCxnSpPr/>
        </xdr:nvCxnSpPr>
        <xdr:spPr>
          <a:xfrm>
            <a:off x="4857752" y="62550668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3" name="Straight Connector 1482">
            <a:extLst>
              <a:ext uri="{FF2B5EF4-FFF2-40B4-BE49-F238E27FC236}">
                <a16:creationId xmlns:a16="http://schemas.microsoft.com/office/drawing/2014/main" id="{54BC6F01-127B-6AC0-62AF-DE4EC27CC991}"/>
              </a:ext>
            </a:extLst>
          </xdr:cNvPr>
          <xdr:cNvCxnSpPr/>
        </xdr:nvCxnSpPr>
        <xdr:spPr>
          <a:xfrm>
            <a:off x="4857758" y="63126933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4" name="Straight Connector 1483">
            <a:extLst>
              <a:ext uri="{FF2B5EF4-FFF2-40B4-BE49-F238E27FC236}">
                <a16:creationId xmlns:a16="http://schemas.microsoft.com/office/drawing/2014/main" id="{921E0657-BC92-1F20-29B1-C02B53E6B9F2}"/>
              </a:ext>
            </a:extLst>
          </xdr:cNvPr>
          <xdr:cNvCxnSpPr/>
        </xdr:nvCxnSpPr>
        <xdr:spPr>
          <a:xfrm flipH="1">
            <a:off x="4819658" y="6351269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5" name="Straight Connector 1484">
            <a:extLst>
              <a:ext uri="{FF2B5EF4-FFF2-40B4-BE49-F238E27FC236}">
                <a16:creationId xmlns:a16="http://schemas.microsoft.com/office/drawing/2014/main" id="{E2C27810-5ABF-E9F8-AD99-CBEA88EE11D3}"/>
              </a:ext>
            </a:extLst>
          </xdr:cNvPr>
          <xdr:cNvCxnSpPr/>
        </xdr:nvCxnSpPr>
        <xdr:spPr>
          <a:xfrm>
            <a:off x="5829308" y="63126933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6" name="Straight Connector 1485">
            <a:extLst>
              <a:ext uri="{FF2B5EF4-FFF2-40B4-BE49-F238E27FC236}">
                <a16:creationId xmlns:a16="http://schemas.microsoft.com/office/drawing/2014/main" id="{5B47D913-FF0A-704B-C2F9-4138D1DF4E15}"/>
              </a:ext>
            </a:extLst>
          </xdr:cNvPr>
          <xdr:cNvCxnSpPr/>
        </xdr:nvCxnSpPr>
        <xdr:spPr>
          <a:xfrm flipH="1">
            <a:off x="5791208" y="6351269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7" name="Straight Arrow Connector 1486">
            <a:extLst>
              <a:ext uri="{FF2B5EF4-FFF2-40B4-BE49-F238E27FC236}">
                <a16:creationId xmlns:a16="http://schemas.microsoft.com/office/drawing/2014/main" id="{5A4139E2-C190-44F0-8A7D-B387C72FB6CF}"/>
              </a:ext>
            </a:extLst>
          </xdr:cNvPr>
          <xdr:cNvCxnSpPr/>
        </xdr:nvCxnSpPr>
        <xdr:spPr>
          <a:xfrm>
            <a:off x="5829302" y="62550668"/>
            <a:ext cx="0" cy="29051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161924</xdr:colOff>
      <xdr:row>522</xdr:row>
      <xdr:rowOff>85724</xdr:rowOff>
    </xdr:from>
    <xdr:to>
      <xdr:col>42</xdr:col>
      <xdr:colOff>0</xdr:colOff>
      <xdr:row>524</xdr:row>
      <xdr:rowOff>0</xdr:rowOff>
    </xdr:to>
    <xdr:grpSp>
      <xdr:nvGrpSpPr>
        <xdr:cNvPr id="1539" name="Group 1538">
          <a:extLst>
            <a:ext uri="{FF2B5EF4-FFF2-40B4-BE49-F238E27FC236}">
              <a16:creationId xmlns:a16="http://schemas.microsoft.com/office/drawing/2014/main" id="{A1788F0F-97D3-4412-9D58-607D8700B053}"/>
            </a:ext>
          </a:extLst>
        </xdr:cNvPr>
        <xdr:cNvGrpSpPr/>
      </xdr:nvGrpSpPr>
      <xdr:grpSpPr>
        <a:xfrm>
          <a:off x="971549" y="78219299"/>
          <a:ext cx="5829301" cy="200026"/>
          <a:chOff x="971549" y="67846574"/>
          <a:chExt cx="5829301" cy="204789"/>
        </a:xfrm>
      </xdr:grpSpPr>
      <xdr:cxnSp macro="">
        <xdr:nvCxnSpPr>
          <xdr:cNvPr id="1540" name="Straight Connector 1539">
            <a:extLst>
              <a:ext uri="{FF2B5EF4-FFF2-40B4-BE49-F238E27FC236}">
                <a16:creationId xmlns:a16="http://schemas.microsoft.com/office/drawing/2014/main" id="{658E7F56-1C25-4B38-DE02-318E275A7C79}"/>
              </a:ext>
            </a:extLst>
          </xdr:cNvPr>
          <xdr:cNvCxnSpPr/>
        </xdr:nvCxnSpPr>
        <xdr:spPr>
          <a:xfrm>
            <a:off x="971549" y="68046600"/>
            <a:ext cx="5829301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1" name="Straight Arrow Connector 1540">
            <a:extLst>
              <a:ext uri="{FF2B5EF4-FFF2-40B4-BE49-F238E27FC236}">
                <a16:creationId xmlns:a16="http://schemas.microsoft.com/office/drawing/2014/main" id="{7819F636-0B2C-0554-E3AB-8C01A28EA862}"/>
              </a:ext>
            </a:extLst>
          </xdr:cNvPr>
          <xdr:cNvCxnSpPr/>
        </xdr:nvCxnSpPr>
        <xdr:spPr>
          <a:xfrm>
            <a:off x="971551" y="678465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2" name="Straight Arrow Connector 1541">
            <a:extLst>
              <a:ext uri="{FF2B5EF4-FFF2-40B4-BE49-F238E27FC236}">
                <a16:creationId xmlns:a16="http://schemas.microsoft.com/office/drawing/2014/main" id="{8FB669A9-B715-E89B-A37B-F1C732CB20DB}"/>
              </a:ext>
            </a:extLst>
          </xdr:cNvPr>
          <xdr:cNvCxnSpPr/>
        </xdr:nvCxnSpPr>
        <xdr:spPr>
          <a:xfrm>
            <a:off x="1133476" y="678465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3" name="Straight Arrow Connector 1542">
            <a:extLst>
              <a:ext uri="{FF2B5EF4-FFF2-40B4-BE49-F238E27FC236}">
                <a16:creationId xmlns:a16="http://schemas.microsoft.com/office/drawing/2014/main" id="{367EED62-4C8D-8C40-7C7C-70739BC3EF20}"/>
              </a:ext>
            </a:extLst>
          </xdr:cNvPr>
          <xdr:cNvCxnSpPr/>
        </xdr:nvCxnSpPr>
        <xdr:spPr>
          <a:xfrm>
            <a:off x="1295401" y="678465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4" name="Straight Arrow Connector 1543">
            <a:extLst>
              <a:ext uri="{FF2B5EF4-FFF2-40B4-BE49-F238E27FC236}">
                <a16:creationId xmlns:a16="http://schemas.microsoft.com/office/drawing/2014/main" id="{89E78398-2F4A-5D62-97A9-EA7F1C5ADE03}"/>
              </a:ext>
            </a:extLst>
          </xdr:cNvPr>
          <xdr:cNvCxnSpPr/>
        </xdr:nvCxnSpPr>
        <xdr:spPr>
          <a:xfrm>
            <a:off x="1457326" y="678465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5" name="Straight Arrow Connector 1544">
            <a:extLst>
              <a:ext uri="{FF2B5EF4-FFF2-40B4-BE49-F238E27FC236}">
                <a16:creationId xmlns:a16="http://schemas.microsoft.com/office/drawing/2014/main" id="{C157B846-1FAA-767B-90CF-5E950BFF4A51}"/>
              </a:ext>
            </a:extLst>
          </xdr:cNvPr>
          <xdr:cNvCxnSpPr/>
        </xdr:nvCxnSpPr>
        <xdr:spPr>
          <a:xfrm>
            <a:off x="1619251" y="678513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6" name="Straight Arrow Connector 1545">
            <a:extLst>
              <a:ext uri="{FF2B5EF4-FFF2-40B4-BE49-F238E27FC236}">
                <a16:creationId xmlns:a16="http://schemas.microsoft.com/office/drawing/2014/main" id="{1A0E5C8F-033A-C2DA-D954-CF5B491BF46E}"/>
              </a:ext>
            </a:extLst>
          </xdr:cNvPr>
          <xdr:cNvCxnSpPr/>
        </xdr:nvCxnSpPr>
        <xdr:spPr>
          <a:xfrm>
            <a:off x="1781176" y="678513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7" name="Straight Arrow Connector 1546">
            <a:extLst>
              <a:ext uri="{FF2B5EF4-FFF2-40B4-BE49-F238E27FC236}">
                <a16:creationId xmlns:a16="http://schemas.microsoft.com/office/drawing/2014/main" id="{63022B17-06ED-FEDD-25EB-FE04058D552A}"/>
              </a:ext>
            </a:extLst>
          </xdr:cNvPr>
          <xdr:cNvCxnSpPr/>
        </xdr:nvCxnSpPr>
        <xdr:spPr>
          <a:xfrm>
            <a:off x="1943101" y="678513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8" name="Straight Arrow Connector 1547">
            <a:extLst>
              <a:ext uri="{FF2B5EF4-FFF2-40B4-BE49-F238E27FC236}">
                <a16:creationId xmlns:a16="http://schemas.microsoft.com/office/drawing/2014/main" id="{8C6D4B98-FEA8-9520-8AA7-8DFB1ECF6486}"/>
              </a:ext>
            </a:extLst>
          </xdr:cNvPr>
          <xdr:cNvCxnSpPr/>
        </xdr:nvCxnSpPr>
        <xdr:spPr>
          <a:xfrm>
            <a:off x="2105026" y="678513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9" name="Straight Arrow Connector 1548">
            <a:extLst>
              <a:ext uri="{FF2B5EF4-FFF2-40B4-BE49-F238E27FC236}">
                <a16:creationId xmlns:a16="http://schemas.microsoft.com/office/drawing/2014/main" id="{79348337-CFA6-9AEE-8735-872B7F84E121}"/>
              </a:ext>
            </a:extLst>
          </xdr:cNvPr>
          <xdr:cNvCxnSpPr/>
        </xdr:nvCxnSpPr>
        <xdr:spPr>
          <a:xfrm>
            <a:off x="2266951" y="6784657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0" name="Straight Arrow Connector 1549">
            <a:extLst>
              <a:ext uri="{FF2B5EF4-FFF2-40B4-BE49-F238E27FC236}">
                <a16:creationId xmlns:a16="http://schemas.microsoft.com/office/drawing/2014/main" id="{4A39EFDE-3FC3-AB13-6E4F-8C2E21E1FCAB}"/>
              </a:ext>
            </a:extLst>
          </xdr:cNvPr>
          <xdr:cNvCxnSpPr/>
        </xdr:nvCxnSpPr>
        <xdr:spPr>
          <a:xfrm>
            <a:off x="2428876" y="6784657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1" name="Straight Arrow Connector 1550">
            <a:extLst>
              <a:ext uri="{FF2B5EF4-FFF2-40B4-BE49-F238E27FC236}">
                <a16:creationId xmlns:a16="http://schemas.microsoft.com/office/drawing/2014/main" id="{C3A7A0DB-8276-844D-EAD6-DE8676804652}"/>
              </a:ext>
            </a:extLst>
          </xdr:cNvPr>
          <xdr:cNvCxnSpPr/>
        </xdr:nvCxnSpPr>
        <xdr:spPr>
          <a:xfrm>
            <a:off x="2590801" y="6784657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2" name="Straight Arrow Connector 1551">
            <a:extLst>
              <a:ext uri="{FF2B5EF4-FFF2-40B4-BE49-F238E27FC236}">
                <a16:creationId xmlns:a16="http://schemas.microsoft.com/office/drawing/2014/main" id="{7030321D-ED51-B26F-D8FA-DB19009DA8C9}"/>
              </a:ext>
            </a:extLst>
          </xdr:cNvPr>
          <xdr:cNvCxnSpPr/>
        </xdr:nvCxnSpPr>
        <xdr:spPr>
          <a:xfrm>
            <a:off x="2752726" y="6784657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3" name="Straight Arrow Connector 1552">
            <a:extLst>
              <a:ext uri="{FF2B5EF4-FFF2-40B4-BE49-F238E27FC236}">
                <a16:creationId xmlns:a16="http://schemas.microsoft.com/office/drawing/2014/main" id="{40F54CB5-700B-14A4-D035-7A3B8BCB8553}"/>
              </a:ext>
            </a:extLst>
          </xdr:cNvPr>
          <xdr:cNvCxnSpPr/>
        </xdr:nvCxnSpPr>
        <xdr:spPr>
          <a:xfrm>
            <a:off x="2914651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4" name="Straight Arrow Connector 1553">
            <a:extLst>
              <a:ext uri="{FF2B5EF4-FFF2-40B4-BE49-F238E27FC236}">
                <a16:creationId xmlns:a16="http://schemas.microsoft.com/office/drawing/2014/main" id="{BF75A66C-8C04-79A8-F0C5-34377F32F31E}"/>
              </a:ext>
            </a:extLst>
          </xdr:cNvPr>
          <xdr:cNvCxnSpPr/>
        </xdr:nvCxnSpPr>
        <xdr:spPr>
          <a:xfrm>
            <a:off x="3076576" y="6785133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5" name="Straight Connector 1554">
            <a:extLst>
              <a:ext uri="{FF2B5EF4-FFF2-40B4-BE49-F238E27FC236}">
                <a16:creationId xmlns:a16="http://schemas.microsoft.com/office/drawing/2014/main" id="{AAD21A45-4BA7-0708-25C7-A541EB385CEF}"/>
              </a:ext>
            </a:extLst>
          </xdr:cNvPr>
          <xdr:cNvCxnSpPr/>
        </xdr:nvCxnSpPr>
        <xdr:spPr>
          <a:xfrm>
            <a:off x="971550" y="67846575"/>
            <a:ext cx="582930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6" name="Straight Arrow Connector 1555">
            <a:extLst>
              <a:ext uri="{FF2B5EF4-FFF2-40B4-BE49-F238E27FC236}">
                <a16:creationId xmlns:a16="http://schemas.microsoft.com/office/drawing/2014/main" id="{9AA4180E-E7CA-823A-8ED7-B1CF2FFFFC73}"/>
              </a:ext>
            </a:extLst>
          </xdr:cNvPr>
          <xdr:cNvCxnSpPr/>
        </xdr:nvCxnSpPr>
        <xdr:spPr>
          <a:xfrm>
            <a:off x="3238501" y="678465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7" name="Straight Arrow Connector 1556">
            <a:extLst>
              <a:ext uri="{FF2B5EF4-FFF2-40B4-BE49-F238E27FC236}">
                <a16:creationId xmlns:a16="http://schemas.microsoft.com/office/drawing/2014/main" id="{152F78DB-0E81-02A9-FB2A-5E7828173341}"/>
              </a:ext>
            </a:extLst>
          </xdr:cNvPr>
          <xdr:cNvCxnSpPr/>
        </xdr:nvCxnSpPr>
        <xdr:spPr>
          <a:xfrm>
            <a:off x="3400426" y="678465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8" name="Straight Arrow Connector 1557">
            <a:extLst>
              <a:ext uri="{FF2B5EF4-FFF2-40B4-BE49-F238E27FC236}">
                <a16:creationId xmlns:a16="http://schemas.microsoft.com/office/drawing/2014/main" id="{2395F9BE-D339-AD96-683D-45D7FB5E82FA}"/>
              </a:ext>
            </a:extLst>
          </xdr:cNvPr>
          <xdr:cNvCxnSpPr/>
        </xdr:nvCxnSpPr>
        <xdr:spPr>
          <a:xfrm>
            <a:off x="3562351" y="678465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9" name="Straight Arrow Connector 1558">
            <a:extLst>
              <a:ext uri="{FF2B5EF4-FFF2-40B4-BE49-F238E27FC236}">
                <a16:creationId xmlns:a16="http://schemas.microsoft.com/office/drawing/2014/main" id="{1FE4F903-F51A-B926-C47C-F9FCC4182909}"/>
              </a:ext>
            </a:extLst>
          </xdr:cNvPr>
          <xdr:cNvCxnSpPr/>
        </xdr:nvCxnSpPr>
        <xdr:spPr>
          <a:xfrm>
            <a:off x="3724276" y="678513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0" name="Straight Arrow Connector 1559">
            <a:extLst>
              <a:ext uri="{FF2B5EF4-FFF2-40B4-BE49-F238E27FC236}">
                <a16:creationId xmlns:a16="http://schemas.microsoft.com/office/drawing/2014/main" id="{5501613D-68A3-9673-A545-AA3D0D14A678}"/>
              </a:ext>
            </a:extLst>
          </xdr:cNvPr>
          <xdr:cNvCxnSpPr/>
        </xdr:nvCxnSpPr>
        <xdr:spPr>
          <a:xfrm>
            <a:off x="3886201" y="678513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1" name="Straight Arrow Connector 1560">
            <a:extLst>
              <a:ext uri="{FF2B5EF4-FFF2-40B4-BE49-F238E27FC236}">
                <a16:creationId xmlns:a16="http://schemas.microsoft.com/office/drawing/2014/main" id="{C8E6E180-BB41-206B-5DF8-0819BC47603A}"/>
              </a:ext>
            </a:extLst>
          </xdr:cNvPr>
          <xdr:cNvCxnSpPr/>
        </xdr:nvCxnSpPr>
        <xdr:spPr>
          <a:xfrm>
            <a:off x="3886193" y="6785609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2" name="Straight Arrow Connector 1561">
            <a:extLst>
              <a:ext uri="{FF2B5EF4-FFF2-40B4-BE49-F238E27FC236}">
                <a16:creationId xmlns:a16="http://schemas.microsoft.com/office/drawing/2014/main" id="{25DDF6C1-F06E-1973-84E9-5D3ACEBA06A8}"/>
              </a:ext>
            </a:extLst>
          </xdr:cNvPr>
          <xdr:cNvCxnSpPr/>
        </xdr:nvCxnSpPr>
        <xdr:spPr>
          <a:xfrm>
            <a:off x="4048118" y="678560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3" name="Straight Arrow Connector 1562">
            <a:extLst>
              <a:ext uri="{FF2B5EF4-FFF2-40B4-BE49-F238E27FC236}">
                <a16:creationId xmlns:a16="http://schemas.microsoft.com/office/drawing/2014/main" id="{D655D81A-DF48-77F7-F26E-1CC1554B4D15}"/>
              </a:ext>
            </a:extLst>
          </xdr:cNvPr>
          <xdr:cNvCxnSpPr/>
        </xdr:nvCxnSpPr>
        <xdr:spPr>
          <a:xfrm>
            <a:off x="421004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4" name="Straight Arrow Connector 1563">
            <a:extLst>
              <a:ext uri="{FF2B5EF4-FFF2-40B4-BE49-F238E27FC236}">
                <a16:creationId xmlns:a16="http://schemas.microsoft.com/office/drawing/2014/main" id="{5894DB21-4492-BF72-2886-B327A288ABCB}"/>
              </a:ext>
            </a:extLst>
          </xdr:cNvPr>
          <xdr:cNvCxnSpPr/>
        </xdr:nvCxnSpPr>
        <xdr:spPr>
          <a:xfrm>
            <a:off x="4371968" y="678513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5" name="Straight Arrow Connector 1564">
            <a:extLst>
              <a:ext uri="{FF2B5EF4-FFF2-40B4-BE49-F238E27FC236}">
                <a16:creationId xmlns:a16="http://schemas.microsoft.com/office/drawing/2014/main" id="{E042D00D-4EC7-C414-714C-BFAF936F4A01}"/>
              </a:ext>
            </a:extLst>
          </xdr:cNvPr>
          <xdr:cNvCxnSpPr/>
        </xdr:nvCxnSpPr>
        <xdr:spPr>
          <a:xfrm>
            <a:off x="453389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6" name="Straight Arrow Connector 1565">
            <a:extLst>
              <a:ext uri="{FF2B5EF4-FFF2-40B4-BE49-F238E27FC236}">
                <a16:creationId xmlns:a16="http://schemas.microsoft.com/office/drawing/2014/main" id="{4E4C3874-D8B1-491D-46C1-043D189234F5}"/>
              </a:ext>
            </a:extLst>
          </xdr:cNvPr>
          <xdr:cNvCxnSpPr/>
        </xdr:nvCxnSpPr>
        <xdr:spPr>
          <a:xfrm>
            <a:off x="4695818" y="678560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7" name="Straight Arrow Connector 1566">
            <a:extLst>
              <a:ext uri="{FF2B5EF4-FFF2-40B4-BE49-F238E27FC236}">
                <a16:creationId xmlns:a16="http://schemas.microsoft.com/office/drawing/2014/main" id="{C6056336-2646-9434-0DA6-A03C053914EC}"/>
              </a:ext>
            </a:extLst>
          </xdr:cNvPr>
          <xdr:cNvCxnSpPr/>
        </xdr:nvCxnSpPr>
        <xdr:spPr>
          <a:xfrm>
            <a:off x="4857743" y="678561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8" name="Straight Arrow Connector 1567">
            <a:extLst>
              <a:ext uri="{FF2B5EF4-FFF2-40B4-BE49-F238E27FC236}">
                <a16:creationId xmlns:a16="http://schemas.microsoft.com/office/drawing/2014/main" id="{644B3E37-59BE-D18F-777C-F733756C9B59}"/>
              </a:ext>
            </a:extLst>
          </xdr:cNvPr>
          <xdr:cNvCxnSpPr/>
        </xdr:nvCxnSpPr>
        <xdr:spPr>
          <a:xfrm>
            <a:off x="5019668" y="678560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9" name="Straight Arrow Connector 1568">
            <a:extLst>
              <a:ext uri="{FF2B5EF4-FFF2-40B4-BE49-F238E27FC236}">
                <a16:creationId xmlns:a16="http://schemas.microsoft.com/office/drawing/2014/main" id="{39E16A76-7D3C-606A-74EC-4D37F771A135}"/>
              </a:ext>
            </a:extLst>
          </xdr:cNvPr>
          <xdr:cNvCxnSpPr/>
        </xdr:nvCxnSpPr>
        <xdr:spPr>
          <a:xfrm>
            <a:off x="518159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0" name="Straight Arrow Connector 1569">
            <a:extLst>
              <a:ext uri="{FF2B5EF4-FFF2-40B4-BE49-F238E27FC236}">
                <a16:creationId xmlns:a16="http://schemas.microsoft.com/office/drawing/2014/main" id="{32E39813-ADFB-F87C-9720-38C9C05C2BEB}"/>
              </a:ext>
            </a:extLst>
          </xdr:cNvPr>
          <xdr:cNvCxnSpPr/>
        </xdr:nvCxnSpPr>
        <xdr:spPr>
          <a:xfrm>
            <a:off x="5343518" y="678513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1" name="Straight Arrow Connector 1570">
            <a:extLst>
              <a:ext uri="{FF2B5EF4-FFF2-40B4-BE49-F238E27FC236}">
                <a16:creationId xmlns:a16="http://schemas.microsoft.com/office/drawing/2014/main" id="{3A7F7111-60FE-306D-B7B4-7464BB99F948}"/>
              </a:ext>
            </a:extLst>
          </xdr:cNvPr>
          <xdr:cNvCxnSpPr/>
        </xdr:nvCxnSpPr>
        <xdr:spPr>
          <a:xfrm>
            <a:off x="550544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2" name="Straight Arrow Connector 1571">
            <a:extLst>
              <a:ext uri="{FF2B5EF4-FFF2-40B4-BE49-F238E27FC236}">
                <a16:creationId xmlns:a16="http://schemas.microsoft.com/office/drawing/2014/main" id="{BBE13DD6-920D-13E6-0047-F8E7B2A445FC}"/>
              </a:ext>
            </a:extLst>
          </xdr:cNvPr>
          <xdr:cNvCxnSpPr/>
        </xdr:nvCxnSpPr>
        <xdr:spPr>
          <a:xfrm>
            <a:off x="5667368" y="678560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3" name="Straight Arrow Connector 1572">
            <a:extLst>
              <a:ext uri="{FF2B5EF4-FFF2-40B4-BE49-F238E27FC236}">
                <a16:creationId xmlns:a16="http://schemas.microsoft.com/office/drawing/2014/main" id="{6877DF83-985A-4606-3B66-FA7C30D89142}"/>
              </a:ext>
            </a:extLst>
          </xdr:cNvPr>
          <xdr:cNvCxnSpPr/>
        </xdr:nvCxnSpPr>
        <xdr:spPr>
          <a:xfrm>
            <a:off x="5829293" y="678561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4" name="Straight Arrow Connector 1573">
            <a:extLst>
              <a:ext uri="{FF2B5EF4-FFF2-40B4-BE49-F238E27FC236}">
                <a16:creationId xmlns:a16="http://schemas.microsoft.com/office/drawing/2014/main" id="{EFA048B3-1E8A-24D0-4D92-C85361661ABC}"/>
              </a:ext>
            </a:extLst>
          </xdr:cNvPr>
          <xdr:cNvCxnSpPr/>
        </xdr:nvCxnSpPr>
        <xdr:spPr>
          <a:xfrm>
            <a:off x="5991218" y="678560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5" name="Straight Arrow Connector 1574">
            <a:extLst>
              <a:ext uri="{FF2B5EF4-FFF2-40B4-BE49-F238E27FC236}">
                <a16:creationId xmlns:a16="http://schemas.microsoft.com/office/drawing/2014/main" id="{F91205B1-3C44-80DE-C91C-245834219754}"/>
              </a:ext>
            </a:extLst>
          </xdr:cNvPr>
          <xdr:cNvCxnSpPr/>
        </xdr:nvCxnSpPr>
        <xdr:spPr>
          <a:xfrm>
            <a:off x="615314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6" name="Straight Arrow Connector 1575">
            <a:extLst>
              <a:ext uri="{FF2B5EF4-FFF2-40B4-BE49-F238E27FC236}">
                <a16:creationId xmlns:a16="http://schemas.microsoft.com/office/drawing/2014/main" id="{84BE1E2C-8DE4-45CE-D9AA-4AE04A543D94}"/>
              </a:ext>
            </a:extLst>
          </xdr:cNvPr>
          <xdr:cNvCxnSpPr/>
        </xdr:nvCxnSpPr>
        <xdr:spPr>
          <a:xfrm>
            <a:off x="6315068" y="678513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7" name="Straight Arrow Connector 1576">
            <a:extLst>
              <a:ext uri="{FF2B5EF4-FFF2-40B4-BE49-F238E27FC236}">
                <a16:creationId xmlns:a16="http://schemas.microsoft.com/office/drawing/2014/main" id="{98BB4EC5-D500-E178-A191-B00516596E50}"/>
              </a:ext>
            </a:extLst>
          </xdr:cNvPr>
          <xdr:cNvCxnSpPr/>
        </xdr:nvCxnSpPr>
        <xdr:spPr>
          <a:xfrm>
            <a:off x="647699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8" name="Straight Arrow Connector 1577">
            <a:extLst>
              <a:ext uri="{FF2B5EF4-FFF2-40B4-BE49-F238E27FC236}">
                <a16:creationId xmlns:a16="http://schemas.microsoft.com/office/drawing/2014/main" id="{0BE96F10-7B94-5F95-7446-A1158DE4FF3A}"/>
              </a:ext>
            </a:extLst>
          </xdr:cNvPr>
          <xdr:cNvCxnSpPr/>
        </xdr:nvCxnSpPr>
        <xdr:spPr>
          <a:xfrm>
            <a:off x="6638918" y="678560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9" name="Straight Arrow Connector 1578">
            <a:extLst>
              <a:ext uri="{FF2B5EF4-FFF2-40B4-BE49-F238E27FC236}">
                <a16:creationId xmlns:a16="http://schemas.microsoft.com/office/drawing/2014/main" id="{D99C9AEF-C775-5707-77BA-CA2FA9EE7F59}"/>
              </a:ext>
            </a:extLst>
          </xdr:cNvPr>
          <xdr:cNvCxnSpPr/>
        </xdr:nvCxnSpPr>
        <xdr:spPr>
          <a:xfrm>
            <a:off x="6800843" y="678561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104771</xdr:colOff>
      <xdr:row>31</xdr:row>
      <xdr:rowOff>71435</xdr:rowOff>
    </xdr:from>
    <xdr:to>
      <xdr:col>27</xdr:col>
      <xdr:colOff>71438</xdr:colOff>
      <xdr:row>50</xdr:row>
      <xdr:rowOff>52388</xdr:rowOff>
    </xdr:to>
    <xdr:grpSp>
      <xdr:nvGrpSpPr>
        <xdr:cNvPr id="220" name="Group 219">
          <a:extLst>
            <a:ext uri="{FF2B5EF4-FFF2-40B4-BE49-F238E27FC236}">
              <a16:creationId xmlns:a16="http://schemas.microsoft.com/office/drawing/2014/main" id="{2B0BDC0F-DCF2-4972-F39D-1038FB426E56}"/>
            </a:ext>
          </a:extLst>
        </xdr:cNvPr>
        <xdr:cNvGrpSpPr/>
      </xdr:nvGrpSpPr>
      <xdr:grpSpPr>
        <a:xfrm>
          <a:off x="2857496" y="5186360"/>
          <a:ext cx="1585917" cy="2714628"/>
          <a:chOff x="2857496" y="5186360"/>
          <a:chExt cx="1585917" cy="2714628"/>
        </a:xfrm>
      </xdr:grpSpPr>
      <xdr:sp macro="" textlink="">
        <xdr:nvSpPr>
          <xdr:cNvPr id="1580" name="Freeform: Shape 1579">
            <a:extLst>
              <a:ext uri="{FF2B5EF4-FFF2-40B4-BE49-F238E27FC236}">
                <a16:creationId xmlns:a16="http://schemas.microsoft.com/office/drawing/2014/main" id="{C6756800-B8EE-4BA8-A5A3-B72E91E50B87}"/>
              </a:ext>
            </a:extLst>
          </xdr:cNvPr>
          <xdr:cNvSpPr/>
        </xdr:nvSpPr>
        <xdr:spPr>
          <a:xfrm>
            <a:off x="3071813" y="526256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81" name="Freeform: Shape 1580">
            <a:extLst>
              <a:ext uri="{FF2B5EF4-FFF2-40B4-BE49-F238E27FC236}">
                <a16:creationId xmlns:a16="http://schemas.microsoft.com/office/drawing/2014/main" id="{AA1BF148-A1CC-4F54-8659-B2A15548A9A3}"/>
              </a:ext>
            </a:extLst>
          </xdr:cNvPr>
          <xdr:cNvSpPr/>
        </xdr:nvSpPr>
        <xdr:spPr>
          <a:xfrm>
            <a:off x="3067050" y="713898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B061CD0C-0486-4878-B53A-E13E27A03BE8}"/>
              </a:ext>
            </a:extLst>
          </xdr:cNvPr>
          <xdr:cNvSpPr/>
        </xdr:nvSpPr>
        <xdr:spPr>
          <a:xfrm>
            <a:off x="3319461" y="5691188"/>
            <a:ext cx="200025" cy="1443038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83" name="Straight Connector 1582">
            <a:extLst>
              <a:ext uri="{FF2B5EF4-FFF2-40B4-BE49-F238E27FC236}">
                <a16:creationId xmlns:a16="http://schemas.microsoft.com/office/drawing/2014/main" id="{86CB0332-064D-473F-86C1-01F8EC063261}"/>
              </a:ext>
            </a:extLst>
          </xdr:cNvPr>
          <xdr:cNvCxnSpPr/>
        </xdr:nvCxnSpPr>
        <xdr:spPr>
          <a:xfrm>
            <a:off x="3771897" y="5257801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4" name="Straight Connector 1583">
            <a:extLst>
              <a:ext uri="{FF2B5EF4-FFF2-40B4-BE49-F238E27FC236}">
                <a16:creationId xmlns:a16="http://schemas.microsoft.com/office/drawing/2014/main" id="{465416C6-C509-42D5-A2F6-1B91AA68B8BC}"/>
              </a:ext>
            </a:extLst>
          </xdr:cNvPr>
          <xdr:cNvCxnSpPr/>
        </xdr:nvCxnSpPr>
        <xdr:spPr>
          <a:xfrm>
            <a:off x="4371975" y="5186360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5" name="Straight Connector 1584">
            <a:extLst>
              <a:ext uri="{FF2B5EF4-FFF2-40B4-BE49-F238E27FC236}">
                <a16:creationId xmlns:a16="http://schemas.microsoft.com/office/drawing/2014/main" id="{B3259235-4542-453E-9E7D-7D92B6C0C6AB}"/>
              </a:ext>
            </a:extLst>
          </xdr:cNvPr>
          <xdr:cNvCxnSpPr/>
        </xdr:nvCxnSpPr>
        <xdr:spPr>
          <a:xfrm flipH="1">
            <a:off x="4338637" y="52244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6" name="Straight Connector 1585">
            <a:extLst>
              <a:ext uri="{FF2B5EF4-FFF2-40B4-BE49-F238E27FC236}">
                <a16:creationId xmlns:a16="http://schemas.microsoft.com/office/drawing/2014/main" id="{DCC18DA3-0165-4C70-95A4-7B8FB9F47F2F}"/>
              </a:ext>
            </a:extLst>
          </xdr:cNvPr>
          <xdr:cNvCxnSpPr/>
        </xdr:nvCxnSpPr>
        <xdr:spPr>
          <a:xfrm>
            <a:off x="3771897" y="7134225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7" name="Straight Connector 1586">
            <a:extLst>
              <a:ext uri="{FF2B5EF4-FFF2-40B4-BE49-F238E27FC236}">
                <a16:creationId xmlns:a16="http://schemas.microsoft.com/office/drawing/2014/main" id="{D8A62DE1-4D2A-407D-BD8A-E6E39B8CDA29}"/>
              </a:ext>
            </a:extLst>
          </xdr:cNvPr>
          <xdr:cNvCxnSpPr/>
        </xdr:nvCxnSpPr>
        <xdr:spPr>
          <a:xfrm flipH="1">
            <a:off x="4338637" y="710088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8" name="Straight Connector 1587">
            <a:extLst>
              <a:ext uri="{FF2B5EF4-FFF2-40B4-BE49-F238E27FC236}">
                <a16:creationId xmlns:a16="http://schemas.microsoft.com/office/drawing/2014/main" id="{4C44869A-9C32-41C1-A1CA-AD26517F0C63}"/>
              </a:ext>
            </a:extLst>
          </xdr:cNvPr>
          <xdr:cNvCxnSpPr/>
        </xdr:nvCxnSpPr>
        <xdr:spPr>
          <a:xfrm flipV="1">
            <a:off x="4048130" y="5195888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9" name="Straight Connector 1588">
            <a:extLst>
              <a:ext uri="{FF2B5EF4-FFF2-40B4-BE49-F238E27FC236}">
                <a16:creationId xmlns:a16="http://schemas.microsoft.com/office/drawing/2014/main" id="{D0FF354D-91C4-4006-8CBB-684EA5F31248}"/>
              </a:ext>
            </a:extLst>
          </xdr:cNvPr>
          <xdr:cNvCxnSpPr/>
        </xdr:nvCxnSpPr>
        <xdr:spPr>
          <a:xfrm>
            <a:off x="3700461" y="568642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0" name="Straight Connector 1589">
            <a:extLst>
              <a:ext uri="{FF2B5EF4-FFF2-40B4-BE49-F238E27FC236}">
                <a16:creationId xmlns:a16="http://schemas.microsoft.com/office/drawing/2014/main" id="{218A0D58-1D05-46D0-9688-F8B2920920E6}"/>
              </a:ext>
            </a:extLst>
          </xdr:cNvPr>
          <xdr:cNvCxnSpPr/>
        </xdr:nvCxnSpPr>
        <xdr:spPr>
          <a:xfrm flipH="1">
            <a:off x="4014793" y="56530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1" name="Straight Connector 1590">
            <a:extLst>
              <a:ext uri="{FF2B5EF4-FFF2-40B4-BE49-F238E27FC236}">
                <a16:creationId xmlns:a16="http://schemas.microsoft.com/office/drawing/2014/main" id="{A36636D1-6288-4278-82A4-4D40C692A2E2}"/>
              </a:ext>
            </a:extLst>
          </xdr:cNvPr>
          <xdr:cNvCxnSpPr/>
        </xdr:nvCxnSpPr>
        <xdr:spPr>
          <a:xfrm flipH="1">
            <a:off x="4014793" y="71008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2" name="Straight Connector 1591">
            <a:extLst>
              <a:ext uri="{FF2B5EF4-FFF2-40B4-BE49-F238E27FC236}">
                <a16:creationId xmlns:a16="http://schemas.microsoft.com/office/drawing/2014/main" id="{6E4C7928-ADA6-445E-9838-FDF6DC0EAC38}"/>
              </a:ext>
            </a:extLst>
          </xdr:cNvPr>
          <xdr:cNvCxnSpPr/>
        </xdr:nvCxnSpPr>
        <xdr:spPr>
          <a:xfrm>
            <a:off x="3700461" y="756284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3" name="Straight Connector 1592">
            <a:extLst>
              <a:ext uri="{FF2B5EF4-FFF2-40B4-BE49-F238E27FC236}">
                <a16:creationId xmlns:a16="http://schemas.microsoft.com/office/drawing/2014/main" id="{179F4B65-8E03-47BC-AB55-955FA0BFBBA7}"/>
              </a:ext>
            </a:extLst>
          </xdr:cNvPr>
          <xdr:cNvCxnSpPr/>
        </xdr:nvCxnSpPr>
        <xdr:spPr>
          <a:xfrm flipH="1">
            <a:off x="4014793" y="75295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4" name="Straight Connector 1593">
            <a:extLst>
              <a:ext uri="{FF2B5EF4-FFF2-40B4-BE49-F238E27FC236}">
                <a16:creationId xmlns:a16="http://schemas.microsoft.com/office/drawing/2014/main" id="{6F5EFE09-331F-4FB4-93AE-30FF94BEA39C}"/>
              </a:ext>
            </a:extLst>
          </xdr:cNvPr>
          <xdr:cNvCxnSpPr/>
        </xdr:nvCxnSpPr>
        <xdr:spPr>
          <a:xfrm>
            <a:off x="3238500" y="76295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5" name="Straight Connector 1594">
            <a:extLst>
              <a:ext uri="{FF2B5EF4-FFF2-40B4-BE49-F238E27FC236}">
                <a16:creationId xmlns:a16="http://schemas.microsoft.com/office/drawing/2014/main" id="{9336B93A-9E47-4DCB-8B63-88AA4DAE304A}"/>
              </a:ext>
            </a:extLst>
          </xdr:cNvPr>
          <xdr:cNvCxnSpPr/>
        </xdr:nvCxnSpPr>
        <xdr:spPr>
          <a:xfrm>
            <a:off x="3176586" y="7848599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6" name="Straight Connector 1595">
            <a:extLst>
              <a:ext uri="{FF2B5EF4-FFF2-40B4-BE49-F238E27FC236}">
                <a16:creationId xmlns:a16="http://schemas.microsoft.com/office/drawing/2014/main" id="{9D1DB537-B722-4F4A-86B0-8C4AF6B29EFE}"/>
              </a:ext>
            </a:extLst>
          </xdr:cNvPr>
          <xdr:cNvCxnSpPr/>
        </xdr:nvCxnSpPr>
        <xdr:spPr>
          <a:xfrm flipH="1">
            <a:off x="3200399" y="78152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7" name="Straight Connector 1596">
            <a:extLst>
              <a:ext uri="{FF2B5EF4-FFF2-40B4-BE49-F238E27FC236}">
                <a16:creationId xmlns:a16="http://schemas.microsoft.com/office/drawing/2014/main" id="{F5C37FF4-036E-4ABD-B689-5A8874830E7B}"/>
              </a:ext>
            </a:extLst>
          </xdr:cNvPr>
          <xdr:cNvCxnSpPr/>
        </xdr:nvCxnSpPr>
        <xdr:spPr>
          <a:xfrm>
            <a:off x="3562350" y="76295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8" name="Straight Connector 1597">
            <a:extLst>
              <a:ext uri="{FF2B5EF4-FFF2-40B4-BE49-F238E27FC236}">
                <a16:creationId xmlns:a16="http://schemas.microsoft.com/office/drawing/2014/main" id="{C54C1042-7870-427B-B811-D59C08397BB6}"/>
              </a:ext>
            </a:extLst>
          </xdr:cNvPr>
          <xdr:cNvCxnSpPr/>
        </xdr:nvCxnSpPr>
        <xdr:spPr>
          <a:xfrm flipH="1">
            <a:off x="3524249" y="78152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9" name="Straight Connector 1598">
            <a:extLst>
              <a:ext uri="{FF2B5EF4-FFF2-40B4-BE49-F238E27FC236}">
                <a16:creationId xmlns:a16="http://schemas.microsoft.com/office/drawing/2014/main" id="{63ED9B01-658D-4281-A6DA-31B46F1A5537}"/>
              </a:ext>
            </a:extLst>
          </xdr:cNvPr>
          <xdr:cNvCxnSpPr/>
        </xdr:nvCxnSpPr>
        <xdr:spPr>
          <a:xfrm flipH="1">
            <a:off x="4014788" y="52244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0" name="Straight Connector 1599">
            <a:extLst>
              <a:ext uri="{FF2B5EF4-FFF2-40B4-BE49-F238E27FC236}">
                <a16:creationId xmlns:a16="http://schemas.microsoft.com/office/drawing/2014/main" id="{1D8408A4-878E-4BE2-8781-1434A1EF911D}"/>
              </a:ext>
            </a:extLst>
          </xdr:cNvPr>
          <xdr:cNvCxnSpPr/>
        </xdr:nvCxnSpPr>
        <xdr:spPr>
          <a:xfrm flipV="1">
            <a:off x="3019425" y="631507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1" name="Straight Connector 1600">
            <a:extLst>
              <a:ext uri="{FF2B5EF4-FFF2-40B4-BE49-F238E27FC236}">
                <a16:creationId xmlns:a16="http://schemas.microsoft.com/office/drawing/2014/main" id="{4B01E0C3-752D-4FF5-B824-B4AEA06CD7A4}"/>
              </a:ext>
            </a:extLst>
          </xdr:cNvPr>
          <xdr:cNvCxnSpPr/>
        </xdr:nvCxnSpPr>
        <xdr:spPr>
          <a:xfrm flipV="1">
            <a:off x="2971800" y="544830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2" name="Straight Connector 1601">
            <a:extLst>
              <a:ext uri="{FF2B5EF4-FFF2-40B4-BE49-F238E27FC236}">
                <a16:creationId xmlns:a16="http://schemas.microsoft.com/office/drawing/2014/main" id="{46DBD4D1-EEB1-422F-9C81-47339644355D}"/>
              </a:ext>
            </a:extLst>
          </xdr:cNvPr>
          <xdr:cNvCxnSpPr/>
        </xdr:nvCxnSpPr>
        <xdr:spPr>
          <a:xfrm flipH="1">
            <a:off x="2857500" y="525780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3" name="Straight Connector 1602">
            <a:extLst>
              <a:ext uri="{FF2B5EF4-FFF2-40B4-BE49-F238E27FC236}">
                <a16:creationId xmlns:a16="http://schemas.microsoft.com/office/drawing/2014/main" id="{8E10F2BA-188F-4E32-8123-140AE8C6427A}"/>
              </a:ext>
            </a:extLst>
          </xdr:cNvPr>
          <xdr:cNvCxnSpPr/>
        </xdr:nvCxnSpPr>
        <xdr:spPr>
          <a:xfrm>
            <a:off x="2914650" y="5195886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4" name="Straight Connector 1603">
            <a:extLst>
              <a:ext uri="{FF2B5EF4-FFF2-40B4-BE49-F238E27FC236}">
                <a16:creationId xmlns:a16="http://schemas.microsoft.com/office/drawing/2014/main" id="{8E5EDEE4-47A3-4FD3-A590-133AAF508CBF}"/>
              </a:ext>
            </a:extLst>
          </xdr:cNvPr>
          <xdr:cNvCxnSpPr/>
        </xdr:nvCxnSpPr>
        <xdr:spPr>
          <a:xfrm flipH="1">
            <a:off x="2881314" y="52244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5" name="Straight Connector 1604">
            <a:extLst>
              <a:ext uri="{FF2B5EF4-FFF2-40B4-BE49-F238E27FC236}">
                <a16:creationId xmlns:a16="http://schemas.microsoft.com/office/drawing/2014/main" id="{E7381F51-8116-4D68-BE2A-7D643D9CE737}"/>
              </a:ext>
            </a:extLst>
          </xdr:cNvPr>
          <xdr:cNvCxnSpPr/>
        </xdr:nvCxnSpPr>
        <xdr:spPr>
          <a:xfrm flipH="1">
            <a:off x="2857496" y="540067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6" name="Straight Connector 1605">
            <a:extLst>
              <a:ext uri="{FF2B5EF4-FFF2-40B4-BE49-F238E27FC236}">
                <a16:creationId xmlns:a16="http://schemas.microsoft.com/office/drawing/2014/main" id="{F7640AE5-E6BD-44A8-BB4D-7C96E0A0E735}"/>
              </a:ext>
            </a:extLst>
          </xdr:cNvPr>
          <xdr:cNvCxnSpPr/>
        </xdr:nvCxnSpPr>
        <xdr:spPr>
          <a:xfrm flipH="1">
            <a:off x="2881310" y="53673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7" name="Straight Connector 1606">
            <a:extLst>
              <a:ext uri="{FF2B5EF4-FFF2-40B4-BE49-F238E27FC236}">
                <a16:creationId xmlns:a16="http://schemas.microsoft.com/office/drawing/2014/main" id="{96FA8D4B-3944-4B68-A7ED-60F261C001B8}"/>
              </a:ext>
            </a:extLst>
          </xdr:cNvPr>
          <xdr:cNvCxnSpPr/>
        </xdr:nvCxnSpPr>
        <xdr:spPr>
          <a:xfrm flipH="1">
            <a:off x="2857500" y="713422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8" name="Straight Connector 1607">
            <a:extLst>
              <a:ext uri="{FF2B5EF4-FFF2-40B4-BE49-F238E27FC236}">
                <a16:creationId xmlns:a16="http://schemas.microsoft.com/office/drawing/2014/main" id="{A6C0BEA2-B88E-490B-8355-18722CD13ECB}"/>
              </a:ext>
            </a:extLst>
          </xdr:cNvPr>
          <xdr:cNvCxnSpPr/>
        </xdr:nvCxnSpPr>
        <xdr:spPr>
          <a:xfrm>
            <a:off x="2914650" y="7072311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9" name="Straight Connector 1608">
            <a:extLst>
              <a:ext uri="{FF2B5EF4-FFF2-40B4-BE49-F238E27FC236}">
                <a16:creationId xmlns:a16="http://schemas.microsoft.com/office/drawing/2014/main" id="{9D4CE1A6-0448-4CBF-ACD3-96EBC2439F4E}"/>
              </a:ext>
            </a:extLst>
          </xdr:cNvPr>
          <xdr:cNvCxnSpPr/>
        </xdr:nvCxnSpPr>
        <xdr:spPr>
          <a:xfrm flipH="1">
            <a:off x="2881314" y="71008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0" name="Straight Connector 1609">
            <a:extLst>
              <a:ext uri="{FF2B5EF4-FFF2-40B4-BE49-F238E27FC236}">
                <a16:creationId xmlns:a16="http://schemas.microsoft.com/office/drawing/2014/main" id="{95FAA078-6D87-4ABD-B56C-EDE658CC16E5}"/>
              </a:ext>
            </a:extLst>
          </xdr:cNvPr>
          <xdr:cNvCxnSpPr/>
        </xdr:nvCxnSpPr>
        <xdr:spPr>
          <a:xfrm flipH="1">
            <a:off x="2857496" y="727710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1" name="Straight Connector 1610">
            <a:extLst>
              <a:ext uri="{FF2B5EF4-FFF2-40B4-BE49-F238E27FC236}">
                <a16:creationId xmlns:a16="http://schemas.microsoft.com/office/drawing/2014/main" id="{CCE5BAD0-E76F-4595-BA26-5230785D99F7}"/>
              </a:ext>
            </a:extLst>
          </xdr:cNvPr>
          <xdr:cNvCxnSpPr/>
        </xdr:nvCxnSpPr>
        <xdr:spPr>
          <a:xfrm flipH="1">
            <a:off x="2881310" y="724376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76</xdr:row>
      <xdr:rowOff>85729</xdr:rowOff>
    </xdr:from>
    <xdr:to>
      <xdr:col>19</xdr:col>
      <xdr:colOff>1</xdr:colOff>
      <xdr:row>78</xdr:row>
      <xdr:rowOff>8</xdr:rowOff>
    </xdr:to>
    <xdr:grpSp>
      <xdr:nvGrpSpPr>
        <xdr:cNvPr id="1854" name="Group 1853">
          <a:extLst>
            <a:ext uri="{FF2B5EF4-FFF2-40B4-BE49-F238E27FC236}">
              <a16:creationId xmlns:a16="http://schemas.microsoft.com/office/drawing/2014/main" id="{DC9E454C-02FA-48ED-9F80-1BDD8740D840}"/>
            </a:ext>
          </a:extLst>
        </xdr:cNvPr>
        <xdr:cNvGrpSpPr/>
      </xdr:nvGrpSpPr>
      <xdr:grpSpPr>
        <a:xfrm>
          <a:off x="971550" y="11649079"/>
          <a:ext cx="2105026" cy="200029"/>
          <a:chOff x="971550" y="7238999"/>
          <a:chExt cx="2105026" cy="200029"/>
        </a:xfrm>
      </xdr:grpSpPr>
      <xdr:cxnSp macro="">
        <xdr:nvCxnSpPr>
          <xdr:cNvPr id="1855" name="Straight Connector 1854">
            <a:extLst>
              <a:ext uri="{FF2B5EF4-FFF2-40B4-BE49-F238E27FC236}">
                <a16:creationId xmlns:a16="http://schemas.microsoft.com/office/drawing/2014/main" id="{D56CC2FD-9F1C-BC5B-D760-2C9B9CB44F06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6" name="Straight Arrow Connector 1855">
            <a:extLst>
              <a:ext uri="{FF2B5EF4-FFF2-40B4-BE49-F238E27FC236}">
                <a16:creationId xmlns:a16="http://schemas.microsoft.com/office/drawing/2014/main" id="{75DD3DE0-9898-3AD9-41F2-6B3BEB796190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7" name="Straight Arrow Connector 1856">
            <a:extLst>
              <a:ext uri="{FF2B5EF4-FFF2-40B4-BE49-F238E27FC236}">
                <a16:creationId xmlns:a16="http://schemas.microsoft.com/office/drawing/2014/main" id="{2F5504E0-422D-DF24-F4A2-097939F09DB3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8" name="Straight Arrow Connector 1857">
            <a:extLst>
              <a:ext uri="{FF2B5EF4-FFF2-40B4-BE49-F238E27FC236}">
                <a16:creationId xmlns:a16="http://schemas.microsoft.com/office/drawing/2014/main" id="{2DF42BB0-9991-8FD9-5A74-1D613AF04461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9" name="Straight Arrow Connector 1858">
            <a:extLst>
              <a:ext uri="{FF2B5EF4-FFF2-40B4-BE49-F238E27FC236}">
                <a16:creationId xmlns:a16="http://schemas.microsoft.com/office/drawing/2014/main" id="{6E5AB933-7185-4146-02CC-7FC0F1A53BEA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0" name="Straight Arrow Connector 1859">
            <a:extLst>
              <a:ext uri="{FF2B5EF4-FFF2-40B4-BE49-F238E27FC236}">
                <a16:creationId xmlns:a16="http://schemas.microsoft.com/office/drawing/2014/main" id="{5217533F-C973-CAA9-0BDE-E8ADCD9708D4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1" name="Straight Arrow Connector 1860">
            <a:extLst>
              <a:ext uri="{FF2B5EF4-FFF2-40B4-BE49-F238E27FC236}">
                <a16:creationId xmlns:a16="http://schemas.microsoft.com/office/drawing/2014/main" id="{24B7796B-E454-B47C-D094-A2AEA585142C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2" name="Straight Arrow Connector 1861">
            <a:extLst>
              <a:ext uri="{FF2B5EF4-FFF2-40B4-BE49-F238E27FC236}">
                <a16:creationId xmlns:a16="http://schemas.microsoft.com/office/drawing/2014/main" id="{39BFF44B-F748-6E9E-20EF-AA8DBEBA29C5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3" name="Straight Arrow Connector 1862">
            <a:extLst>
              <a:ext uri="{FF2B5EF4-FFF2-40B4-BE49-F238E27FC236}">
                <a16:creationId xmlns:a16="http://schemas.microsoft.com/office/drawing/2014/main" id="{C87171CC-3EDA-1064-FC83-42EC939ECDD0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4" name="Straight Arrow Connector 1863">
            <a:extLst>
              <a:ext uri="{FF2B5EF4-FFF2-40B4-BE49-F238E27FC236}">
                <a16:creationId xmlns:a16="http://schemas.microsoft.com/office/drawing/2014/main" id="{CC4F1561-A5F9-0ADE-07EE-8D9E0B64451E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5" name="Straight Arrow Connector 1864">
            <a:extLst>
              <a:ext uri="{FF2B5EF4-FFF2-40B4-BE49-F238E27FC236}">
                <a16:creationId xmlns:a16="http://schemas.microsoft.com/office/drawing/2014/main" id="{1BAE90C9-9FE3-8146-3D1C-C7DE256B2594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6" name="Straight Arrow Connector 1865">
            <a:extLst>
              <a:ext uri="{FF2B5EF4-FFF2-40B4-BE49-F238E27FC236}">
                <a16:creationId xmlns:a16="http://schemas.microsoft.com/office/drawing/2014/main" id="{BE3ED70F-6403-B715-BDBD-744122AAB9A9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7" name="Straight Arrow Connector 1866">
            <a:extLst>
              <a:ext uri="{FF2B5EF4-FFF2-40B4-BE49-F238E27FC236}">
                <a16:creationId xmlns:a16="http://schemas.microsoft.com/office/drawing/2014/main" id="{845DE158-9D63-242C-E8E1-C4BA6CA0CFDF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8" name="Straight Arrow Connector 1867">
            <a:extLst>
              <a:ext uri="{FF2B5EF4-FFF2-40B4-BE49-F238E27FC236}">
                <a16:creationId xmlns:a16="http://schemas.microsoft.com/office/drawing/2014/main" id="{E92F2312-DDC5-9AB0-F539-FD1803325255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9" name="Straight Arrow Connector 1868">
            <a:extLst>
              <a:ext uri="{FF2B5EF4-FFF2-40B4-BE49-F238E27FC236}">
                <a16:creationId xmlns:a16="http://schemas.microsoft.com/office/drawing/2014/main" id="{F0B49A5C-A757-CA4D-671B-C9F891CFA4F7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0" name="Straight Connector 1869">
            <a:extLst>
              <a:ext uri="{FF2B5EF4-FFF2-40B4-BE49-F238E27FC236}">
                <a16:creationId xmlns:a16="http://schemas.microsoft.com/office/drawing/2014/main" id="{6E6E6772-871F-5CD6-711E-BD60D816B6C2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76</xdr:row>
      <xdr:rowOff>80963</xdr:rowOff>
    </xdr:from>
    <xdr:to>
      <xdr:col>37</xdr:col>
      <xdr:colOff>2</xdr:colOff>
      <xdr:row>77</xdr:row>
      <xdr:rowOff>138117</xdr:rowOff>
    </xdr:to>
    <xdr:grpSp>
      <xdr:nvGrpSpPr>
        <xdr:cNvPr id="1871" name="Group 1870">
          <a:extLst>
            <a:ext uri="{FF2B5EF4-FFF2-40B4-BE49-F238E27FC236}">
              <a16:creationId xmlns:a16="http://schemas.microsoft.com/office/drawing/2014/main" id="{63DD9D67-5CBD-4CBD-8808-80E2EB56507F}"/>
            </a:ext>
          </a:extLst>
        </xdr:cNvPr>
        <xdr:cNvGrpSpPr/>
      </xdr:nvGrpSpPr>
      <xdr:grpSpPr>
        <a:xfrm>
          <a:off x="3886201" y="11644313"/>
          <a:ext cx="2105026" cy="200029"/>
          <a:chOff x="3886201" y="7239003"/>
          <a:chExt cx="2105026" cy="200029"/>
        </a:xfrm>
      </xdr:grpSpPr>
      <xdr:cxnSp macro="">
        <xdr:nvCxnSpPr>
          <xdr:cNvPr id="1872" name="Straight Connector 1871">
            <a:extLst>
              <a:ext uri="{FF2B5EF4-FFF2-40B4-BE49-F238E27FC236}">
                <a16:creationId xmlns:a16="http://schemas.microsoft.com/office/drawing/2014/main" id="{441D1ACB-FDAA-FC5F-7371-4580585E16A8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3" name="Straight Arrow Connector 1872">
            <a:extLst>
              <a:ext uri="{FF2B5EF4-FFF2-40B4-BE49-F238E27FC236}">
                <a16:creationId xmlns:a16="http://schemas.microsoft.com/office/drawing/2014/main" id="{8A0DAD47-CD90-1687-7064-7F8678A40537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4" name="Straight Arrow Connector 1873">
            <a:extLst>
              <a:ext uri="{FF2B5EF4-FFF2-40B4-BE49-F238E27FC236}">
                <a16:creationId xmlns:a16="http://schemas.microsoft.com/office/drawing/2014/main" id="{202070B9-6D1E-3C73-C16A-359E88378D5C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5" name="Straight Arrow Connector 1874">
            <a:extLst>
              <a:ext uri="{FF2B5EF4-FFF2-40B4-BE49-F238E27FC236}">
                <a16:creationId xmlns:a16="http://schemas.microsoft.com/office/drawing/2014/main" id="{EA65EF03-94E5-9F75-2060-3113AE710DBC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6" name="Straight Arrow Connector 1875">
            <a:extLst>
              <a:ext uri="{FF2B5EF4-FFF2-40B4-BE49-F238E27FC236}">
                <a16:creationId xmlns:a16="http://schemas.microsoft.com/office/drawing/2014/main" id="{69F97DC5-8296-77D7-56F8-6EDAF959B44C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7" name="Straight Arrow Connector 1876">
            <a:extLst>
              <a:ext uri="{FF2B5EF4-FFF2-40B4-BE49-F238E27FC236}">
                <a16:creationId xmlns:a16="http://schemas.microsoft.com/office/drawing/2014/main" id="{55678C1C-7EE0-2B36-741B-377D029A6580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8" name="Straight Arrow Connector 1877">
            <a:extLst>
              <a:ext uri="{FF2B5EF4-FFF2-40B4-BE49-F238E27FC236}">
                <a16:creationId xmlns:a16="http://schemas.microsoft.com/office/drawing/2014/main" id="{DBE9EEEB-0A73-736A-A5F1-5A01276A1024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9" name="Straight Arrow Connector 1878">
            <a:extLst>
              <a:ext uri="{FF2B5EF4-FFF2-40B4-BE49-F238E27FC236}">
                <a16:creationId xmlns:a16="http://schemas.microsoft.com/office/drawing/2014/main" id="{6BF37FC0-C98F-0E40-5712-569AA92229F9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0" name="Straight Arrow Connector 1879">
            <a:extLst>
              <a:ext uri="{FF2B5EF4-FFF2-40B4-BE49-F238E27FC236}">
                <a16:creationId xmlns:a16="http://schemas.microsoft.com/office/drawing/2014/main" id="{AE6A0984-3B36-184B-1C88-505CEE2C35A3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1" name="Straight Arrow Connector 1880">
            <a:extLst>
              <a:ext uri="{FF2B5EF4-FFF2-40B4-BE49-F238E27FC236}">
                <a16:creationId xmlns:a16="http://schemas.microsoft.com/office/drawing/2014/main" id="{64B214EE-E28C-B027-7F9F-F402FE061E64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2" name="Straight Arrow Connector 1881">
            <a:extLst>
              <a:ext uri="{FF2B5EF4-FFF2-40B4-BE49-F238E27FC236}">
                <a16:creationId xmlns:a16="http://schemas.microsoft.com/office/drawing/2014/main" id="{DD111372-7242-D529-F93B-5E9B0DA09A88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3" name="Straight Arrow Connector 1882">
            <a:extLst>
              <a:ext uri="{FF2B5EF4-FFF2-40B4-BE49-F238E27FC236}">
                <a16:creationId xmlns:a16="http://schemas.microsoft.com/office/drawing/2014/main" id="{767AEF09-C5C5-3C3F-00DB-1954C6FE1802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4" name="Straight Arrow Connector 1883">
            <a:extLst>
              <a:ext uri="{FF2B5EF4-FFF2-40B4-BE49-F238E27FC236}">
                <a16:creationId xmlns:a16="http://schemas.microsoft.com/office/drawing/2014/main" id="{EEAF4F1B-6FFB-C0E9-5DA3-5D3AE68D54AF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5" name="Straight Arrow Connector 1884">
            <a:extLst>
              <a:ext uri="{FF2B5EF4-FFF2-40B4-BE49-F238E27FC236}">
                <a16:creationId xmlns:a16="http://schemas.microsoft.com/office/drawing/2014/main" id="{78997DF6-CCC5-62B8-D739-C0B3DE07E4B3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6" name="Straight Arrow Connector 1885">
            <a:extLst>
              <a:ext uri="{FF2B5EF4-FFF2-40B4-BE49-F238E27FC236}">
                <a16:creationId xmlns:a16="http://schemas.microsoft.com/office/drawing/2014/main" id="{1EB8B902-904C-C703-B08B-7A468D8E1254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7" name="Straight Connector 1886">
            <a:extLst>
              <a:ext uri="{FF2B5EF4-FFF2-40B4-BE49-F238E27FC236}">
                <a16:creationId xmlns:a16="http://schemas.microsoft.com/office/drawing/2014/main" id="{1B171978-E36A-483D-BCDC-A59D131E80CE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79</xdr:row>
      <xdr:rowOff>76209</xdr:rowOff>
    </xdr:from>
    <xdr:to>
      <xdr:col>19</xdr:col>
      <xdr:colOff>71438</xdr:colOff>
      <xdr:row>86</xdr:row>
      <xdr:rowOff>66675</xdr:rowOff>
    </xdr:to>
    <xdr:grpSp>
      <xdr:nvGrpSpPr>
        <xdr:cNvPr id="2186" name="Group 2185">
          <a:extLst>
            <a:ext uri="{FF2B5EF4-FFF2-40B4-BE49-F238E27FC236}">
              <a16:creationId xmlns:a16="http://schemas.microsoft.com/office/drawing/2014/main" id="{A6A6AFC1-4D55-C10D-8827-1898EF252E7C}"/>
            </a:ext>
          </a:extLst>
        </xdr:cNvPr>
        <xdr:cNvGrpSpPr/>
      </xdr:nvGrpSpPr>
      <xdr:grpSpPr>
        <a:xfrm>
          <a:off x="895349" y="12068184"/>
          <a:ext cx="2252664" cy="990591"/>
          <a:chOff x="895349" y="8343909"/>
          <a:chExt cx="2252664" cy="990591"/>
        </a:xfrm>
      </xdr:grpSpPr>
      <xdr:cxnSp macro="">
        <xdr:nvCxnSpPr>
          <xdr:cNvPr id="600" name="Straight Connector 599">
            <a:extLst>
              <a:ext uri="{FF2B5EF4-FFF2-40B4-BE49-F238E27FC236}">
                <a16:creationId xmlns:a16="http://schemas.microsoft.com/office/drawing/2014/main" id="{F8EBD3B5-AA09-356D-358E-E003896A60A0}"/>
              </a:ext>
            </a:extLst>
          </xdr:cNvPr>
          <xdr:cNvCxnSpPr/>
        </xdr:nvCxnSpPr>
        <xdr:spPr>
          <a:xfrm>
            <a:off x="971550" y="8553450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16" name="Isosceles Triangle 615">
            <a:extLst>
              <a:ext uri="{FF2B5EF4-FFF2-40B4-BE49-F238E27FC236}">
                <a16:creationId xmlns:a16="http://schemas.microsoft.com/office/drawing/2014/main" id="{8030C7B6-DC13-2C89-B364-EFF582ECD718}"/>
              </a:ext>
            </a:extLst>
          </xdr:cNvPr>
          <xdr:cNvSpPr/>
        </xdr:nvSpPr>
        <xdr:spPr>
          <a:xfrm>
            <a:off x="904876" y="85582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17" name="Isosceles Triangle 616">
            <a:extLst>
              <a:ext uri="{FF2B5EF4-FFF2-40B4-BE49-F238E27FC236}">
                <a16:creationId xmlns:a16="http://schemas.microsoft.com/office/drawing/2014/main" id="{D8B8AB93-B3C5-FC9B-437C-AF4B42FFB17E}"/>
              </a:ext>
            </a:extLst>
          </xdr:cNvPr>
          <xdr:cNvSpPr/>
        </xdr:nvSpPr>
        <xdr:spPr>
          <a:xfrm>
            <a:off x="3009901" y="85582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18" name="Straight Arrow Connector 617">
            <a:extLst>
              <a:ext uri="{FF2B5EF4-FFF2-40B4-BE49-F238E27FC236}">
                <a16:creationId xmlns:a16="http://schemas.microsoft.com/office/drawing/2014/main" id="{3CCEB9EC-26D2-C6CB-115A-4A5BD892DAD5}"/>
              </a:ext>
            </a:extLst>
          </xdr:cNvPr>
          <xdr:cNvCxnSpPr/>
        </xdr:nvCxnSpPr>
        <xdr:spPr>
          <a:xfrm flipV="1">
            <a:off x="971551" y="870585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Straight Arrow Connector 618">
            <a:extLst>
              <a:ext uri="{FF2B5EF4-FFF2-40B4-BE49-F238E27FC236}">
                <a16:creationId xmlns:a16="http://schemas.microsoft.com/office/drawing/2014/main" id="{07FED2B4-0423-B674-B2BC-5465433D4C95}"/>
              </a:ext>
            </a:extLst>
          </xdr:cNvPr>
          <xdr:cNvCxnSpPr/>
        </xdr:nvCxnSpPr>
        <xdr:spPr>
          <a:xfrm flipV="1">
            <a:off x="3071813" y="8701088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" name="Straight Connector 619">
            <a:extLst>
              <a:ext uri="{FF2B5EF4-FFF2-40B4-BE49-F238E27FC236}">
                <a16:creationId xmlns:a16="http://schemas.microsoft.com/office/drawing/2014/main" id="{84395669-3DEA-64E8-229A-2BA15F1FD463}"/>
              </a:ext>
            </a:extLst>
          </xdr:cNvPr>
          <xdr:cNvCxnSpPr/>
        </xdr:nvCxnSpPr>
        <xdr:spPr>
          <a:xfrm>
            <a:off x="971550" y="91249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" name="Straight Connector 620">
            <a:extLst>
              <a:ext uri="{FF2B5EF4-FFF2-40B4-BE49-F238E27FC236}">
                <a16:creationId xmlns:a16="http://schemas.microsoft.com/office/drawing/2014/main" id="{EE4B9375-1E68-4778-68B6-8A57B704DC48}"/>
              </a:ext>
            </a:extLst>
          </xdr:cNvPr>
          <xdr:cNvCxnSpPr/>
        </xdr:nvCxnSpPr>
        <xdr:spPr>
          <a:xfrm>
            <a:off x="895349" y="9267825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Straight Connector 621">
            <a:extLst>
              <a:ext uri="{FF2B5EF4-FFF2-40B4-BE49-F238E27FC236}">
                <a16:creationId xmlns:a16="http://schemas.microsoft.com/office/drawing/2014/main" id="{1574AD4A-7C31-3722-90FD-0406B68FCB7A}"/>
              </a:ext>
            </a:extLst>
          </xdr:cNvPr>
          <xdr:cNvCxnSpPr/>
        </xdr:nvCxnSpPr>
        <xdr:spPr>
          <a:xfrm flipH="1">
            <a:off x="933450" y="92297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" name="Straight Connector 622">
            <a:extLst>
              <a:ext uri="{FF2B5EF4-FFF2-40B4-BE49-F238E27FC236}">
                <a16:creationId xmlns:a16="http://schemas.microsoft.com/office/drawing/2014/main" id="{E06A94AA-F050-0165-C2BC-CE137F136915}"/>
              </a:ext>
            </a:extLst>
          </xdr:cNvPr>
          <xdr:cNvCxnSpPr/>
        </xdr:nvCxnSpPr>
        <xdr:spPr>
          <a:xfrm>
            <a:off x="3076575" y="91249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" name="Straight Connector 623">
            <a:extLst>
              <a:ext uri="{FF2B5EF4-FFF2-40B4-BE49-F238E27FC236}">
                <a16:creationId xmlns:a16="http://schemas.microsoft.com/office/drawing/2014/main" id="{477697D7-9043-9CD9-AF27-CACF0AEFE562}"/>
              </a:ext>
            </a:extLst>
          </xdr:cNvPr>
          <xdr:cNvCxnSpPr/>
        </xdr:nvCxnSpPr>
        <xdr:spPr>
          <a:xfrm flipH="1">
            <a:off x="3038475" y="92297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05" name="Group 1904">
            <a:extLst>
              <a:ext uri="{FF2B5EF4-FFF2-40B4-BE49-F238E27FC236}">
                <a16:creationId xmlns:a16="http://schemas.microsoft.com/office/drawing/2014/main" id="{330D2BEC-DB24-B725-1D55-BBC25A4C29AC}"/>
              </a:ext>
            </a:extLst>
          </xdr:cNvPr>
          <xdr:cNvGrpSpPr/>
        </xdr:nvGrpSpPr>
        <xdr:grpSpPr>
          <a:xfrm>
            <a:off x="971550" y="8343909"/>
            <a:ext cx="2105026" cy="200029"/>
            <a:chOff x="971550" y="8624896"/>
            <a:chExt cx="2105026" cy="200029"/>
          </a:xfrm>
        </xdr:grpSpPr>
        <xdr:cxnSp macro="">
          <xdr:nvCxnSpPr>
            <xdr:cNvPr id="1890" name="Straight Arrow Connector 1889">
              <a:extLst>
                <a:ext uri="{FF2B5EF4-FFF2-40B4-BE49-F238E27FC236}">
                  <a16:creationId xmlns:a16="http://schemas.microsoft.com/office/drawing/2014/main" id="{CB446D4E-D85B-7A61-933E-4E8826EC3A0B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1" name="Straight Arrow Connector 1890">
              <a:extLst>
                <a:ext uri="{FF2B5EF4-FFF2-40B4-BE49-F238E27FC236}">
                  <a16:creationId xmlns:a16="http://schemas.microsoft.com/office/drawing/2014/main" id="{332A10E1-7550-B4E0-1B70-5944601A8CFB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2" name="Straight Arrow Connector 1891">
              <a:extLst>
                <a:ext uri="{FF2B5EF4-FFF2-40B4-BE49-F238E27FC236}">
                  <a16:creationId xmlns:a16="http://schemas.microsoft.com/office/drawing/2014/main" id="{0479217D-0492-F703-4623-FE057F516FD8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3" name="Straight Arrow Connector 1892">
              <a:extLst>
                <a:ext uri="{FF2B5EF4-FFF2-40B4-BE49-F238E27FC236}">
                  <a16:creationId xmlns:a16="http://schemas.microsoft.com/office/drawing/2014/main" id="{3465C7CE-84B5-0A38-6A03-A79F285526E7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4" name="Straight Arrow Connector 1893">
              <a:extLst>
                <a:ext uri="{FF2B5EF4-FFF2-40B4-BE49-F238E27FC236}">
                  <a16:creationId xmlns:a16="http://schemas.microsoft.com/office/drawing/2014/main" id="{144C00A6-79B3-1F69-31B3-D23915E4007F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5" name="Straight Arrow Connector 1894">
              <a:extLst>
                <a:ext uri="{FF2B5EF4-FFF2-40B4-BE49-F238E27FC236}">
                  <a16:creationId xmlns:a16="http://schemas.microsoft.com/office/drawing/2014/main" id="{7700307E-EF21-64E0-BA6B-76BC3AE62802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6" name="Straight Arrow Connector 1895">
              <a:extLst>
                <a:ext uri="{FF2B5EF4-FFF2-40B4-BE49-F238E27FC236}">
                  <a16:creationId xmlns:a16="http://schemas.microsoft.com/office/drawing/2014/main" id="{E455BFA6-7526-746F-2DB8-522A63CD9EF1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7" name="Straight Arrow Connector 1896">
              <a:extLst>
                <a:ext uri="{FF2B5EF4-FFF2-40B4-BE49-F238E27FC236}">
                  <a16:creationId xmlns:a16="http://schemas.microsoft.com/office/drawing/2014/main" id="{F553D992-E34B-BDDF-E534-8E7418BB7E76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8" name="Straight Arrow Connector 1897">
              <a:extLst>
                <a:ext uri="{FF2B5EF4-FFF2-40B4-BE49-F238E27FC236}">
                  <a16:creationId xmlns:a16="http://schemas.microsoft.com/office/drawing/2014/main" id="{7E5B1AC4-1DE1-9281-7274-BEE7CAA124CE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9" name="Straight Arrow Connector 1898">
              <a:extLst>
                <a:ext uri="{FF2B5EF4-FFF2-40B4-BE49-F238E27FC236}">
                  <a16:creationId xmlns:a16="http://schemas.microsoft.com/office/drawing/2014/main" id="{D1674C13-C398-A3AC-C9E3-3929B029E58D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0" name="Straight Arrow Connector 1899">
              <a:extLst>
                <a:ext uri="{FF2B5EF4-FFF2-40B4-BE49-F238E27FC236}">
                  <a16:creationId xmlns:a16="http://schemas.microsoft.com/office/drawing/2014/main" id="{723AE519-0869-2FC4-00EA-50BCAE9F0044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1" name="Straight Arrow Connector 1900">
              <a:extLst>
                <a:ext uri="{FF2B5EF4-FFF2-40B4-BE49-F238E27FC236}">
                  <a16:creationId xmlns:a16="http://schemas.microsoft.com/office/drawing/2014/main" id="{6C226EFE-8D0B-A76C-B6ED-10E97752AACD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2" name="Straight Arrow Connector 1901">
              <a:extLst>
                <a:ext uri="{FF2B5EF4-FFF2-40B4-BE49-F238E27FC236}">
                  <a16:creationId xmlns:a16="http://schemas.microsoft.com/office/drawing/2014/main" id="{337A5C11-6F17-699A-F41C-B6C7010097B1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3" name="Straight Arrow Connector 1902">
              <a:extLst>
                <a:ext uri="{FF2B5EF4-FFF2-40B4-BE49-F238E27FC236}">
                  <a16:creationId xmlns:a16="http://schemas.microsoft.com/office/drawing/2014/main" id="{A59623AC-C327-4D2E-8E65-7634CE37A32B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4" name="Straight Connector 1903">
              <a:extLst>
                <a:ext uri="{FF2B5EF4-FFF2-40B4-BE49-F238E27FC236}">
                  <a16:creationId xmlns:a16="http://schemas.microsoft.com/office/drawing/2014/main" id="{0AACD3CA-5F32-965A-741B-EB8CAEC0E8E3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23</xdr:col>
      <xdr:colOff>85724</xdr:colOff>
      <xdr:row>79</xdr:row>
      <xdr:rowOff>80966</xdr:rowOff>
    </xdr:from>
    <xdr:to>
      <xdr:col>37</xdr:col>
      <xdr:colOff>71438</xdr:colOff>
      <xdr:row>86</xdr:row>
      <xdr:rowOff>66675</xdr:rowOff>
    </xdr:to>
    <xdr:grpSp>
      <xdr:nvGrpSpPr>
        <xdr:cNvPr id="2187" name="Group 2186">
          <a:extLst>
            <a:ext uri="{FF2B5EF4-FFF2-40B4-BE49-F238E27FC236}">
              <a16:creationId xmlns:a16="http://schemas.microsoft.com/office/drawing/2014/main" id="{9DB50DD9-0342-9586-52A3-19092E7F3D04}"/>
            </a:ext>
          </a:extLst>
        </xdr:cNvPr>
        <xdr:cNvGrpSpPr/>
      </xdr:nvGrpSpPr>
      <xdr:grpSpPr>
        <a:xfrm>
          <a:off x="3809999" y="12072941"/>
          <a:ext cx="2252664" cy="985834"/>
          <a:chOff x="3809999" y="8348666"/>
          <a:chExt cx="2252664" cy="985834"/>
        </a:xfrm>
      </xdr:grpSpPr>
      <xdr:cxnSp macro="">
        <xdr:nvCxnSpPr>
          <xdr:cNvPr id="633" name="Straight Connector 632">
            <a:extLst>
              <a:ext uri="{FF2B5EF4-FFF2-40B4-BE49-F238E27FC236}">
                <a16:creationId xmlns:a16="http://schemas.microsoft.com/office/drawing/2014/main" id="{3A93EE24-4339-B7B3-7F84-07C6FF00AB59}"/>
              </a:ext>
            </a:extLst>
          </xdr:cNvPr>
          <xdr:cNvCxnSpPr/>
        </xdr:nvCxnSpPr>
        <xdr:spPr>
          <a:xfrm>
            <a:off x="3886200" y="8553450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9" name="Isosceles Triangle 648">
            <a:extLst>
              <a:ext uri="{FF2B5EF4-FFF2-40B4-BE49-F238E27FC236}">
                <a16:creationId xmlns:a16="http://schemas.microsoft.com/office/drawing/2014/main" id="{83080138-967E-6CFF-4FDB-1B8D3FE605BD}"/>
              </a:ext>
            </a:extLst>
          </xdr:cNvPr>
          <xdr:cNvSpPr/>
        </xdr:nvSpPr>
        <xdr:spPr>
          <a:xfrm>
            <a:off x="3819526" y="85582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50" name="Isosceles Triangle 649">
            <a:extLst>
              <a:ext uri="{FF2B5EF4-FFF2-40B4-BE49-F238E27FC236}">
                <a16:creationId xmlns:a16="http://schemas.microsoft.com/office/drawing/2014/main" id="{ACE1E743-BD9A-6985-527F-B03AF64B4026}"/>
              </a:ext>
            </a:extLst>
          </xdr:cNvPr>
          <xdr:cNvSpPr/>
        </xdr:nvSpPr>
        <xdr:spPr>
          <a:xfrm>
            <a:off x="5924551" y="85582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51" name="Straight Arrow Connector 650">
            <a:extLst>
              <a:ext uri="{FF2B5EF4-FFF2-40B4-BE49-F238E27FC236}">
                <a16:creationId xmlns:a16="http://schemas.microsoft.com/office/drawing/2014/main" id="{6259E98C-7E20-2CD9-E4AD-73704692E87D}"/>
              </a:ext>
            </a:extLst>
          </xdr:cNvPr>
          <xdr:cNvCxnSpPr/>
        </xdr:nvCxnSpPr>
        <xdr:spPr>
          <a:xfrm flipV="1">
            <a:off x="3886201" y="870585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Straight Arrow Connector 651">
            <a:extLst>
              <a:ext uri="{FF2B5EF4-FFF2-40B4-BE49-F238E27FC236}">
                <a16:creationId xmlns:a16="http://schemas.microsoft.com/office/drawing/2014/main" id="{9AACA42A-CCE9-4952-D4B4-30EC46AC60CE}"/>
              </a:ext>
            </a:extLst>
          </xdr:cNvPr>
          <xdr:cNvCxnSpPr/>
        </xdr:nvCxnSpPr>
        <xdr:spPr>
          <a:xfrm flipV="1">
            <a:off x="5986463" y="8701088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Straight Connector 652">
            <a:extLst>
              <a:ext uri="{FF2B5EF4-FFF2-40B4-BE49-F238E27FC236}">
                <a16:creationId xmlns:a16="http://schemas.microsoft.com/office/drawing/2014/main" id="{0FFEF71C-6D48-91FD-AA1A-DC9CAF627CD3}"/>
              </a:ext>
            </a:extLst>
          </xdr:cNvPr>
          <xdr:cNvCxnSpPr/>
        </xdr:nvCxnSpPr>
        <xdr:spPr>
          <a:xfrm>
            <a:off x="3886200" y="91249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" name="Straight Connector 653">
            <a:extLst>
              <a:ext uri="{FF2B5EF4-FFF2-40B4-BE49-F238E27FC236}">
                <a16:creationId xmlns:a16="http://schemas.microsoft.com/office/drawing/2014/main" id="{0482079B-8AF4-D43E-71A0-062B1002BC7A}"/>
              </a:ext>
            </a:extLst>
          </xdr:cNvPr>
          <xdr:cNvCxnSpPr/>
        </xdr:nvCxnSpPr>
        <xdr:spPr>
          <a:xfrm>
            <a:off x="3809999" y="9267825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Straight Connector 654">
            <a:extLst>
              <a:ext uri="{FF2B5EF4-FFF2-40B4-BE49-F238E27FC236}">
                <a16:creationId xmlns:a16="http://schemas.microsoft.com/office/drawing/2014/main" id="{D17A71E3-496D-4C42-A6B0-AC34AF5FE8DA}"/>
              </a:ext>
            </a:extLst>
          </xdr:cNvPr>
          <xdr:cNvCxnSpPr/>
        </xdr:nvCxnSpPr>
        <xdr:spPr>
          <a:xfrm flipH="1">
            <a:off x="3848100" y="92297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" name="Straight Connector 655">
            <a:extLst>
              <a:ext uri="{FF2B5EF4-FFF2-40B4-BE49-F238E27FC236}">
                <a16:creationId xmlns:a16="http://schemas.microsoft.com/office/drawing/2014/main" id="{83477C05-9F91-1FF0-E601-78B110705298}"/>
              </a:ext>
            </a:extLst>
          </xdr:cNvPr>
          <xdr:cNvCxnSpPr/>
        </xdr:nvCxnSpPr>
        <xdr:spPr>
          <a:xfrm>
            <a:off x="5991225" y="91249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" name="Straight Connector 656">
            <a:extLst>
              <a:ext uri="{FF2B5EF4-FFF2-40B4-BE49-F238E27FC236}">
                <a16:creationId xmlns:a16="http://schemas.microsoft.com/office/drawing/2014/main" id="{85037A74-BC26-5F5F-E8C2-36B2BE0AB060}"/>
              </a:ext>
            </a:extLst>
          </xdr:cNvPr>
          <xdr:cNvCxnSpPr/>
        </xdr:nvCxnSpPr>
        <xdr:spPr>
          <a:xfrm flipH="1">
            <a:off x="5953125" y="92297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06" name="Group 1905">
            <a:extLst>
              <a:ext uri="{FF2B5EF4-FFF2-40B4-BE49-F238E27FC236}">
                <a16:creationId xmlns:a16="http://schemas.microsoft.com/office/drawing/2014/main" id="{BF63DB44-BF55-4AEC-A8F3-C6664FA4406A}"/>
              </a:ext>
            </a:extLst>
          </xdr:cNvPr>
          <xdr:cNvGrpSpPr/>
        </xdr:nvGrpSpPr>
        <xdr:grpSpPr>
          <a:xfrm>
            <a:off x="3886200" y="8348666"/>
            <a:ext cx="2105026" cy="200029"/>
            <a:chOff x="971550" y="8624896"/>
            <a:chExt cx="2105026" cy="200029"/>
          </a:xfrm>
        </xdr:grpSpPr>
        <xdr:cxnSp macro="">
          <xdr:nvCxnSpPr>
            <xdr:cNvPr id="1907" name="Straight Arrow Connector 1906">
              <a:extLst>
                <a:ext uri="{FF2B5EF4-FFF2-40B4-BE49-F238E27FC236}">
                  <a16:creationId xmlns:a16="http://schemas.microsoft.com/office/drawing/2014/main" id="{DEEB986C-D5D2-54B4-5BC9-FBFE4B8753FD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8" name="Straight Arrow Connector 1907">
              <a:extLst>
                <a:ext uri="{FF2B5EF4-FFF2-40B4-BE49-F238E27FC236}">
                  <a16:creationId xmlns:a16="http://schemas.microsoft.com/office/drawing/2014/main" id="{5B107994-51D8-6061-F966-8E3D02A0DC24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9" name="Straight Arrow Connector 1908">
              <a:extLst>
                <a:ext uri="{FF2B5EF4-FFF2-40B4-BE49-F238E27FC236}">
                  <a16:creationId xmlns:a16="http://schemas.microsoft.com/office/drawing/2014/main" id="{59949ECA-494D-5E46-FDE2-0E31E0960D99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0" name="Straight Arrow Connector 1909">
              <a:extLst>
                <a:ext uri="{FF2B5EF4-FFF2-40B4-BE49-F238E27FC236}">
                  <a16:creationId xmlns:a16="http://schemas.microsoft.com/office/drawing/2014/main" id="{FDD332B3-91AE-F00D-8E20-3D80EA891153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1" name="Straight Arrow Connector 1910">
              <a:extLst>
                <a:ext uri="{FF2B5EF4-FFF2-40B4-BE49-F238E27FC236}">
                  <a16:creationId xmlns:a16="http://schemas.microsoft.com/office/drawing/2014/main" id="{47EC2B6C-0724-2933-E149-128CBCA66528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2" name="Straight Arrow Connector 1911">
              <a:extLst>
                <a:ext uri="{FF2B5EF4-FFF2-40B4-BE49-F238E27FC236}">
                  <a16:creationId xmlns:a16="http://schemas.microsoft.com/office/drawing/2014/main" id="{746C66CD-2836-4F16-79D4-139F296F21E5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3" name="Straight Arrow Connector 1912">
              <a:extLst>
                <a:ext uri="{FF2B5EF4-FFF2-40B4-BE49-F238E27FC236}">
                  <a16:creationId xmlns:a16="http://schemas.microsoft.com/office/drawing/2014/main" id="{E6D9C021-2D03-47D2-745D-ECC7C80E84B8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4" name="Straight Arrow Connector 1913">
              <a:extLst>
                <a:ext uri="{FF2B5EF4-FFF2-40B4-BE49-F238E27FC236}">
                  <a16:creationId xmlns:a16="http://schemas.microsoft.com/office/drawing/2014/main" id="{05E1432E-3028-BFEF-0065-AA0FDE6CCC58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5" name="Straight Arrow Connector 1914">
              <a:extLst>
                <a:ext uri="{FF2B5EF4-FFF2-40B4-BE49-F238E27FC236}">
                  <a16:creationId xmlns:a16="http://schemas.microsoft.com/office/drawing/2014/main" id="{8B443F23-B513-C64E-613B-A3A61A8CC347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6" name="Straight Arrow Connector 1915">
              <a:extLst>
                <a:ext uri="{FF2B5EF4-FFF2-40B4-BE49-F238E27FC236}">
                  <a16:creationId xmlns:a16="http://schemas.microsoft.com/office/drawing/2014/main" id="{AA53693A-7A70-E10B-49DB-3680E71995BD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7" name="Straight Arrow Connector 1916">
              <a:extLst>
                <a:ext uri="{FF2B5EF4-FFF2-40B4-BE49-F238E27FC236}">
                  <a16:creationId xmlns:a16="http://schemas.microsoft.com/office/drawing/2014/main" id="{3F53D69F-6A54-524D-8B07-527BDF9D191C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8" name="Straight Arrow Connector 1917">
              <a:extLst>
                <a:ext uri="{FF2B5EF4-FFF2-40B4-BE49-F238E27FC236}">
                  <a16:creationId xmlns:a16="http://schemas.microsoft.com/office/drawing/2014/main" id="{CFB16255-0B30-B5BC-8FA1-9545C939DCEF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9" name="Straight Arrow Connector 1918">
              <a:extLst>
                <a:ext uri="{FF2B5EF4-FFF2-40B4-BE49-F238E27FC236}">
                  <a16:creationId xmlns:a16="http://schemas.microsoft.com/office/drawing/2014/main" id="{25A6E082-B9E5-77F3-D1A1-3EB31CF3F5EA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0" name="Straight Arrow Connector 1919">
              <a:extLst>
                <a:ext uri="{FF2B5EF4-FFF2-40B4-BE49-F238E27FC236}">
                  <a16:creationId xmlns:a16="http://schemas.microsoft.com/office/drawing/2014/main" id="{2A3651CB-41A8-829C-BF54-BEF0224F7251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1" name="Straight Connector 1920">
              <a:extLst>
                <a:ext uri="{FF2B5EF4-FFF2-40B4-BE49-F238E27FC236}">
                  <a16:creationId xmlns:a16="http://schemas.microsoft.com/office/drawing/2014/main" id="{DCE45AEE-A591-63FC-F2F8-C96EBC856942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0</xdr:colOff>
      <xdr:row>183</xdr:row>
      <xdr:rowOff>85724</xdr:rowOff>
    </xdr:from>
    <xdr:to>
      <xdr:col>19</xdr:col>
      <xdr:colOff>1</xdr:colOff>
      <xdr:row>185</xdr:row>
      <xdr:rowOff>0</xdr:rowOff>
    </xdr:to>
    <xdr:grpSp>
      <xdr:nvGrpSpPr>
        <xdr:cNvPr id="1922" name="Group 1921">
          <a:extLst>
            <a:ext uri="{FF2B5EF4-FFF2-40B4-BE49-F238E27FC236}">
              <a16:creationId xmlns:a16="http://schemas.microsoft.com/office/drawing/2014/main" id="{CF523E55-A3B5-42E4-B779-04720064A58F}"/>
            </a:ext>
          </a:extLst>
        </xdr:cNvPr>
        <xdr:cNvGrpSpPr/>
      </xdr:nvGrpSpPr>
      <xdr:grpSpPr>
        <a:xfrm>
          <a:off x="971550" y="27689174"/>
          <a:ext cx="2105026" cy="200026"/>
          <a:chOff x="971550" y="7238999"/>
          <a:chExt cx="2105026" cy="200029"/>
        </a:xfrm>
      </xdr:grpSpPr>
      <xdr:cxnSp macro="">
        <xdr:nvCxnSpPr>
          <xdr:cNvPr id="1923" name="Straight Connector 1922">
            <a:extLst>
              <a:ext uri="{FF2B5EF4-FFF2-40B4-BE49-F238E27FC236}">
                <a16:creationId xmlns:a16="http://schemas.microsoft.com/office/drawing/2014/main" id="{C74A7809-CCF2-F8BF-02CB-0568A88FA5EF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4" name="Straight Arrow Connector 1923">
            <a:extLst>
              <a:ext uri="{FF2B5EF4-FFF2-40B4-BE49-F238E27FC236}">
                <a16:creationId xmlns:a16="http://schemas.microsoft.com/office/drawing/2014/main" id="{F49B3B41-40B7-5015-48A1-0087885BF7A8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5" name="Straight Arrow Connector 1924">
            <a:extLst>
              <a:ext uri="{FF2B5EF4-FFF2-40B4-BE49-F238E27FC236}">
                <a16:creationId xmlns:a16="http://schemas.microsoft.com/office/drawing/2014/main" id="{8E977EB1-173D-494E-EEBC-7134B0177EEB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6" name="Straight Arrow Connector 1925">
            <a:extLst>
              <a:ext uri="{FF2B5EF4-FFF2-40B4-BE49-F238E27FC236}">
                <a16:creationId xmlns:a16="http://schemas.microsoft.com/office/drawing/2014/main" id="{4FE46A47-C24F-C9A7-4539-6A23A6BA73A8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7" name="Straight Arrow Connector 1926">
            <a:extLst>
              <a:ext uri="{FF2B5EF4-FFF2-40B4-BE49-F238E27FC236}">
                <a16:creationId xmlns:a16="http://schemas.microsoft.com/office/drawing/2014/main" id="{25E2725D-0E37-904C-0991-24F744DD8998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8" name="Straight Arrow Connector 1927">
            <a:extLst>
              <a:ext uri="{FF2B5EF4-FFF2-40B4-BE49-F238E27FC236}">
                <a16:creationId xmlns:a16="http://schemas.microsoft.com/office/drawing/2014/main" id="{0082A865-0C19-B2E4-15D3-A11773E346C0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9" name="Straight Arrow Connector 1928">
            <a:extLst>
              <a:ext uri="{FF2B5EF4-FFF2-40B4-BE49-F238E27FC236}">
                <a16:creationId xmlns:a16="http://schemas.microsoft.com/office/drawing/2014/main" id="{072A8991-7AC5-7F63-1C01-F51A4995C069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0" name="Straight Arrow Connector 1929">
            <a:extLst>
              <a:ext uri="{FF2B5EF4-FFF2-40B4-BE49-F238E27FC236}">
                <a16:creationId xmlns:a16="http://schemas.microsoft.com/office/drawing/2014/main" id="{46F87A39-FEC9-EAD2-1D9A-1ED7A4E34E1F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1" name="Straight Arrow Connector 1930">
            <a:extLst>
              <a:ext uri="{FF2B5EF4-FFF2-40B4-BE49-F238E27FC236}">
                <a16:creationId xmlns:a16="http://schemas.microsoft.com/office/drawing/2014/main" id="{BBBE61BA-9F9C-B09B-DB64-A522FB5791D6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2" name="Straight Arrow Connector 1931">
            <a:extLst>
              <a:ext uri="{FF2B5EF4-FFF2-40B4-BE49-F238E27FC236}">
                <a16:creationId xmlns:a16="http://schemas.microsoft.com/office/drawing/2014/main" id="{F4B222B1-0038-4752-BA43-C403DC24D8CB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3" name="Straight Arrow Connector 1932">
            <a:extLst>
              <a:ext uri="{FF2B5EF4-FFF2-40B4-BE49-F238E27FC236}">
                <a16:creationId xmlns:a16="http://schemas.microsoft.com/office/drawing/2014/main" id="{FF6090A3-5801-1F32-5DCA-BC4F2348526E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4" name="Straight Arrow Connector 1933">
            <a:extLst>
              <a:ext uri="{FF2B5EF4-FFF2-40B4-BE49-F238E27FC236}">
                <a16:creationId xmlns:a16="http://schemas.microsoft.com/office/drawing/2014/main" id="{31914D3F-6C61-E880-71C0-D524BFB5F730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5" name="Straight Arrow Connector 1934">
            <a:extLst>
              <a:ext uri="{FF2B5EF4-FFF2-40B4-BE49-F238E27FC236}">
                <a16:creationId xmlns:a16="http://schemas.microsoft.com/office/drawing/2014/main" id="{E6A7B58C-2229-CDF0-97A7-EC7A880C3101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6" name="Straight Arrow Connector 1935">
            <a:extLst>
              <a:ext uri="{FF2B5EF4-FFF2-40B4-BE49-F238E27FC236}">
                <a16:creationId xmlns:a16="http://schemas.microsoft.com/office/drawing/2014/main" id="{7530BDC2-A44E-2BB0-F4BB-96BBD9387F63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7" name="Straight Arrow Connector 1936">
            <a:extLst>
              <a:ext uri="{FF2B5EF4-FFF2-40B4-BE49-F238E27FC236}">
                <a16:creationId xmlns:a16="http://schemas.microsoft.com/office/drawing/2014/main" id="{3A0DD54B-CC8D-88F7-FD8D-A0FDAE084BAA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8" name="Straight Connector 1937">
            <a:extLst>
              <a:ext uri="{FF2B5EF4-FFF2-40B4-BE49-F238E27FC236}">
                <a16:creationId xmlns:a16="http://schemas.microsoft.com/office/drawing/2014/main" id="{66B51F9B-FC58-5D74-656A-E800D05321C3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183</xdr:row>
      <xdr:rowOff>85728</xdr:rowOff>
    </xdr:from>
    <xdr:to>
      <xdr:col>37</xdr:col>
      <xdr:colOff>2</xdr:colOff>
      <xdr:row>185</xdr:row>
      <xdr:rowOff>0</xdr:rowOff>
    </xdr:to>
    <xdr:grpSp>
      <xdr:nvGrpSpPr>
        <xdr:cNvPr id="1939" name="Group 1938">
          <a:extLst>
            <a:ext uri="{FF2B5EF4-FFF2-40B4-BE49-F238E27FC236}">
              <a16:creationId xmlns:a16="http://schemas.microsoft.com/office/drawing/2014/main" id="{85689E42-6396-49A2-9B55-D859810527B1}"/>
            </a:ext>
          </a:extLst>
        </xdr:cNvPr>
        <xdr:cNvGrpSpPr/>
      </xdr:nvGrpSpPr>
      <xdr:grpSpPr>
        <a:xfrm>
          <a:off x="3886201" y="27689178"/>
          <a:ext cx="2105026" cy="200022"/>
          <a:chOff x="3886201" y="7239003"/>
          <a:chExt cx="2105026" cy="200029"/>
        </a:xfrm>
      </xdr:grpSpPr>
      <xdr:cxnSp macro="">
        <xdr:nvCxnSpPr>
          <xdr:cNvPr id="1940" name="Straight Connector 1939">
            <a:extLst>
              <a:ext uri="{FF2B5EF4-FFF2-40B4-BE49-F238E27FC236}">
                <a16:creationId xmlns:a16="http://schemas.microsoft.com/office/drawing/2014/main" id="{C3640AE3-5944-88B7-DA64-D80CE01BED07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1" name="Straight Arrow Connector 1940">
            <a:extLst>
              <a:ext uri="{FF2B5EF4-FFF2-40B4-BE49-F238E27FC236}">
                <a16:creationId xmlns:a16="http://schemas.microsoft.com/office/drawing/2014/main" id="{25E1A1AC-BA20-E1DC-939A-FB15937FD0F1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2" name="Straight Arrow Connector 1941">
            <a:extLst>
              <a:ext uri="{FF2B5EF4-FFF2-40B4-BE49-F238E27FC236}">
                <a16:creationId xmlns:a16="http://schemas.microsoft.com/office/drawing/2014/main" id="{F556D5A0-83E5-EE7C-0907-A5B1DBDCFBCA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3" name="Straight Arrow Connector 1942">
            <a:extLst>
              <a:ext uri="{FF2B5EF4-FFF2-40B4-BE49-F238E27FC236}">
                <a16:creationId xmlns:a16="http://schemas.microsoft.com/office/drawing/2014/main" id="{A4A5F483-AE95-8BE1-4375-A9C8A05889F5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4" name="Straight Arrow Connector 1943">
            <a:extLst>
              <a:ext uri="{FF2B5EF4-FFF2-40B4-BE49-F238E27FC236}">
                <a16:creationId xmlns:a16="http://schemas.microsoft.com/office/drawing/2014/main" id="{AFF99406-E056-D5B9-BD09-EE64C8ED9C49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5" name="Straight Arrow Connector 1944">
            <a:extLst>
              <a:ext uri="{FF2B5EF4-FFF2-40B4-BE49-F238E27FC236}">
                <a16:creationId xmlns:a16="http://schemas.microsoft.com/office/drawing/2014/main" id="{8CD68EA9-F551-F8D4-1655-4C3DB26FB85C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6" name="Straight Arrow Connector 1945">
            <a:extLst>
              <a:ext uri="{FF2B5EF4-FFF2-40B4-BE49-F238E27FC236}">
                <a16:creationId xmlns:a16="http://schemas.microsoft.com/office/drawing/2014/main" id="{86791729-A8F2-5752-1592-48BA5D3FB2DD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7" name="Straight Arrow Connector 1946">
            <a:extLst>
              <a:ext uri="{FF2B5EF4-FFF2-40B4-BE49-F238E27FC236}">
                <a16:creationId xmlns:a16="http://schemas.microsoft.com/office/drawing/2014/main" id="{DE6A1ADB-529F-16AC-FCAF-529BF35E03D1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8" name="Straight Arrow Connector 1947">
            <a:extLst>
              <a:ext uri="{FF2B5EF4-FFF2-40B4-BE49-F238E27FC236}">
                <a16:creationId xmlns:a16="http://schemas.microsoft.com/office/drawing/2014/main" id="{B48177DF-6B8A-0D27-F66C-E973F138EABC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9" name="Straight Arrow Connector 1948">
            <a:extLst>
              <a:ext uri="{FF2B5EF4-FFF2-40B4-BE49-F238E27FC236}">
                <a16:creationId xmlns:a16="http://schemas.microsoft.com/office/drawing/2014/main" id="{53CF781D-BC2C-6A19-E3CC-0C727C841089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0" name="Straight Arrow Connector 1949">
            <a:extLst>
              <a:ext uri="{FF2B5EF4-FFF2-40B4-BE49-F238E27FC236}">
                <a16:creationId xmlns:a16="http://schemas.microsoft.com/office/drawing/2014/main" id="{A0AF1F20-EC6B-F5A3-BD16-D5122DBBBE95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1" name="Straight Arrow Connector 1950">
            <a:extLst>
              <a:ext uri="{FF2B5EF4-FFF2-40B4-BE49-F238E27FC236}">
                <a16:creationId xmlns:a16="http://schemas.microsoft.com/office/drawing/2014/main" id="{C26E6A9C-EDAE-827F-99F5-DEA0713AF3C2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2" name="Straight Arrow Connector 1951">
            <a:extLst>
              <a:ext uri="{FF2B5EF4-FFF2-40B4-BE49-F238E27FC236}">
                <a16:creationId xmlns:a16="http://schemas.microsoft.com/office/drawing/2014/main" id="{1DD85697-5D73-B362-3E9D-E68116745AA4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3" name="Straight Arrow Connector 1952">
            <a:extLst>
              <a:ext uri="{FF2B5EF4-FFF2-40B4-BE49-F238E27FC236}">
                <a16:creationId xmlns:a16="http://schemas.microsoft.com/office/drawing/2014/main" id="{27DBCED2-51C3-1048-8821-2C6955E5E29E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4" name="Straight Arrow Connector 1953">
            <a:extLst>
              <a:ext uri="{FF2B5EF4-FFF2-40B4-BE49-F238E27FC236}">
                <a16:creationId xmlns:a16="http://schemas.microsoft.com/office/drawing/2014/main" id="{EE2696F0-DDAE-444B-8B4E-84F2516290CA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5" name="Straight Connector 1954">
            <a:extLst>
              <a:ext uri="{FF2B5EF4-FFF2-40B4-BE49-F238E27FC236}">
                <a16:creationId xmlns:a16="http://schemas.microsoft.com/office/drawing/2014/main" id="{E8BF5F8B-5955-2D21-F965-C0C295705915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186</xdr:row>
      <xdr:rowOff>76200</xdr:rowOff>
    </xdr:from>
    <xdr:to>
      <xdr:col>19</xdr:col>
      <xdr:colOff>71438</xdr:colOff>
      <xdr:row>193</xdr:row>
      <xdr:rowOff>66675</xdr:rowOff>
    </xdr:to>
    <xdr:grpSp>
      <xdr:nvGrpSpPr>
        <xdr:cNvPr id="2189" name="Group 2188">
          <a:extLst>
            <a:ext uri="{FF2B5EF4-FFF2-40B4-BE49-F238E27FC236}">
              <a16:creationId xmlns:a16="http://schemas.microsoft.com/office/drawing/2014/main" id="{028D01A3-FE3F-B144-8E22-9E9BB0CCF4A8}"/>
            </a:ext>
          </a:extLst>
        </xdr:cNvPr>
        <xdr:cNvGrpSpPr/>
      </xdr:nvGrpSpPr>
      <xdr:grpSpPr>
        <a:xfrm>
          <a:off x="895349" y="28108275"/>
          <a:ext cx="2252664" cy="990600"/>
          <a:chOff x="895349" y="21240750"/>
          <a:chExt cx="2252664" cy="990600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66BE2C1D-E51B-8252-F446-DE4CA29BDD43}"/>
              </a:ext>
            </a:extLst>
          </xdr:cNvPr>
          <xdr:cNvCxnSpPr/>
        </xdr:nvCxnSpPr>
        <xdr:spPr>
          <a:xfrm>
            <a:off x="971550" y="21450300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Isosceles Triangle 18">
            <a:extLst>
              <a:ext uri="{FF2B5EF4-FFF2-40B4-BE49-F238E27FC236}">
                <a16:creationId xmlns:a16="http://schemas.microsoft.com/office/drawing/2014/main" id="{30D4DAA5-B04D-2872-4E70-C57A4B962AAE}"/>
              </a:ext>
            </a:extLst>
          </xdr:cNvPr>
          <xdr:cNvSpPr/>
        </xdr:nvSpPr>
        <xdr:spPr>
          <a:xfrm>
            <a:off x="904876" y="2145506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" name="Isosceles Triangle 19">
            <a:extLst>
              <a:ext uri="{FF2B5EF4-FFF2-40B4-BE49-F238E27FC236}">
                <a16:creationId xmlns:a16="http://schemas.microsoft.com/office/drawing/2014/main" id="{848395D2-8EF4-17BF-1735-C271E8FB7A40}"/>
              </a:ext>
            </a:extLst>
          </xdr:cNvPr>
          <xdr:cNvSpPr/>
        </xdr:nvSpPr>
        <xdr:spPr>
          <a:xfrm>
            <a:off x="3009901" y="2145506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8E6127AF-14E6-1390-13DC-5EE20CAFCF85}"/>
              </a:ext>
            </a:extLst>
          </xdr:cNvPr>
          <xdr:cNvCxnSpPr/>
        </xdr:nvCxnSpPr>
        <xdr:spPr>
          <a:xfrm flipV="1">
            <a:off x="971551" y="2160270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6C3B5E8E-2E9F-F253-72CD-A854A9AF5031}"/>
              </a:ext>
            </a:extLst>
          </xdr:cNvPr>
          <xdr:cNvCxnSpPr/>
        </xdr:nvCxnSpPr>
        <xdr:spPr>
          <a:xfrm flipV="1">
            <a:off x="3071813" y="21597938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8460A89F-B1A6-352A-6702-B2185B4364D6}"/>
              </a:ext>
            </a:extLst>
          </xdr:cNvPr>
          <xdr:cNvCxnSpPr/>
        </xdr:nvCxnSpPr>
        <xdr:spPr>
          <a:xfrm>
            <a:off x="971550" y="220218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F04A743D-1877-F67D-CE10-822511AACE0F}"/>
              </a:ext>
            </a:extLst>
          </xdr:cNvPr>
          <xdr:cNvCxnSpPr/>
        </xdr:nvCxnSpPr>
        <xdr:spPr>
          <a:xfrm>
            <a:off x="895349" y="22164675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1DB92537-C9A3-CB02-4D2D-8F9BC1282827}"/>
              </a:ext>
            </a:extLst>
          </xdr:cNvPr>
          <xdr:cNvCxnSpPr/>
        </xdr:nvCxnSpPr>
        <xdr:spPr>
          <a:xfrm flipH="1">
            <a:off x="933450" y="221265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65C0FE56-C774-A33E-5E7D-5C15FB1809DD}"/>
              </a:ext>
            </a:extLst>
          </xdr:cNvPr>
          <xdr:cNvCxnSpPr/>
        </xdr:nvCxnSpPr>
        <xdr:spPr>
          <a:xfrm>
            <a:off x="3076575" y="220218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E88D577D-F505-D06F-0D16-35580ACA8354}"/>
              </a:ext>
            </a:extLst>
          </xdr:cNvPr>
          <xdr:cNvCxnSpPr/>
        </xdr:nvCxnSpPr>
        <xdr:spPr>
          <a:xfrm flipH="1">
            <a:off x="3038475" y="221265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56" name="Group 1955">
            <a:extLst>
              <a:ext uri="{FF2B5EF4-FFF2-40B4-BE49-F238E27FC236}">
                <a16:creationId xmlns:a16="http://schemas.microsoft.com/office/drawing/2014/main" id="{7D11DE7B-F71B-460D-AB11-E98C9BD00A2E}"/>
              </a:ext>
            </a:extLst>
          </xdr:cNvPr>
          <xdr:cNvGrpSpPr/>
        </xdr:nvGrpSpPr>
        <xdr:grpSpPr>
          <a:xfrm>
            <a:off x="971550" y="21240750"/>
            <a:ext cx="2105026" cy="200029"/>
            <a:chOff x="971550" y="8624896"/>
            <a:chExt cx="2105026" cy="200029"/>
          </a:xfrm>
        </xdr:grpSpPr>
        <xdr:cxnSp macro="">
          <xdr:nvCxnSpPr>
            <xdr:cNvPr id="1957" name="Straight Arrow Connector 1956">
              <a:extLst>
                <a:ext uri="{FF2B5EF4-FFF2-40B4-BE49-F238E27FC236}">
                  <a16:creationId xmlns:a16="http://schemas.microsoft.com/office/drawing/2014/main" id="{829FC0FF-2EE4-874B-13B8-27C82BFD28D5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8" name="Straight Arrow Connector 1957">
              <a:extLst>
                <a:ext uri="{FF2B5EF4-FFF2-40B4-BE49-F238E27FC236}">
                  <a16:creationId xmlns:a16="http://schemas.microsoft.com/office/drawing/2014/main" id="{359195A9-CD71-1D7D-CD61-2CD7BFB29DA8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9" name="Straight Arrow Connector 1958">
              <a:extLst>
                <a:ext uri="{FF2B5EF4-FFF2-40B4-BE49-F238E27FC236}">
                  <a16:creationId xmlns:a16="http://schemas.microsoft.com/office/drawing/2014/main" id="{13147A81-B959-FA47-0A2A-E25D5585B5DE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0" name="Straight Arrow Connector 1959">
              <a:extLst>
                <a:ext uri="{FF2B5EF4-FFF2-40B4-BE49-F238E27FC236}">
                  <a16:creationId xmlns:a16="http://schemas.microsoft.com/office/drawing/2014/main" id="{D37B6C03-12E2-D210-08D4-852710FD90DF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1" name="Straight Arrow Connector 1960">
              <a:extLst>
                <a:ext uri="{FF2B5EF4-FFF2-40B4-BE49-F238E27FC236}">
                  <a16:creationId xmlns:a16="http://schemas.microsoft.com/office/drawing/2014/main" id="{A9CA9CBD-0A63-0016-7D56-D6C2C7D6FAF1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2" name="Straight Arrow Connector 1961">
              <a:extLst>
                <a:ext uri="{FF2B5EF4-FFF2-40B4-BE49-F238E27FC236}">
                  <a16:creationId xmlns:a16="http://schemas.microsoft.com/office/drawing/2014/main" id="{3CD1B423-066D-1F60-9C95-D054A4FA0105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3" name="Straight Arrow Connector 1962">
              <a:extLst>
                <a:ext uri="{FF2B5EF4-FFF2-40B4-BE49-F238E27FC236}">
                  <a16:creationId xmlns:a16="http://schemas.microsoft.com/office/drawing/2014/main" id="{CDA1381A-8109-552F-BC3B-EA6306EEF9F7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4" name="Straight Arrow Connector 1963">
              <a:extLst>
                <a:ext uri="{FF2B5EF4-FFF2-40B4-BE49-F238E27FC236}">
                  <a16:creationId xmlns:a16="http://schemas.microsoft.com/office/drawing/2014/main" id="{29E3B8D9-8B03-A598-CB6A-75CC648553DF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5" name="Straight Arrow Connector 1964">
              <a:extLst>
                <a:ext uri="{FF2B5EF4-FFF2-40B4-BE49-F238E27FC236}">
                  <a16:creationId xmlns:a16="http://schemas.microsoft.com/office/drawing/2014/main" id="{80B7EC8B-2194-8C20-AFC9-26CF20546E72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6" name="Straight Arrow Connector 1965">
              <a:extLst>
                <a:ext uri="{FF2B5EF4-FFF2-40B4-BE49-F238E27FC236}">
                  <a16:creationId xmlns:a16="http://schemas.microsoft.com/office/drawing/2014/main" id="{27E48FC4-38C1-C948-2C0E-7AE175EACC9B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7" name="Straight Arrow Connector 1966">
              <a:extLst>
                <a:ext uri="{FF2B5EF4-FFF2-40B4-BE49-F238E27FC236}">
                  <a16:creationId xmlns:a16="http://schemas.microsoft.com/office/drawing/2014/main" id="{EF900060-8F95-552A-4F47-552C2F1CF68B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8" name="Straight Arrow Connector 1967">
              <a:extLst>
                <a:ext uri="{FF2B5EF4-FFF2-40B4-BE49-F238E27FC236}">
                  <a16:creationId xmlns:a16="http://schemas.microsoft.com/office/drawing/2014/main" id="{479D0510-CB47-6312-D4D9-17C7A64E18A9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9" name="Straight Arrow Connector 1968">
              <a:extLst>
                <a:ext uri="{FF2B5EF4-FFF2-40B4-BE49-F238E27FC236}">
                  <a16:creationId xmlns:a16="http://schemas.microsoft.com/office/drawing/2014/main" id="{1B3A6210-CEB1-FA9C-CF17-9445BCE21AE4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0" name="Straight Arrow Connector 1969">
              <a:extLst>
                <a:ext uri="{FF2B5EF4-FFF2-40B4-BE49-F238E27FC236}">
                  <a16:creationId xmlns:a16="http://schemas.microsoft.com/office/drawing/2014/main" id="{F5E4DCBB-8D84-FF0E-FB48-D313FC912BA5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1" name="Straight Connector 1970">
              <a:extLst>
                <a:ext uri="{FF2B5EF4-FFF2-40B4-BE49-F238E27FC236}">
                  <a16:creationId xmlns:a16="http://schemas.microsoft.com/office/drawing/2014/main" id="{D5FBD702-0E88-3C64-7CB4-FEDE0E412780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23</xdr:col>
      <xdr:colOff>85724</xdr:colOff>
      <xdr:row>186</xdr:row>
      <xdr:rowOff>80957</xdr:rowOff>
    </xdr:from>
    <xdr:to>
      <xdr:col>37</xdr:col>
      <xdr:colOff>71438</xdr:colOff>
      <xdr:row>193</xdr:row>
      <xdr:rowOff>66675</xdr:rowOff>
    </xdr:to>
    <xdr:grpSp>
      <xdr:nvGrpSpPr>
        <xdr:cNvPr id="2190" name="Group 2189">
          <a:extLst>
            <a:ext uri="{FF2B5EF4-FFF2-40B4-BE49-F238E27FC236}">
              <a16:creationId xmlns:a16="http://schemas.microsoft.com/office/drawing/2014/main" id="{0529579D-50DB-666A-3A10-8E1F2BEDA99C}"/>
            </a:ext>
          </a:extLst>
        </xdr:cNvPr>
        <xdr:cNvGrpSpPr/>
      </xdr:nvGrpSpPr>
      <xdr:grpSpPr>
        <a:xfrm>
          <a:off x="3809999" y="28113032"/>
          <a:ext cx="2252664" cy="985843"/>
          <a:chOff x="3809999" y="21245507"/>
          <a:chExt cx="2252664" cy="985843"/>
        </a:xfrm>
      </xdr:grpSpPr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409594AF-450B-D001-5399-AA4D64330D66}"/>
              </a:ext>
            </a:extLst>
          </xdr:cNvPr>
          <xdr:cNvCxnSpPr/>
        </xdr:nvCxnSpPr>
        <xdr:spPr>
          <a:xfrm>
            <a:off x="3886200" y="21450300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2" name="Isosceles Triangle 51">
            <a:extLst>
              <a:ext uri="{FF2B5EF4-FFF2-40B4-BE49-F238E27FC236}">
                <a16:creationId xmlns:a16="http://schemas.microsoft.com/office/drawing/2014/main" id="{C128ED7F-295D-5E2B-AF5D-CD6F051040A8}"/>
              </a:ext>
            </a:extLst>
          </xdr:cNvPr>
          <xdr:cNvSpPr/>
        </xdr:nvSpPr>
        <xdr:spPr>
          <a:xfrm>
            <a:off x="3819526" y="2145506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3" name="Isosceles Triangle 52">
            <a:extLst>
              <a:ext uri="{FF2B5EF4-FFF2-40B4-BE49-F238E27FC236}">
                <a16:creationId xmlns:a16="http://schemas.microsoft.com/office/drawing/2014/main" id="{524D6D36-CF1C-324C-F7BD-3FC9A32C7FCB}"/>
              </a:ext>
            </a:extLst>
          </xdr:cNvPr>
          <xdr:cNvSpPr/>
        </xdr:nvSpPr>
        <xdr:spPr>
          <a:xfrm>
            <a:off x="5924551" y="2145506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16370D04-2147-C06A-B718-2B0AB29B7B14}"/>
              </a:ext>
            </a:extLst>
          </xdr:cNvPr>
          <xdr:cNvCxnSpPr/>
        </xdr:nvCxnSpPr>
        <xdr:spPr>
          <a:xfrm flipV="1">
            <a:off x="3886201" y="2160270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EE7CBC0A-49B3-21A7-1CA5-97FAFBC2577A}"/>
              </a:ext>
            </a:extLst>
          </xdr:cNvPr>
          <xdr:cNvCxnSpPr/>
        </xdr:nvCxnSpPr>
        <xdr:spPr>
          <a:xfrm flipV="1">
            <a:off x="5986463" y="21597938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20E7E83E-6217-88C5-C666-BED9A76EBF2F}"/>
              </a:ext>
            </a:extLst>
          </xdr:cNvPr>
          <xdr:cNvCxnSpPr/>
        </xdr:nvCxnSpPr>
        <xdr:spPr>
          <a:xfrm>
            <a:off x="3886200" y="220218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A1A1AE4C-97F8-41F1-8848-16EA07347096}"/>
              </a:ext>
            </a:extLst>
          </xdr:cNvPr>
          <xdr:cNvCxnSpPr/>
        </xdr:nvCxnSpPr>
        <xdr:spPr>
          <a:xfrm>
            <a:off x="3809999" y="22164675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440DA382-4FBF-2F97-07CA-9AE3F482BB3F}"/>
              </a:ext>
            </a:extLst>
          </xdr:cNvPr>
          <xdr:cNvCxnSpPr/>
        </xdr:nvCxnSpPr>
        <xdr:spPr>
          <a:xfrm flipH="1">
            <a:off x="3848100" y="221265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FFFC177E-E48E-D1FC-9534-94695A3327FF}"/>
              </a:ext>
            </a:extLst>
          </xdr:cNvPr>
          <xdr:cNvCxnSpPr/>
        </xdr:nvCxnSpPr>
        <xdr:spPr>
          <a:xfrm>
            <a:off x="5991225" y="220218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C6DD8845-F617-F44E-E14A-7D906DE5AB0C}"/>
              </a:ext>
            </a:extLst>
          </xdr:cNvPr>
          <xdr:cNvCxnSpPr/>
        </xdr:nvCxnSpPr>
        <xdr:spPr>
          <a:xfrm flipH="1">
            <a:off x="5953125" y="2212657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72" name="Group 1971">
            <a:extLst>
              <a:ext uri="{FF2B5EF4-FFF2-40B4-BE49-F238E27FC236}">
                <a16:creationId xmlns:a16="http://schemas.microsoft.com/office/drawing/2014/main" id="{28D4513F-FEF0-44FE-BE6C-BE1C3C7510C7}"/>
              </a:ext>
            </a:extLst>
          </xdr:cNvPr>
          <xdr:cNvGrpSpPr/>
        </xdr:nvGrpSpPr>
        <xdr:grpSpPr>
          <a:xfrm>
            <a:off x="3886200" y="21245507"/>
            <a:ext cx="2105026" cy="200029"/>
            <a:chOff x="971550" y="8624896"/>
            <a:chExt cx="2105026" cy="200029"/>
          </a:xfrm>
        </xdr:grpSpPr>
        <xdr:cxnSp macro="">
          <xdr:nvCxnSpPr>
            <xdr:cNvPr id="1973" name="Straight Arrow Connector 1972">
              <a:extLst>
                <a:ext uri="{FF2B5EF4-FFF2-40B4-BE49-F238E27FC236}">
                  <a16:creationId xmlns:a16="http://schemas.microsoft.com/office/drawing/2014/main" id="{ABD95511-7886-614A-CB13-227210AD2931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4" name="Straight Arrow Connector 1973">
              <a:extLst>
                <a:ext uri="{FF2B5EF4-FFF2-40B4-BE49-F238E27FC236}">
                  <a16:creationId xmlns:a16="http://schemas.microsoft.com/office/drawing/2014/main" id="{18756099-1252-08A7-9663-430B5DC409AC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5" name="Straight Arrow Connector 1974">
              <a:extLst>
                <a:ext uri="{FF2B5EF4-FFF2-40B4-BE49-F238E27FC236}">
                  <a16:creationId xmlns:a16="http://schemas.microsoft.com/office/drawing/2014/main" id="{7D056863-5DB2-FA94-0530-A284DA8E278F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6" name="Straight Arrow Connector 1975">
              <a:extLst>
                <a:ext uri="{FF2B5EF4-FFF2-40B4-BE49-F238E27FC236}">
                  <a16:creationId xmlns:a16="http://schemas.microsoft.com/office/drawing/2014/main" id="{BC64AF77-B2A7-2AB7-3AFF-8A7213B68EA7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7" name="Straight Arrow Connector 1976">
              <a:extLst>
                <a:ext uri="{FF2B5EF4-FFF2-40B4-BE49-F238E27FC236}">
                  <a16:creationId xmlns:a16="http://schemas.microsoft.com/office/drawing/2014/main" id="{19F036BE-732D-E291-9EA7-C5A6CCE061CA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8" name="Straight Arrow Connector 1977">
              <a:extLst>
                <a:ext uri="{FF2B5EF4-FFF2-40B4-BE49-F238E27FC236}">
                  <a16:creationId xmlns:a16="http://schemas.microsoft.com/office/drawing/2014/main" id="{82DF1903-0102-9D63-32FE-E7EB0B71E348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9" name="Straight Arrow Connector 1978">
              <a:extLst>
                <a:ext uri="{FF2B5EF4-FFF2-40B4-BE49-F238E27FC236}">
                  <a16:creationId xmlns:a16="http://schemas.microsoft.com/office/drawing/2014/main" id="{3FEFDB93-9B98-BDF8-C524-39442399BFF9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0" name="Straight Arrow Connector 1979">
              <a:extLst>
                <a:ext uri="{FF2B5EF4-FFF2-40B4-BE49-F238E27FC236}">
                  <a16:creationId xmlns:a16="http://schemas.microsoft.com/office/drawing/2014/main" id="{64C634F9-0ADA-8BE7-A7F4-5AE88837C6A9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1" name="Straight Arrow Connector 1980">
              <a:extLst>
                <a:ext uri="{FF2B5EF4-FFF2-40B4-BE49-F238E27FC236}">
                  <a16:creationId xmlns:a16="http://schemas.microsoft.com/office/drawing/2014/main" id="{3311B441-1A2D-1CF4-4B31-55A59E8B34C0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2" name="Straight Arrow Connector 1981">
              <a:extLst>
                <a:ext uri="{FF2B5EF4-FFF2-40B4-BE49-F238E27FC236}">
                  <a16:creationId xmlns:a16="http://schemas.microsoft.com/office/drawing/2014/main" id="{3593807E-61F5-621F-23CD-E0842F526F42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3" name="Straight Arrow Connector 1982">
              <a:extLst>
                <a:ext uri="{FF2B5EF4-FFF2-40B4-BE49-F238E27FC236}">
                  <a16:creationId xmlns:a16="http://schemas.microsoft.com/office/drawing/2014/main" id="{1F07494F-709F-6097-2266-5DD4106C3604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4" name="Straight Arrow Connector 1983">
              <a:extLst>
                <a:ext uri="{FF2B5EF4-FFF2-40B4-BE49-F238E27FC236}">
                  <a16:creationId xmlns:a16="http://schemas.microsoft.com/office/drawing/2014/main" id="{CA0466D6-6CB7-54E4-A860-583ACC70E456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5" name="Straight Arrow Connector 1984">
              <a:extLst>
                <a:ext uri="{FF2B5EF4-FFF2-40B4-BE49-F238E27FC236}">
                  <a16:creationId xmlns:a16="http://schemas.microsoft.com/office/drawing/2014/main" id="{F86162EB-FF23-E182-1A51-61D433D26CCD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6" name="Straight Arrow Connector 1985">
              <a:extLst>
                <a:ext uri="{FF2B5EF4-FFF2-40B4-BE49-F238E27FC236}">
                  <a16:creationId xmlns:a16="http://schemas.microsoft.com/office/drawing/2014/main" id="{F96210A7-184C-93A3-539D-67EEC4A458F5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7" name="Straight Connector 1986">
              <a:extLst>
                <a:ext uri="{FF2B5EF4-FFF2-40B4-BE49-F238E27FC236}">
                  <a16:creationId xmlns:a16="http://schemas.microsoft.com/office/drawing/2014/main" id="{9C62237C-2AFA-72A0-F5BE-A4D1A1D23A56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0</xdr:colOff>
      <xdr:row>290</xdr:row>
      <xdr:rowOff>85720</xdr:rowOff>
    </xdr:from>
    <xdr:to>
      <xdr:col>19</xdr:col>
      <xdr:colOff>1</xdr:colOff>
      <xdr:row>291</xdr:row>
      <xdr:rowOff>142874</xdr:rowOff>
    </xdr:to>
    <xdr:grpSp>
      <xdr:nvGrpSpPr>
        <xdr:cNvPr id="1988" name="Group 1987">
          <a:extLst>
            <a:ext uri="{FF2B5EF4-FFF2-40B4-BE49-F238E27FC236}">
              <a16:creationId xmlns:a16="http://schemas.microsoft.com/office/drawing/2014/main" id="{C2D53D88-52E9-4D09-B0AF-BB30FB792DB1}"/>
            </a:ext>
          </a:extLst>
        </xdr:cNvPr>
        <xdr:cNvGrpSpPr/>
      </xdr:nvGrpSpPr>
      <xdr:grpSpPr>
        <a:xfrm>
          <a:off x="971550" y="43691170"/>
          <a:ext cx="2105026" cy="200029"/>
          <a:chOff x="971550" y="7238999"/>
          <a:chExt cx="2105026" cy="200029"/>
        </a:xfrm>
      </xdr:grpSpPr>
      <xdr:cxnSp macro="">
        <xdr:nvCxnSpPr>
          <xdr:cNvPr id="1989" name="Straight Connector 1988">
            <a:extLst>
              <a:ext uri="{FF2B5EF4-FFF2-40B4-BE49-F238E27FC236}">
                <a16:creationId xmlns:a16="http://schemas.microsoft.com/office/drawing/2014/main" id="{59D29740-9910-2292-694E-619A98D0B153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0" name="Straight Arrow Connector 1989">
            <a:extLst>
              <a:ext uri="{FF2B5EF4-FFF2-40B4-BE49-F238E27FC236}">
                <a16:creationId xmlns:a16="http://schemas.microsoft.com/office/drawing/2014/main" id="{FE2195A1-96F0-6857-846B-058721ADE20D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1" name="Straight Arrow Connector 1990">
            <a:extLst>
              <a:ext uri="{FF2B5EF4-FFF2-40B4-BE49-F238E27FC236}">
                <a16:creationId xmlns:a16="http://schemas.microsoft.com/office/drawing/2014/main" id="{3A848D32-3233-DAEF-7420-673ED222738F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2" name="Straight Arrow Connector 1991">
            <a:extLst>
              <a:ext uri="{FF2B5EF4-FFF2-40B4-BE49-F238E27FC236}">
                <a16:creationId xmlns:a16="http://schemas.microsoft.com/office/drawing/2014/main" id="{6654F8B8-0F1E-574D-7277-E7DD66F1FCC7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3" name="Straight Arrow Connector 1992">
            <a:extLst>
              <a:ext uri="{FF2B5EF4-FFF2-40B4-BE49-F238E27FC236}">
                <a16:creationId xmlns:a16="http://schemas.microsoft.com/office/drawing/2014/main" id="{F6F2E551-14B0-2E1E-4AD3-DE7DB7879874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4" name="Straight Arrow Connector 1993">
            <a:extLst>
              <a:ext uri="{FF2B5EF4-FFF2-40B4-BE49-F238E27FC236}">
                <a16:creationId xmlns:a16="http://schemas.microsoft.com/office/drawing/2014/main" id="{1C983008-8790-DC0C-AA68-524568AB3F1C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5" name="Straight Arrow Connector 1994">
            <a:extLst>
              <a:ext uri="{FF2B5EF4-FFF2-40B4-BE49-F238E27FC236}">
                <a16:creationId xmlns:a16="http://schemas.microsoft.com/office/drawing/2014/main" id="{C8E9F9B8-73B1-989C-F635-6ED36E1F08B3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6" name="Straight Arrow Connector 1995">
            <a:extLst>
              <a:ext uri="{FF2B5EF4-FFF2-40B4-BE49-F238E27FC236}">
                <a16:creationId xmlns:a16="http://schemas.microsoft.com/office/drawing/2014/main" id="{4C9F2B1A-D01B-48F7-AB0F-BEE7196D0316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7" name="Straight Arrow Connector 1996">
            <a:extLst>
              <a:ext uri="{FF2B5EF4-FFF2-40B4-BE49-F238E27FC236}">
                <a16:creationId xmlns:a16="http://schemas.microsoft.com/office/drawing/2014/main" id="{72B87628-BE00-881D-77A9-DB3067AFC92D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8" name="Straight Arrow Connector 1997">
            <a:extLst>
              <a:ext uri="{FF2B5EF4-FFF2-40B4-BE49-F238E27FC236}">
                <a16:creationId xmlns:a16="http://schemas.microsoft.com/office/drawing/2014/main" id="{A33AA7E1-9C49-E1C2-C963-442D20993AC3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9" name="Straight Arrow Connector 1998">
            <a:extLst>
              <a:ext uri="{FF2B5EF4-FFF2-40B4-BE49-F238E27FC236}">
                <a16:creationId xmlns:a16="http://schemas.microsoft.com/office/drawing/2014/main" id="{AF91855C-C72C-5101-2A13-0C0A527B5452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0" name="Straight Arrow Connector 1999">
            <a:extLst>
              <a:ext uri="{FF2B5EF4-FFF2-40B4-BE49-F238E27FC236}">
                <a16:creationId xmlns:a16="http://schemas.microsoft.com/office/drawing/2014/main" id="{6BF79367-19BD-BBC5-BE8E-AE5601C2D258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1" name="Straight Arrow Connector 2000">
            <a:extLst>
              <a:ext uri="{FF2B5EF4-FFF2-40B4-BE49-F238E27FC236}">
                <a16:creationId xmlns:a16="http://schemas.microsoft.com/office/drawing/2014/main" id="{D1EF7636-54EA-3116-9DE2-0A2EA51415A3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2" name="Straight Arrow Connector 2001">
            <a:extLst>
              <a:ext uri="{FF2B5EF4-FFF2-40B4-BE49-F238E27FC236}">
                <a16:creationId xmlns:a16="http://schemas.microsoft.com/office/drawing/2014/main" id="{FA1CE5BB-5AB2-97E4-861F-97B049AD5720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3" name="Straight Arrow Connector 2002">
            <a:extLst>
              <a:ext uri="{FF2B5EF4-FFF2-40B4-BE49-F238E27FC236}">
                <a16:creationId xmlns:a16="http://schemas.microsoft.com/office/drawing/2014/main" id="{2E59BC22-4FB1-6C10-301E-62E3F12FF5D0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4" name="Straight Connector 2003">
            <a:extLst>
              <a:ext uri="{FF2B5EF4-FFF2-40B4-BE49-F238E27FC236}">
                <a16:creationId xmlns:a16="http://schemas.microsoft.com/office/drawing/2014/main" id="{4E33956F-FF3D-39CE-2DCC-0565181C2134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290</xdr:row>
      <xdr:rowOff>85724</xdr:rowOff>
    </xdr:from>
    <xdr:to>
      <xdr:col>37</xdr:col>
      <xdr:colOff>2</xdr:colOff>
      <xdr:row>292</xdr:row>
      <xdr:rowOff>3</xdr:rowOff>
    </xdr:to>
    <xdr:grpSp>
      <xdr:nvGrpSpPr>
        <xdr:cNvPr id="2005" name="Group 2004">
          <a:extLst>
            <a:ext uri="{FF2B5EF4-FFF2-40B4-BE49-F238E27FC236}">
              <a16:creationId xmlns:a16="http://schemas.microsoft.com/office/drawing/2014/main" id="{73B585C3-4D5B-487C-B1A1-1699ACE47587}"/>
            </a:ext>
          </a:extLst>
        </xdr:cNvPr>
        <xdr:cNvGrpSpPr/>
      </xdr:nvGrpSpPr>
      <xdr:grpSpPr>
        <a:xfrm>
          <a:off x="3886201" y="43691174"/>
          <a:ext cx="2105026" cy="200029"/>
          <a:chOff x="3886201" y="7239003"/>
          <a:chExt cx="2105026" cy="200029"/>
        </a:xfrm>
      </xdr:grpSpPr>
      <xdr:cxnSp macro="">
        <xdr:nvCxnSpPr>
          <xdr:cNvPr id="2006" name="Straight Connector 2005">
            <a:extLst>
              <a:ext uri="{FF2B5EF4-FFF2-40B4-BE49-F238E27FC236}">
                <a16:creationId xmlns:a16="http://schemas.microsoft.com/office/drawing/2014/main" id="{31FA49D4-F298-F2C3-1403-2AA4744CEC10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7" name="Straight Arrow Connector 2006">
            <a:extLst>
              <a:ext uri="{FF2B5EF4-FFF2-40B4-BE49-F238E27FC236}">
                <a16:creationId xmlns:a16="http://schemas.microsoft.com/office/drawing/2014/main" id="{31C32D49-B1AC-59F6-E1C1-1F6910BBF366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8" name="Straight Arrow Connector 2007">
            <a:extLst>
              <a:ext uri="{FF2B5EF4-FFF2-40B4-BE49-F238E27FC236}">
                <a16:creationId xmlns:a16="http://schemas.microsoft.com/office/drawing/2014/main" id="{CB6DC7E0-8AB8-9ED3-0937-313CF058419B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9" name="Straight Arrow Connector 2008">
            <a:extLst>
              <a:ext uri="{FF2B5EF4-FFF2-40B4-BE49-F238E27FC236}">
                <a16:creationId xmlns:a16="http://schemas.microsoft.com/office/drawing/2014/main" id="{C382E40A-4079-C322-2918-0F8AB99B0AA0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0" name="Straight Arrow Connector 2009">
            <a:extLst>
              <a:ext uri="{FF2B5EF4-FFF2-40B4-BE49-F238E27FC236}">
                <a16:creationId xmlns:a16="http://schemas.microsoft.com/office/drawing/2014/main" id="{A50942C4-25DE-BCF0-F657-3C892534DD7A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1" name="Straight Arrow Connector 2010">
            <a:extLst>
              <a:ext uri="{FF2B5EF4-FFF2-40B4-BE49-F238E27FC236}">
                <a16:creationId xmlns:a16="http://schemas.microsoft.com/office/drawing/2014/main" id="{DFB4AA27-9C38-5A29-0452-B5CC08169908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2" name="Straight Arrow Connector 2011">
            <a:extLst>
              <a:ext uri="{FF2B5EF4-FFF2-40B4-BE49-F238E27FC236}">
                <a16:creationId xmlns:a16="http://schemas.microsoft.com/office/drawing/2014/main" id="{5E0E3C9D-A91C-D566-AC07-CDC28C1C9A2D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3" name="Straight Arrow Connector 2012">
            <a:extLst>
              <a:ext uri="{FF2B5EF4-FFF2-40B4-BE49-F238E27FC236}">
                <a16:creationId xmlns:a16="http://schemas.microsoft.com/office/drawing/2014/main" id="{EBAFDDB0-571D-CBDD-7725-267FAA9767DB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4" name="Straight Arrow Connector 2013">
            <a:extLst>
              <a:ext uri="{FF2B5EF4-FFF2-40B4-BE49-F238E27FC236}">
                <a16:creationId xmlns:a16="http://schemas.microsoft.com/office/drawing/2014/main" id="{952A09AA-B567-80AA-8E38-5A3B3990755B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5" name="Straight Arrow Connector 2014">
            <a:extLst>
              <a:ext uri="{FF2B5EF4-FFF2-40B4-BE49-F238E27FC236}">
                <a16:creationId xmlns:a16="http://schemas.microsoft.com/office/drawing/2014/main" id="{4653E5DD-C1F1-F012-91F7-FA025D249CA4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6" name="Straight Arrow Connector 2015">
            <a:extLst>
              <a:ext uri="{FF2B5EF4-FFF2-40B4-BE49-F238E27FC236}">
                <a16:creationId xmlns:a16="http://schemas.microsoft.com/office/drawing/2014/main" id="{7AABEDB5-4CEE-A08D-F2A0-6CF5CE9C7A9F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7" name="Straight Arrow Connector 2016">
            <a:extLst>
              <a:ext uri="{FF2B5EF4-FFF2-40B4-BE49-F238E27FC236}">
                <a16:creationId xmlns:a16="http://schemas.microsoft.com/office/drawing/2014/main" id="{35C72AA1-3F49-B68B-AC1D-7FF9A438D8C1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8" name="Straight Arrow Connector 2017">
            <a:extLst>
              <a:ext uri="{FF2B5EF4-FFF2-40B4-BE49-F238E27FC236}">
                <a16:creationId xmlns:a16="http://schemas.microsoft.com/office/drawing/2014/main" id="{2A8A62C7-04E4-288B-BF05-E1B4DB97801B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9" name="Straight Arrow Connector 2018">
            <a:extLst>
              <a:ext uri="{FF2B5EF4-FFF2-40B4-BE49-F238E27FC236}">
                <a16:creationId xmlns:a16="http://schemas.microsoft.com/office/drawing/2014/main" id="{BDFFE309-18E6-168B-82A2-E0A5B8DE47A9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0" name="Straight Arrow Connector 2019">
            <a:extLst>
              <a:ext uri="{FF2B5EF4-FFF2-40B4-BE49-F238E27FC236}">
                <a16:creationId xmlns:a16="http://schemas.microsoft.com/office/drawing/2014/main" id="{E8DA42FE-87E1-0227-BBE1-87C5A8352340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1" name="Straight Connector 2020">
            <a:extLst>
              <a:ext uri="{FF2B5EF4-FFF2-40B4-BE49-F238E27FC236}">
                <a16:creationId xmlns:a16="http://schemas.microsoft.com/office/drawing/2014/main" id="{E3E7699C-49F5-42A3-4013-6095C57031FE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293</xdr:row>
      <xdr:rowOff>76203</xdr:rowOff>
    </xdr:from>
    <xdr:to>
      <xdr:col>19</xdr:col>
      <xdr:colOff>71438</xdr:colOff>
      <xdr:row>300</xdr:row>
      <xdr:rowOff>66675</xdr:rowOff>
    </xdr:to>
    <xdr:grpSp>
      <xdr:nvGrpSpPr>
        <xdr:cNvPr id="2192" name="Group 2191">
          <a:extLst>
            <a:ext uri="{FF2B5EF4-FFF2-40B4-BE49-F238E27FC236}">
              <a16:creationId xmlns:a16="http://schemas.microsoft.com/office/drawing/2014/main" id="{EF9CA56C-1B32-7757-6865-55FEFDD4B84D}"/>
            </a:ext>
          </a:extLst>
        </xdr:cNvPr>
        <xdr:cNvGrpSpPr/>
      </xdr:nvGrpSpPr>
      <xdr:grpSpPr>
        <a:xfrm>
          <a:off x="895349" y="44110278"/>
          <a:ext cx="2252664" cy="990597"/>
          <a:chOff x="895349" y="34099503"/>
          <a:chExt cx="2252664" cy="990597"/>
        </a:xfrm>
      </xdr:grpSpPr>
      <xdr:cxnSp macro="">
        <xdr:nvCxnSpPr>
          <xdr:cNvPr id="284" name="Straight Connector 283">
            <a:extLst>
              <a:ext uri="{FF2B5EF4-FFF2-40B4-BE49-F238E27FC236}">
                <a16:creationId xmlns:a16="http://schemas.microsoft.com/office/drawing/2014/main" id="{814AC5D3-342C-85FD-F228-037B840E9EEB}"/>
              </a:ext>
            </a:extLst>
          </xdr:cNvPr>
          <xdr:cNvCxnSpPr/>
        </xdr:nvCxnSpPr>
        <xdr:spPr>
          <a:xfrm>
            <a:off x="971550" y="34309050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0" name="Isosceles Triangle 299">
            <a:extLst>
              <a:ext uri="{FF2B5EF4-FFF2-40B4-BE49-F238E27FC236}">
                <a16:creationId xmlns:a16="http://schemas.microsoft.com/office/drawing/2014/main" id="{BB3A55A8-3D7A-AFDB-18D8-C1827FFB95A4}"/>
              </a:ext>
            </a:extLst>
          </xdr:cNvPr>
          <xdr:cNvSpPr/>
        </xdr:nvSpPr>
        <xdr:spPr>
          <a:xfrm>
            <a:off x="904876" y="343138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01" name="Isosceles Triangle 300">
            <a:extLst>
              <a:ext uri="{FF2B5EF4-FFF2-40B4-BE49-F238E27FC236}">
                <a16:creationId xmlns:a16="http://schemas.microsoft.com/office/drawing/2014/main" id="{84AE1316-C974-C600-67E0-93DAA054993B}"/>
              </a:ext>
            </a:extLst>
          </xdr:cNvPr>
          <xdr:cNvSpPr/>
        </xdr:nvSpPr>
        <xdr:spPr>
          <a:xfrm>
            <a:off x="3009901" y="343138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02" name="Straight Arrow Connector 301">
            <a:extLst>
              <a:ext uri="{FF2B5EF4-FFF2-40B4-BE49-F238E27FC236}">
                <a16:creationId xmlns:a16="http://schemas.microsoft.com/office/drawing/2014/main" id="{FA2C4AC4-2BE7-27F8-76B9-7598356A175C}"/>
              </a:ext>
            </a:extLst>
          </xdr:cNvPr>
          <xdr:cNvCxnSpPr/>
        </xdr:nvCxnSpPr>
        <xdr:spPr>
          <a:xfrm flipV="1">
            <a:off x="971551" y="3446145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Arrow Connector 302">
            <a:extLst>
              <a:ext uri="{FF2B5EF4-FFF2-40B4-BE49-F238E27FC236}">
                <a16:creationId xmlns:a16="http://schemas.microsoft.com/office/drawing/2014/main" id="{02939C86-37ED-423D-32F9-7A45D56B06FD}"/>
              </a:ext>
            </a:extLst>
          </xdr:cNvPr>
          <xdr:cNvCxnSpPr/>
        </xdr:nvCxnSpPr>
        <xdr:spPr>
          <a:xfrm flipV="1">
            <a:off x="3071813" y="34456688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Connector 303">
            <a:extLst>
              <a:ext uri="{FF2B5EF4-FFF2-40B4-BE49-F238E27FC236}">
                <a16:creationId xmlns:a16="http://schemas.microsoft.com/office/drawing/2014/main" id="{F510E6B2-B068-18D0-3327-6434F5715ED2}"/>
              </a:ext>
            </a:extLst>
          </xdr:cNvPr>
          <xdr:cNvCxnSpPr/>
        </xdr:nvCxnSpPr>
        <xdr:spPr>
          <a:xfrm>
            <a:off x="971550" y="348805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Connector 304">
            <a:extLst>
              <a:ext uri="{FF2B5EF4-FFF2-40B4-BE49-F238E27FC236}">
                <a16:creationId xmlns:a16="http://schemas.microsoft.com/office/drawing/2014/main" id="{4449C9BB-C453-891E-5DC5-0BE07A3E9FF0}"/>
              </a:ext>
            </a:extLst>
          </xdr:cNvPr>
          <xdr:cNvCxnSpPr/>
        </xdr:nvCxnSpPr>
        <xdr:spPr>
          <a:xfrm>
            <a:off x="895349" y="35023425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Connector 305">
            <a:extLst>
              <a:ext uri="{FF2B5EF4-FFF2-40B4-BE49-F238E27FC236}">
                <a16:creationId xmlns:a16="http://schemas.microsoft.com/office/drawing/2014/main" id="{E1A58A18-84B3-B1CC-473A-B79089B24F25}"/>
              </a:ext>
            </a:extLst>
          </xdr:cNvPr>
          <xdr:cNvCxnSpPr/>
        </xdr:nvCxnSpPr>
        <xdr:spPr>
          <a:xfrm flipH="1">
            <a:off x="933450" y="349853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Connector 306">
            <a:extLst>
              <a:ext uri="{FF2B5EF4-FFF2-40B4-BE49-F238E27FC236}">
                <a16:creationId xmlns:a16="http://schemas.microsoft.com/office/drawing/2014/main" id="{9520F521-2598-6ED9-3E32-1BE47510D568}"/>
              </a:ext>
            </a:extLst>
          </xdr:cNvPr>
          <xdr:cNvCxnSpPr/>
        </xdr:nvCxnSpPr>
        <xdr:spPr>
          <a:xfrm>
            <a:off x="3076575" y="348805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Connector 307">
            <a:extLst>
              <a:ext uri="{FF2B5EF4-FFF2-40B4-BE49-F238E27FC236}">
                <a16:creationId xmlns:a16="http://schemas.microsoft.com/office/drawing/2014/main" id="{81C086DA-5BD0-91AC-E5A3-6FD8662FF1A3}"/>
              </a:ext>
            </a:extLst>
          </xdr:cNvPr>
          <xdr:cNvCxnSpPr/>
        </xdr:nvCxnSpPr>
        <xdr:spPr>
          <a:xfrm flipH="1">
            <a:off x="3038475" y="349853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22" name="Group 2021">
            <a:extLst>
              <a:ext uri="{FF2B5EF4-FFF2-40B4-BE49-F238E27FC236}">
                <a16:creationId xmlns:a16="http://schemas.microsoft.com/office/drawing/2014/main" id="{5C3A2ECF-85F2-45CC-8948-062D9F2E140D}"/>
              </a:ext>
            </a:extLst>
          </xdr:cNvPr>
          <xdr:cNvGrpSpPr/>
        </xdr:nvGrpSpPr>
        <xdr:grpSpPr>
          <a:xfrm>
            <a:off x="971550" y="34099503"/>
            <a:ext cx="2105026" cy="200029"/>
            <a:chOff x="971550" y="8624896"/>
            <a:chExt cx="2105026" cy="200029"/>
          </a:xfrm>
        </xdr:grpSpPr>
        <xdr:cxnSp macro="">
          <xdr:nvCxnSpPr>
            <xdr:cNvPr id="2023" name="Straight Arrow Connector 2022">
              <a:extLst>
                <a:ext uri="{FF2B5EF4-FFF2-40B4-BE49-F238E27FC236}">
                  <a16:creationId xmlns:a16="http://schemas.microsoft.com/office/drawing/2014/main" id="{72BE0548-AF32-00EA-1284-83EF562C3440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4" name="Straight Arrow Connector 2023">
              <a:extLst>
                <a:ext uri="{FF2B5EF4-FFF2-40B4-BE49-F238E27FC236}">
                  <a16:creationId xmlns:a16="http://schemas.microsoft.com/office/drawing/2014/main" id="{F4925754-A570-1A32-B0A2-22F74DB2AE51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5" name="Straight Arrow Connector 2024">
              <a:extLst>
                <a:ext uri="{FF2B5EF4-FFF2-40B4-BE49-F238E27FC236}">
                  <a16:creationId xmlns:a16="http://schemas.microsoft.com/office/drawing/2014/main" id="{501054ED-DBDF-06C4-3322-8ABCC78D6021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6" name="Straight Arrow Connector 2025">
              <a:extLst>
                <a:ext uri="{FF2B5EF4-FFF2-40B4-BE49-F238E27FC236}">
                  <a16:creationId xmlns:a16="http://schemas.microsoft.com/office/drawing/2014/main" id="{8C2031E3-BFB4-6B84-BFBF-741FA23651EB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7" name="Straight Arrow Connector 2026">
              <a:extLst>
                <a:ext uri="{FF2B5EF4-FFF2-40B4-BE49-F238E27FC236}">
                  <a16:creationId xmlns:a16="http://schemas.microsoft.com/office/drawing/2014/main" id="{34B5A3A1-F063-72DA-6B2F-D268B1D46B80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8" name="Straight Arrow Connector 2027">
              <a:extLst>
                <a:ext uri="{FF2B5EF4-FFF2-40B4-BE49-F238E27FC236}">
                  <a16:creationId xmlns:a16="http://schemas.microsoft.com/office/drawing/2014/main" id="{4171447E-8300-FDC0-D058-1EE845890D32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9" name="Straight Arrow Connector 2028">
              <a:extLst>
                <a:ext uri="{FF2B5EF4-FFF2-40B4-BE49-F238E27FC236}">
                  <a16:creationId xmlns:a16="http://schemas.microsoft.com/office/drawing/2014/main" id="{B9C93A75-25E8-7900-6DEC-4FAEB046BBDF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0" name="Straight Arrow Connector 2029">
              <a:extLst>
                <a:ext uri="{FF2B5EF4-FFF2-40B4-BE49-F238E27FC236}">
                  <a16:creationId xmlns:a16="http://schemas.microsoft.com/office/drawing/2014/main" id="{D919A277-2461-3FBC-C62B-C655D3A035BF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1" name="Straight Arrow Connector 2030">
              <a:extLst>
                <a:ext uri="{FF2B5EF4-FFF2-40B4-BE49-F238E27FC236}">
                  <a16:creationId xmlns:a16="http://schemas.microsoft.com/office/drawing/2014/main" id="{5DD5AD3F-82E0-83E4-F0F5-A6DC261BA4C6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2" name="Straight Arrow Connector 2031">
              <a:extLst>
                <a:ext uri="{FF2B5EF4-FFF2-40B4-BE49-F238E27FC236}">
                  <a16:creationId xmlns:a16="http://schemas.microsoft.com/office/drawing/2014/main" id="{EB93D2CD-81C6-B52A-D8C0-48BE1ACD44B6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3" name="Straight Arrow Connector 2032">
              <a:extLst>
                <a:ext uri="{FF2B5EF4-FFF2-40B4-BE49-F238E27FC236}">
                  <a16:creationId xmlns:a16="http://schemas.microsoft.com/office/drawing/2014/main" id="{55FF664F-71EF-39AE-4457-38407EC83EA2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4" name="Straight Arrow Connector 2033">
              <a:extLst>
                <a:ext uri="{FF2B5EF4-FFF2-40B4-BE49-F238E27FC236}">
                  <a16:creationId xmlns:a16="http://schemas.microsoft.com/office/drawing/2014/main" id="{31684C42-B34C-1C8C-88C1-E82E0A22F8E6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5" name="Straight Arrow Connector 2034">
              <a:extLst>
                <a:ext uri="{FF2B5EF4-FFF2-40B4-BE49-F238E27FC236}">
                  <a16:creationId xmlns:a16="http://schemas.microsoft.com/office/drawing/2014/main" id="{34777E9D-E740-88C9-5242-54B98BE39033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6" name="Straight Arrow Connector 2035">
              <a:extLst>
                <a:ext uri="{FF2B5EF4-FFF2-40B4-BE49-F238E27FC236}">
                  <a16:creationId xmlns:a16="http://schemas.microsoft.com/office/drawing/2014/main" id="{1F784895-6301-05BB-C9BB-B27748B775A2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7" name="Straight Connector 2036">
              <a:extLst>
                <a:ext uri="{FF2B5EF4-FFF2-40B4-BE49-F238E27FC236}">
                  <a16:creationId xmlns:a16="http://schemas.microsoft.com/office/drawing/2014/main" id="{24DE1C26-DCAB-6B1C-4A1B-BED9FFF4D1A1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23</xdr:col>
      <xdr:colOff>85724</xdr:colOff>
      <xdr:row>293</xdr:row>
      <xdr:rowOff>80960</xdr:rowOff>
    </xdr:from>
    <xdr:to>
      <xdr:col>37</xdr:col>
      <xdr:colOff>71438</xdr:colOff>
      <xdr:row>300</xdr:row>
      <xdr:rowOff>66675</xdr:rowOff>
    </xdr:to>
    <xdr:grpSp>
      <xdr:nvGrpSpPr>
        <xdr:cNvPr id="2193" name="Group 2192">
          <a:extLst>
            <a:ext uri="{FF2B5EF4-FFF2-40B4-BE49-F238E27FC236}">
              <a16:creationId xmlns:a16="http://schemas.microsoft.com/office/drawing/2014/main" id="{EFC69498-7B2D-8AD7-A917-B3EEBF483110}"/>
            </a:ext>
          </a:extLst>
        </xdr:cNvPr>
        <xdr:cNvGrpSpPr/>
      </xdr:nvGrpSpPr>
      <xdr:grpSpPr>
        <a:xfrm>
          <a:off x="3809999" y="44115035"/>
          <a:ext cx="2252664" cy="985840"/>
          <a:chOff x="3809999" y="34104260"/>
          <a:chExt cx="2252664" cy="985840"/>
        </a:xfrm>
      </xdr:grpSpPr>
      <xdr:cxnSp macro="">
        <xdr:nvCxnSpPr>
          <xdr:cNvPr id="317" name="Straight Connector 316">
            <a:extLst>
              <a:ext uri="{FF2B5EF4-FFF2-40B4-BE49-F238E27FC236}">
                <a16:creationId xmlns:a16="http://schemas.microsoft.com/office/drawing/2014/main" id="{74EFF9C5-1FBD-CA05-3FD5-A0714D0EA236}"/>
              </a:ext>
            </a:extLst>
          </xdr:cNvPr>
          <xdr:cNvCxnSpPr/>
        </xdr:nvCxnSpPr>
        <xdr:spPr>
          <a:xfrm>
            <a:off x="3886200" y="34309050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3" name="Isosceles Triangle 332">
            <a:extLst>
              <a:ext uri="{FF2B5EF4-FFF2-40B4-BE49-F238E27FC236}">
                <a16:creationId xmlns:a16="http://schemas.microsoft.com/office/drawing/2014/main" id="{82D88886-5DF8-A2C8-63B2-82B36DEECFEA}"/>
              </a:ext>
            </a:extLst>
          </xdr:cNvPr>
          <xdr:cNvSpPr/>
        </xdr:nvSpPr>
        <xdr:spPr>
          <a:xfrm>
            <a:off x="3819526" y="343138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34" name="Isosceles Triangle 333">
            <a:extLst>
              <a:ext uri="{FF2B5EF4-FFF2-40B4-BE49-F238E27FC236}">
                <a16:creationId xmlns:a16="http://schemas.microsoft.com/office/drawing/2014/main" id="{8EBD89CC-CFDE-9652-0296-23C6FF3B309C}"/>
              </a:ext>
            </a:extLst>
          </xdr:cNvPr>
          <xdr:cNvSpPr/>
        </xdr:nvSpPr>
        <xdr:spPr>
          <a:xfrm>
            <a:off x="5924551" y="343138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35" name="Straight Arrow Connector 334">
            <a:extLst>
              <a:ext uri="{FF2B5EF4-FFF2-40B4-BE49-F238E27FC236}">
                <a16:creationId xmlns:a16="http://schemas.microsoft.com/office/drawing/2014/main" id="{D8B5BD38-01CF-0C9F-A27E-4FB6F8B01FAF}"/>
              </a:ext>
            </a:extLst>
          </xdr:cNvPr>
          <xdr:cNvCxnSpPr/>
        </xdr:nvCxnSpPr>
        <xdr:spPr>
          <a:xfrm flipV="1">
            <a:off x="3886201" y="3446145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Arrow Connector 335">
            <a:extLst>
              <a:ext uri="{FF2B5EF4-FFF2-40B4-BE49-F238E27FC236}">
                <a16:creationId xmlns:a16="http://schemas.microsoft.com/office/drawing/2014/main" id="{59BA8E99-2A05-9565-FFFD-985C4B98E4C3}"/>
              </a:ext>
            </a:extLst>
          </xdr:cNvPr>
          <xdr:cNvCxnSpPr/>
        </xdr:nvCxnSpPr>
        <xdr:spPr>
          <a:xfrm flipV="1">
            <a:off x="5986463" y="34456688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10B6BE9D-308E-9EED-11DB-40C85BEC25AB}"/>
              </a:ext>
            </a:extLst>
          </xdr:cNvPr>
          <xdr:cNvCxnSpPr/>
        </xdr:nvCxnSpPr>
        <xdr:spPr>
          <a:xfrm>
            <a:off x="3886200" y="348805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5CA56045-3764-C036-6CE6-9D909BC7D776}"/>
              </a:ext>
            </a:extLst>
          </xdr:cNvPr>
          <xdr:cNvCxnSpPr/>
        </xdr:nvCxnSpPr>
        <xdr:spPr>
          <a:xfrm>
            <a:off x="3809999" y="35023425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Connector 338">
            <a:extLst>
              <a:ext uri="{FF2B5EF4-FFF2-40B4-BE49-F238E27FC236}">
                <a16:creationId xmlns:a16="http://schemas.microsoft.com/office/drawing/2014/main" id="{90565C5C-AE4B-C91D-9AE4-A1B4D402A040}"/>
              </a:ext>
            </a:extLst>
          </xdr:cNvPr>
          <xdr:cNvCxnSpPr/>
        </xdr:nvCxnSpPr>
        <xdr:spPr>
          <a:xfrm flipH="1">
            <a:off x="3848100" y="349853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Connector 339">
            <a:extLst>
              <a:ext uri="{FF2B5EF4-FFF2-40B4-BE49-F238E27FC236}">
                <a16:creationId xmlns:a16="http://schemas.microsoft.com/office/drawing/2014/main" id="{37F0A22C-19F2-818C-A6EE-7DD2B1411D79}"/>
              </a:ext>
            </a:extLst>
          </xdr:cNvPr>
          <xdr:cNvCxnSpPr/>
        </xdr:nvCxnSpPr>
        <xdr:spPr>
          <a:xfrm>
            <a:off x="5991225" y="348805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Connector 340">
            <a:extLst>
              <a:ext uri="{FF2B5EF4-FFF2-40B4-BE49-F238E27FC236}">
                <a16:creationId xmlns:a16="http://schemas.microsoft.com/office/drawing/2014/main" id="{9C83C993-BDF6-6BCD-A153-6356D276AFEA}"/>
              </a:ext>
            </a:extLst>
          </xdr:cNvPr>
          <xdr:cNvCxnSpPr/>
        </xdr:nvCxnSpPr>
        <xdr:spPr>
          <a:xfrm flipH="1">
            <a:off x="5953125" y="349853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38" name="Group 2037">
            <a:extLst>
              <a:ext uri="{FF2B5EF4-FFF2-40B4-BE49-F238E27FC236}">
                <a16:creationId xmlns:a16="http://schemas.microsoft.com/office/drawing/2014/main" id="{3ED35DC8-1964-49BE-B129-E20354019E16}"/>
              </a:ext>
            </a:extLst>
          </xdr:cNvPr>
          <xdr:cNvGrpSpPr/>
        </xdr:nvGrpSpPr>
        <xdr:grpSpPr>
          <a:xfrm>
            <a:off x="3886200" y="34104260"/>
            <a:ext cx="2105026" cy="200029"/>
            <a:chOff x="971550" y="8624896"/>
            <a:chExt cx="2105026" cy="200029"/>
          </a:xfrm>
        </xdr:grpSpPr>
        <xdr:cxnSp macro="">
          <xdr:nvCxnSpPr>
            <xdr:cNvPr id="2039" name="Straight Arrow Connector 2038">
              <a:extLst>
                <a:ext uri="{FF2B5EF4-FFF2-40B4-BE49-F238E27FC236}">
                  <a16:creationId xmlns:a16="http://schemas.microsoft.com/office/drawing/2014/main" id="{6D6E722F-A1FA-5761-5A41-7B77E6C1648B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0" name="Straight Arrow Connector 2039">
              <a:extLst>
                <a:ext uri="{FF2B5EF4-FFF2-40B4-BE49-F238E27FC236}">
                  <a16:creationId xmlns:a16="http://schemas.microsoft.com/office/drawing/2014/main" id="{61AB877D-77A1-A1BC-8DDE-D17FD913156E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1" name="Straight Arrow Connector 2040">
              <a:extLst>
                <a:ext uri="{FF2B5EF4-FFF2-40B4-BE49-F238E27FC236}">
                  <a16:creationId xmlns:a16="http://schemas.microsoft.com/office/drawing/2014/main" id="{3C52EE6D-D033-DF4E-0F32-FDDEC37A387F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2" name="Straight Arrow Connector 2041">
              <a:extLst>
                <a:ext uri="{FF2B5EF4-FFF2-40B4-BE49-F238E27FC236}">
                  <a16:creationId xmlns:a16="http://schemas.microsoft.com/office/drawing/2014/main" id="{C0CEDFD1-D924-D078-9551-871EACCA2172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3" name="Straight Arrow Connector 2042">
              <a:extLst>
                <a:ext uri="{FF2B5EF4-FFF2-40B4-BE49-F238E27FC236}">
                  <a16:creationId xmlns:a16="http://schemas.microsoft.com/office/drawing/2014/main" id="{A4442EDA-88B3-5D27-3384-6D381D7E0EEA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4" name="Straight Arrow Connector 2043">
              <a:extLst>
                <a:ext uri="{FF2B5EF4-FFF2-40B4-BE49-F238E27FC236}">
                  <a16:creationId xmlns:a16="http://schemas.microsoft.com/office/drawing/2014/main" id="{24E89AAE-33E3-4B19-C636-7F30CD68A1F5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5" name="Straight Arrow Connector 2044">
              <a:extLst>
                <a:ext uri="{FF2B5EF4-FFF2-40B4-BE49-F238E27FC236}">
                  <a16:creationId xmlns:a16="http://schemas.microsoft.com/office/drawing/2014/main" id="{3F118E42-0B2F-14C0-A1C0-10873E48E395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6" name="Straight Arrow Connector 2045">
              <a:extLst>
                <a:ext uri="{FF2B5EF4-FFF2-40B4-BE49-F238E27FC236}">
                  <a16:creationId xmlns:a16="http://schemas.microsoft.com/office/drawing/2014/main" id="{58648336-A1E4-8178-C812-26999D04E7AB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7" name="Straight Arrow Connector 2046">
              <a:extLst>
                <a:ext uri="{FF2B5EF4-FFF2-40B4-BE49-F238E27FC236}">
                  <a16:creationId xmlns:a16="http://schemas.microsoft.com/office/drawing/2014/main" id="{C6AD764D-767B-9261-1439-A389E950803D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8" name="Straight Arrow Connector 2047">
              <a:extLst>
                <a:ext uri="{FF2B5EF4-FFF2-40B4-BE49-F238E27FC236}">
                  <a16:creationId xmlns:a16="http://schemas.microsoft.com/office/drawing/2014/main" id="{BEF2C457-3ABF-97FB-4EF3-62A5E2D7000E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9" name="Straight Arrow Connector 2048">
              <a:extLst>
                <a:ext uri="{FF2B5EF4-FFF2-40B4-BE49-F238E27FC236}">
                  <a16:creationId xmlns:a16="http://schemas.microsoft.com/office/drawing/2014/main" id="{AF895FCE-726E-E7AB-BCE7-2FD88F93AFD1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50" name="Straight Arrow Connector 2049">
              <a:extLst>
                <a:ext uri="{FF2B5EF4-FFF2-40B4-BE49-F238E27FC236}">
                  <a16:creationId xmlns:a16="http://schemas.microsoft.com/office/drawing/2014/main" id="{A7219A75-2DC8-64D4-3096-45F54BBC1BB0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51" name="Straight Arrow Connector 2050">
              <a:extLst>
                <a:ext uri="{FF2B5EF4-FFF2-40B4-BE49-F238E27FC236}">
                  <a16:creationId xmlns:a16="http://schemas.microsoft.com/office/drawing/2014/main" id="{62D67146-49EC-63F9-0BCA-A14184C162D0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52" name="Straight Arrow Connector 2051">
              <a:extLst>
                <a:ext uri="{FF2B5EF4-FFF2-40B4-BE49-F238E27FC236}">
                  <a16:creationId xmlns:a16="http://schemas.microsoft.com/office/drawing/2014/main" id="{D13376A6-F1EB-C227-AC8E-157CFE25D979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53" name="Straight Connector 2052">
              <a:extLst>
                <a:ext uri="{FF2B5EF4-FFF2-40B4-BE49-F238E27FC236}">
                  <a16:creationId xmlns:a16="http://schemas.microsoft.com/office/drawing/2014/main" id="{4ACFC53E-D156-CA44-2C64-9DF04FC8E055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0</xdr:colOff>
      <xdr:row>398</xdr:row>
      <xdr:rowOff>85732</xdr:rowOff>
    </xdr:from>
    <xdr:to>
      <xdr:col>19</xdr:col>
      <xdr:colOff>1</xdr:colOff>
      <xdr:row>400</xdr:row>
      <xdr:rowOff>11</xdr:rowOff>
    </xdr:to>
    <xdr:grpSp>
      <xdr:nvGrpSpPr>
        <xdr:cNvPr id="2054" name="Group 2053">
          <a:extLst>
            <a:ext uri="{FF2B5EF4-FFF2-40B4-BE49-F238E27FC236}">
              <a16:creationId xmlns:a16="http://schemas.microsoft.com/office/drawing/2014/main" id="{AF25A296-E8D4-4975-822E-D94A13D73748}"/>
            </a:ext>
          </a:extLst>
        </xdr:cNvPr>
        <xdr:cNvGrpSpPr/>
      </xdr:nvGrpSpPr>
      <xdr:grpSpPr>
        <a:xfrm>
          <a:off x="971550" y="59826532"/>
          <a:ext cx="2105026" cy="200029"/>
          <a:chOff x="971550" y="7238999"/>
          <a:chExt cx="2105026" cy="200029"/>
        </a:xfrm>
      </xdr:grpSpPr>
      <xdr:cxnSp macro="">
        <xdr:nvCxnSpPr>
          <xdr:cNvPr id="2055" name="Straight Connector 2054">
            <a:extLst>
              <a:ext uri="{FF2B5EF4-FFF2-40B4-BE49-F238E27FC236}">
                <a16:creationId xmlns:a16="http://schemas.microsoft.com/office/drawing/2014/main" id="{48DEE364-9329-4B8C-EF23-A1CF7B712025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6" name="Straight Arrow Connector 2055">
            <a:extLst>
              <a:ext uri="{FF2B5EF4-FFF2-40B4-BE49-F238E27FC236}">
                <a16:creationId xmlns:a16="http://schemas.microsoft.com/office/drawing/2014/main" id="{F9C120F2-A3EF-2CDA-E273-7EF86265902D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7" name="Straight Arrow Connector 2056">
            <a:extLst>
              <a:ext uri="{FF2B5EF4-FFF2-40B4-BE49-F238E27FC236}">
                <a16:creationId xmlns:a16="http://schemas.microsoft.com/office/drawing/2014/main" id="{A541D722-0037-D630-FA80-7335518957B0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8" name="Straight Arrow Connector 2057">
            <a:extLst>
              <a:ext uri="{FF2B5EF4-FFF2-40B4-BE49-F238E27FC236}">
                <a16:creationId xmlns:a16="http://schemas.microsoft.com/office/drawing/2014/main" id="{F8E848B1-25ED-EB8F-6D8D-3E9F4E206A3F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9" name="Straight Arrow Connector 2058">
            <a:extLst>
              <a:ext uri="{FF2B5EF4-FFF2-40B4-BE49-F238E27FC236}">
                <a16:creationId xmlns:a16="http://schemas.microsoft.com/office/drawing/2014/main" id="{13CA5E98-552B-9B43-8EA5-50CA447F5F41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0" name="Straight Arrow Connector 2059">
            <a:extLst>
              <a:ext uri="{FF2B5EF4-FFF2-40B4-BE49-F238E27FC236}">
                <a16:creationId xmlns:a16="http://schemas.microsoft.com/office/drawing/2014/main" id="{7E7AE344-00B7-D880-A33B-4ED86BED4C3A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1" name="Straight Arrow Connector 2060">
            <a:extLst>
              <a:ext uri="{FF2B5EF4-FFF2-40B4-BE49-F238E27FC236}">
                <a16:creationId xmlns:a16="http://schemas.microsoft.com/office/drawing/2014/main" id="{DF46902C-F765-1A4A-869B-7917F5551F9C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2" name="Straight Arrow Connector 2061">
            <a:extLst>
              <a:ext uri="{FF2B5EF4-FFF2-40B4-BE49-F238E27FC236}">
                <a16:creationId xmlns:a16="http://schemas.microsoft.com/office/drawing/2014/main" id="{27E0982D-8871-F2A4-0978-4779741AE678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3" name="Straight Arrow Connector 2062">
            <a:extLst>
              <a:ext uri="{FF2B5EF4-FFF2-40B4-BE49-F238E27FC236}">
                <a16:creationId xmlns:a16="http://schemas.microsoft.com/office/drawing/2014/main" id="{1BA7BEDF-4F57-2204-DB5B-2E999E9294C1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4" name="Straight Arrow Connector 2063">
            <a:extLst>
              <a:ext uri="{FF2B5EF4-FFF2-40B4-BE49-F238E27FC236}">
                <a16:creationId xmlns:a16="http://schemas.microsoft.com/office/drawing/2014/main" id="{704FD779-FC01-4F9A-BDE4-8B943727658C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5" name="Straight Arrow Connector 2064">
            <a:extLst>
              <a:ext uri="{FF2B5EF4-FFF2-40B4-BE49-F238E27FC236}">
                <a16:creationId xmlns:a16="http://schemas.microsoft.com/office/drawing/2014/main" id="{A5812F2F-2F0C-8F44-8F8D-62EDDDC36467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6" name="Straight Arrow Connector 2065">
            <a:extLst>
              <a:ext uri="{FF2B5EF4-FFF2-40B4-BE49-F238E27FC236}">
                <a16:creationId xmlns:a16="http://schemas.microsoft.com/office/drawing/2014/main" id="{3040AACD-2A83-473C-2452-DC1A6756B8C1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7" name="Straight Arrow Connector 2066">
            <a:extLst>
              <a:ext uri="{FF2B5EF4-FFF2-40B4-BE49-F238E27FC236}">
                <a16:creationId xmlns:a16="http://schemas.microsoft.com/office/drawing/2014/main" id="{971D2BBE-62BD-1C7D-32FA-6681404C3DD8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8" name="Straight Arrow Connector 2067">
            <a:extLst>
              <a:ext uri="{FF2B5EF4-FFF2-40B4-BE49-F238E27FC236}">
                <a16:creationId xmlns:a16="http://schemas.microsoft.com/office/drawing/2014/main" id="{D72D691A-F3F9-83EF-4122-3DAB3ECF9F3B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9" name="Straight Arrow Connector 2068">
            <a:extLst>
              <a:ext uri="{FF2B5EF4-FFF2-40B4-BE49-F238E27FC236}">
                <a16:creationId xmlns:a16="http://schemas.microsoft.com/office/drawing/2014/main" id="{FABE047E-4AF9-1F8A-F7D5-DA9CA41D9ED3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0" name="Straight Connector 2069">
            <a:extLst>
              <a:ext uri="{FF2B5EF4-FFF2-40B4-BE49-F238E27FC236}">
                <a16:creationId xmlns:a16="http://schemas.microsoft.com/office/drawing/2014/main" id="{DDD91A75-DDE8-360D-21BF-7C0C637CA0FD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398</xdr:row>
      <xdr:rowOff>85736</xdr:rowOff>
    </xdr:from>
    <xdr:to>
      <xdr:col>37</xdr:col>
      <xdr:colOff>2</xdr:colOff>
      <xdr:row>400</xdr:row>
      <xdr:rowOff>15</xdr:rowOff>
    </xdr:to>
    <xdr:grpSp>
      <xdr:nvGrpSpPr>
        <xdr:cNvPr id="2071" name="Group 2070">
          <a:extLst>
            <a:ext uri="{FF2B5EF4-FFF2-40B4-BE49-F238E27FC236}">
              <a16:creationId xmlns:a16="http://schemas.microsoft.com/office/drawing/2014/main" id="{E9DADF3E-A3D8-4654-BDCC-BBF9DFFEEAB6}"/>
            </a:ext>
          </a:extLst>
        </xdr:cNvPr>
        <xdr:cNvGrpSpPr/>
      </xdr:nvGrpSpPr>
      <xdr:grpSpPr>
        <a:xfrm>
          <a:off x="3886201" y="59826536"/>
          <a:ext cx="2105026" cy="200029"/>
          <a:chOff x="3886201" y="7239003"/>
          <a:chExt cx="2105026" cy="200029"/>
        </a:xfrm>
      </xdr:grpSpPr>
      <xdr:cxnSp macro="">
        <xdr:nvCxnSpPr>
          <xdr:cNvPr id="2072" name="Straight Connector 2071">
            <a:extLst>
              <a:ext uri="{FF2B5EF4-FFF2-40B4-BE49-F238E27FC236}">
                <a16:creationId xmlns:a16="http://schemas.microsoft.com/office/drawing/2014/main" id="{93BED0F9-F308-065C-B2D5-F324A2E7486A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3" name="Straight Arrow Connector 2072">
            <a:extLst>
              <a:ext uri="{FF2B5EF4-FFF2-40B4-BE49-F238E27FC236}">
                <a16:creationId xmlns:a16="http://schemas.microsoft.com/office/drawing/2014/main" id="{8BB56D58-BFB8-BB01-959C-2DA2F84CA32F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4" name="Straight Arrow Connector 2073">
            <a:extLst>
              <a:ext uri="{FF2B5EF4-FFF2-40B4-BE49-F238E27FC236}">
                <a16:creationId xmlns:a16="http://schemas.microsoft.com/office/drawing/2014/main" id="{C46C50FB-86D2-F3DD-03FD-D06CAC486807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5" name="Straight Arrow Connector 2074">
            <a:extLst>
              <a:ext uri="{FF2B5EF4-FFF2-40B4-BE49-F238E27FC236}">
                <a16:creationId xmlns:a16="http://schemas.microsoft.com/office/drawing/2014/main" id="{81E0BD83-A28E-5157-1742-37F39D6B50FD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6" name="Straight Arrow Connector 2075">
            <a:extLst>
              <a:ext uri="{FF2B5EF4-FFF2-40B4-BE49-F238E27FC236}">
                <a16:creationId xmlns:a16="http://schemas.microsoft.com/office/drawing/2014/main" id="{B13597CE-0BF2-E122-C229-C22EE15F30B3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7" name="Straight Arrow Connector 2076">
            <a:extLst>
              <a:ext uri="{FF2B5EF4-FFF2-40B4-BE49-F238E27FC236}">
                <a16:creationId xmlns:a16="http://schemas.microsoft.com/office/drawing/2014/main" id="{4372DF3C-0373-3E76-A180-43E0E87F6E5E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8" name="Straight Arrow Connector 2077">
            <a:extLst>
              <a:ext uri="{FF2B5EF4-FFF2-40B4-BE49-F238E27FC236}">
                <a16:creationId xmlns:a16="http://schemas.microsoft.com/office/drawing/2014/main" id="{B213587E-A942-66D5-56CF-C8F7299FAC35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9" name="Straight Arrow Connector 2078">
            <a:extLst>
              <a:ext uri="{FF2B5EF4-FFF2-40B4-BE49-F238E27FC236}">
                <a16:creationId xmlns:a16="http://schemas.microsoft.com/office/drawing/2014/main" id="{6A9BC7B8-CD39-4635-DE6A-AF5923666BF3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0" name="Straight Arrow Connector 2079">
            <a:extLst>
              <a:ext uri="{FF2B5EF4-FFF2-40B4-BE49-F238E27FC236}">
                <a16:creationId xmlns:a16="http://schemas.microsoft.com/office/drawing/2014/main" id="{F79CCC45-EC0A-2946-12B7-2EAA5A101D3D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1" name="Straight Arrow Connector 2080">
            <a:extLst>
              <a:ext uri="{FF2B5EF4-FFF2-40B4-BE49-F238E27FC236}">
                <a16:creationId xmlns:a16="http://schemas.microsoft.com/office/drawing/2014/main" id="{1D395288-CF90-A80B-01F4-EC1980D30248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2" name="Straight Arrow Connector 2081">
            <a:extLst>
              <a:ext uri="{FF2B5EF4-FFF2-40B4-BE49-F238E27FC236}">
                <a16:creationId xmlns:a16="http://schemas.microsoft.com/office/drawing/2014/main" id="{82F47CC8-7601-B907-C9C7-F39BC58E6334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3" name="Straight Arrow Connector 2082">
            <a:extLst>
              <a:ext uri="{FF2B5EF4-FFF2-40B4-BE49-F238E27FC236}">
                <a16:creationId xmlns:a16="http://schemas.microsoft.com/office/drawing/2014/main" id="{B7A61F88-057D-6770-24E7-E885B5E57101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4" name="Straight Arrow Connector 2083">
            <a:extLst>
              <a:ext uri="{FF2B5EF4-FFF2-40B4-BE49-F238E27FC236}">
                <a16:creationId xmlns:a16="http://schemas.microsoft.com/office/drawing/2014/main" id="{431E0F9C-41B5-CB46-7D8B-4DC25A7F7AA2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5" name="Straight Arrow Connector 2084">
            <a:extLst>
              <a:ext uri="{FF2B5EF4-FFF2-40B4-BE49-F238E27FC236}">
                <a16:creationId xmlns:a16="http://schemas.microsoft.com/office/drawing/2014/main" id="{6E9C4AED-2321-8626-688F-8FD42DA025CE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6" name="Straight Arrow Connector 2085">
            <a:extLst>
              <a:ext uri="{FF2B5EF4-FFF2-40B4-BE49-F238E27FC236}">
                <a16:creationId xmlns:a16="http://schemas.microsoft.com/office/drawing/2014/main" id="{664A9481-C7CA-17EA-3C72-E2EB83495230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7" name="Straight Connector 2086">
            <a:extLst>
              <a:ext uri="{FF2B5EF4-FFF2-40B4-BE49-F238E27FC236}">
                <a16:creationId xmlns:a16="http://schemas.microsoft.com/office/drawing/2014/main" id="{D008ED83-153D-FE1E-0677-C545AB5714A1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401</xdr:row>
      <xdr:rowOff>76203</xdr:rowOff>
    </xdr:from>
    <xdr:to>
      <xdr:col>19</xdr:col>
      <xdr:colOff>71438</xdr:colOff>
      <xdr:row>408</xdr:row>
      <xdr:rowOff>66675</xdr:rowOff>
    </xdr:to>
    <xdr:grpSp>
      <xdr:nvGrpSpPr>
        <xdr:cNvPr id="2195" name="Group 2194">
          <a:extLst>
            <a:ext uri="{FF2B5EF4-FFF2-40B4-BE49-F238E27FC236}">
              <a16:creationId xmlns:a16="http://schemas.microsoft.com/office/drawing/2014/main" id="{84B70DAF-D559-8D9F-1A28-D7B316041921}"/>
            </a:ext>
          </a:extLst>
        </xdr:cNvPr>
        <xdr:cNvGrpSpPr/>
      </xdr:nvGrpSpPr>
      <xdr:grpSpPr>
        <a:xfrm>
          <a:off x="895349" y="60245628"/>
          <a:ext cx="2252664" cy="990597"/>
          <a:chOff x="895349" y="47091603"/>
          <a:chExt cx="2252664" cy="990597"/>
        </a:xfrm>
      </xdr:grpSpPr>
      <xdr:cxnSp macro="">
        <xdr:nvCxnSpPr>
          <xdr:cNvPr id="930" name="Straight Connector 929">
            <a:extLst>
              <a:ext uri="{FF2B5EF4-FFF2-40B4-BE49-F238E27FC236}">
                <a16:creationId xmlns:a16="http://schemas.microsoft.com/office/drawing/2014/main" id="{B263F5EE-695D-BDC7-FA99-046583BF5CA4}"/>
              </a:ext>
            </a:extLst>
          </xdr:cNvPr>
          <xdr:cNvCxnSpPr/>
        </xdr:nvCxnSpPr>
        <xdr:spPr>
          <a:xfrm>
            <a:off x="971550" y="47301150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6" name="Isosceles Triangle 945">
            <a:extLst>
              <a:ext uri="{FF2B5EF4-FFF2-40B4-BE49-F238E27FC236}">
                <a16:creationId xmlns:a16="http://schemas.microsoft.com/office/drawing/2014/main" id="{C3723080-5775-94FA-E25B-A8BB053F3098}"/>
              </a:ext>
            </a:extLst>
          </xdr:cNvPr>
          <xdr:cNvSpPr/>
        </xdr:nvSpPr>
        <xdr:spPr>
          <a:xfrm>
            <a:off x="904876" y="473059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47" name="Isosceles Triangle 946">
            <a:extLst>
              <a:ext uri="{FF2B5EF4-FFF2-40B4-BE49-F238E27FC236}">
                <a16:creationId xmlns:a16="http://schemas.microsoft.com/office/drawing/2014/main" id="{6A1D1EEC-F72F-DF43-769C-7759AE844501}"/>
              </a:ext>
            </a:extLst>
          </xdr:cNvPr>
          <xdr:cNvSpPr/>
        </xdr:nvSpPr>
        <xdr:spPr>
          <a:xfrm>
            <a:off x="3009901" y="473059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48" name="Straight Arrow Connector 947">
            <a:extLst>
              <a:ext uri="{FF2B5EF4-FFF2-40B4-BE49-F238E27FC236}">
                <a16:creationId xmlns:a16="http://schemas.microsoft.com/office/drawing/2014/main" id="{B5A2322B-3C32-3DC0-8E9F-AD879407D191}"/>
              </a:ext>
            </a:extLst>
          </xdr:cNvPr>
          <xdr:cNvCxnSpPr/>
        </xdr:nvCxnSpPr>
        <xdr:spPr>
          <a:xfrm flipV="1">
            <a:off x="971551" y="4745355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9" name="Straight Arrow Connector 948">
            <a:extLst>
              <a:ext uri="{FF2B5EF4-FFF2-40B4-BE49-F238E27FC236}">
                <a16:creationId xmlns:a16="http://schemas.microsoft.com/office/drawing/2014/main" id="{04DA55D0-8A8B-0176-14BA-39170C6009DF}"/>
              </a:ext>
            </a:extLst>
          </xdr:cNvPr>
          <xdr:cNvCxnSpPr/>
        </xdr:nvCxnSpPr>
        <xdr:spPr>
          <a:xfrm flipV="1">
            <a:off x="3071813" y="47448788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0" name="Straight Connector 949">
            <a:extLst>
              <a:ext uri="{FF2B5EF4-FFF2-40B4-BE49-F238E27FC236}">
                <a16:creationId xmlns:a16="http://schemas.microsoft.com/office/drawing/2014/main" id="{4B6235DB-6545-73F2-A41C-2F264AB2CA45}"/>
              </a:ext>
            </a:extLst>
          </xdr:cNvPr>
          <xdr:cNvCxnSpPr/>
        </xdr:nvCxnSpPr>
        <xdr:spPr>
          <a:xfrm>
            <a:off x="971550" y="478726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1" name="Straight Connector 950">
            <a:extLst>
              <a:ext uri="{FF2B5EF4-FFF2-40B4-BE49-F238E27FC236}">
                <a16:creationId xmlns:a16="http://schemas.microsoft.com/office/drawing/2014/main" id="{199DD332-7F2C-B601-F03F-0204167583D7}"/>
              </a:ext>
            </a:extLst>
          </xdr:cNvPr>
          <xdr:cNvCxnSpPr/>
        </xdr:nvCxnSpPr>
        <xdr:spPr>
          <a:xfrm>
            <a:off x="895349" y="48015525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2" name="Straight Connector 951">
            <a:extLst>
              <a:ext uri="{FF2B5EF4-FFF2-40B4-BE49-F238E27FC236}">
                <a16:creationId xmlns:a16="http://schemas.microsoft.com/office/drawing/2014/main" id="{5E58B485-FC72-62BE-A4B4-BF5F90F98014}"/>
              </a:ext>
            </a:extLst>
          </xdr:cNvPr>
          <xdr:cNvCxnSpPr/>
        </xdr:nvCxnSpPr>
        <xdr:spPr>
          <a:xfrm flipH="1">
            <a:off x="933450" y="479774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3" name="Straight Connector 952">
            <a:extLst>
              <a:ext uri="{FF2B5EF4-FFF2-40B4-BE49-F238E27FC236}">
                <a16:creationId xmlns:a16="http://schemas.microsoft.com/office/drawing/2014/main" id="{13F7D93F-7EBF-83CB-C14B-C7E897C692B4}"/>
              </a:ext>
            </a:extLst>
          </xdr:cNvPr>
          <xdr:cNvCxnSpPr/>
        </xdr:nvCxnSpPr>
        <xdr:spPr>
          <a:xfrm>
            <a:off x="3076575" y="478726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4" name="Straight Connector 953">
            <a:extLst>
              <a:ext uri="{FF2B5EF4-FFF2-40B4-BE49-F238E27FC236}">
                <a16:creationId xmlns:a16="http://schemas.microsoft.com/office/drawing/2014/main" id="{59F6BC29-FC5A-0AB9-51A7-8FB6C9AE04EC}"/>
              </a:ext>
            </a:extLst>
          </xdr:cNvPr>
          <xdr:cNvCxnSpPr/>
        </xdr:nvCxnSpPr>
        <xdr:spPr>
          <a:xfrm flipH="1">
            <a:off x="3038475" y="479774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88" name="Group 2087">
            <a:extLst>
              <a:ext uri="{FF2B5EF4-FFF2-40B4-BE49-F238E27FC236}">
                <a16:creationId xmlns:a16="http://schemas.microsoft.com/office/drawing/2014/main" id="{6289AFC6-0C1D-481B-BEAC-AEAD38521D3F}"/>
              </a:ext>
            </a:extLst>
          </xdr:cNvPr>
          <xdr:cNvGrpSpPr/>
        </xdr:nvGrpSpPr>
        <xdr:grpSpPr>
          <a:xfrm>
            <a:off x="971550" y="47091603"/>
            <a:ext cx="2105026" cy="200029"/>
            <a:chOff x="971550" y="8624896"/>
            <a:chExt cx="2105026" cy="200029"/>
          </a:xfrm>
        </xdr:grpSpPr>
        <xdr:cxnSp macro="">
          <xdr:nvCxnSpPr>
            <xdr:cNvPr id="2089" name="Straight Arrow Connector 2088">
              <a:extLst>
                <a:ext uri="{FF2B5EF4-FFF2-40B4-BE49-F238E27FC236}">
                  <a16:creationId xmlns:a16="http://schemas.microsoft.com/office/drawing/2014/main" id="{742379B3-D347-93CA-430D-CF9172074216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0" name="Straight Arrow Connector 2089">
              <a:extLst>
                <a:ext uri="{FF2B5EF4-FFF2-40B4-BE49-F238E27FC236}">
                  <a16:creationId xmlns:a16="http://schemas.microsoft.com/office/drawing/2014/main" id="{152EC15B-7C69-6924-4F33-9A3CA9DC8C22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1" name="Straight Arrow Connector 2090">
              <a:extLst>
                <a:ext uri="{FF2B5EF4-FFF2-40B4-BE49-F238E27FC236}">
                  <a16:creationId xmlns:a16="http://schemas.microsoft.com/office/drawing/2014/main" id="{3C9A3A7F-3A4E-25F3-F967-CD36D5DE69F5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2" name="Straight Arrow Connector 2091">
              <a:extLst>
                <a:ext uri="{FF2B5EF4-FFF2-40B4-BE49-F238E27FC236}">
                  <a16:creationId xmlns:a16="http://schemas.microsoft.com/office/drawing/2014/main" id="{C0822012-9553-881B-3C22-22047FE52535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3" name="Straight Arrow Connector 2092">
              <a:extLst>
                <a:ext uri="{FF2B5EF4-FFF2-40B4-BE49-F238E27FC236}">
                  <a16:creationId xmlns:a16="http://schemas.microsoft.com/office/drawing/2014/main" id="{CF84B571-E84B-2AD3-F74D-CF44B981544D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4" name="Straight Arrow Connector 2093">
              <a:extLst>
                <a:ext uri="{FF2B5EF4-FFF2-40B4-BE49-F238E27FC236}">
                  <a16:creationId xmlns:a16="http://schemas.microsoft.com/office/drawing/2014/main" id="{7FCC5885-FBE3-BF02-B431-98172A7FB490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5" name="Straight Arrow Connector 2094">
              <a:extLst>
                <a:ext uri="{FF2B5EF4-FFF2-40B4-BE49-F238E27FC236}">
                  <a16:creationId xmlns:a16="http://schemas.microsoft.com/office/drawing/2014/main" id="{2CF2A7B3-6297-4AC2-C9FD-5884EDCCFC30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6" name="Straight Arrow Connector 2095">
              <a:extLst>
                <a:ext uri="{FF2B5EF4-FFF2-40B4-BE49-F238E27FC236}">
                  <a16:creationId xmlns:a16="http://schemas.microsoft.com/office/drawing/2014/main" id="{5A73E0DC-D9D8-52CD-2ED2-1CB04F16F07D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7" name="Straight Arrow Connector 2096">
              <a:extLst>
                <a:ext uri="{FF2B5EF4-FFF2-40B4-BE49-F238E27FC236}">
                  <a16:creationId xmlns:a16="http://schemas.microsoft.com/office/drawing/2014/main" id="{EA588C5B-49EC-EE4C-CBFA-C12E71199B2B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8" name="Straight Arrow Connector 2097">
              <a:extLst>
                <a:ext uri="{FF2B5EF4-FFF2-40B4-BE49-F238E27FC236}">
                  <a16:creationId xmlns:a16="http://schemas.microsoft.com/office/drawing/2014/main" id="{716D7EE3-8B73-BEE7-7DC0-DA1BB78335B3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9" name="Straight Arrow Connector 2098">
              <a:extLst>
                <a:ext uri="{FF2B5EF4-FFF2-40B4-BE49-F238E27FC236}">
                  <a16:creationId xmlns:a16="http://schemas.microsoft.com/office/drawing/2014/main" id="{AC224051-B21C-2AD3-D781-E4E982260FC0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0" name="Straight Arrow Connector 2099">
              <a:extLst>
                <a:ext uri="{FF2B5EF4-FFF2-40B4-BE49-F238E27FC236}">
                  <a16:creationId xmlns:a16="http://schemas.microsoft.com/office/drawing/2014/main" id="{BE2A42F8-15A9-2B7B-98AE-1E6C64F24AAA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1" name="Straight Arrow Connector 2100">
              <a:extLst>
                <a:ext uri="{FF2B5EF4-FFF2-40B4-BE49-F238E27FC236}">
                  <a16:creationId xmlns:a16="http://schemas.microsoft.com/office/drawing/2014/main" id="{259A4593-6DD1-A781-90A4-0BC13A8E6A5D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2" name="Straight Arrow Connector 2101">
              <a:extLst>
                <a:ext uri="{FF2B5EF4-FFF2-40B4-BE49-F238E27FC236}">
                  <a16:creationId xmlns:a16="http://schemas.microsoft.com/office/drawing/2014/main" id="{7B99F330-21D7-F176-6313-F3E8F11EE5E3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3" name="Straight Connector 2102">
              <a:extLst>
                <a:ext uri="{FF2B5EF4-FFF2-40B4-BE49-F238E27FC236}">
                  <a16:creationId xmlns:a16="http://schemas.microsoft.com/office/drawing/2014/main" id="{A22E37AA-E786-C4DA-06B2-12E1AE714F10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23</xdr:col>
      <xdr:colOff>85724</xdr:colOff>
      <xdr:row>401</xdr:row>
      <xdr:rowOff>80960</xdr:rowOff>
    </xdr:from>
    <xdr:to>
      <xdr:col>37</xdr:col>
      <xdr:colOff>71438</xdr:colOff>
      <xdr:row>408</xdr:row>
      <xdr:rowOff>66675</xdr:rowOff>
    </xdr:to>
    <xdr:grpSp>
      <xdr:nvGrpSpPr>
        <xdr:cNvPr id="2196" name="Group 2195">
          <a:extLst>
            <a:ext uri="{FF2B5EF4-FFF2-40B4-BE49-F238E27FC236}">
              <a16:creationId xmlns:a16="http://schemas.microsoft.com/office/drawing/2014/main" id="{CF63F3D8-DB1D-7615-5545-A51E320067AC}"/>
            </a:ext>
          </a:extLst>
        </xdr:cNvPr>
        <xdr:cNvGrpSpPr/>
      </xdr:nvGrpSpPr>
      <xdr:grpSpPr>
        <a:xfrm>
          <a:off x="3809999" y="60250385"/>
          <a:ext cx="2252664" cy="985840"/>
          <a:chOff x="3809999" y="47096360"/>
          <a:chExt cx="2252664" cy="985840"/>
        </a:xfrm>
      </xdr:grpSpPr>
      <xdr:cxnSp macro="">
        <xdr:nvCxnSpPr>
          <xdr:cNvPr id="963" name="Straight Connector 962">
            <a:extLst>
              <a:ext uri="{FF2B5EF4-FFF2-40B4-BE49-F238E27FC236}">
                <a16:creationId xmlns:a16="http://schemas.microsoft.com/office/drawing/2014/main" id="{9725D1FB-67E6-7E3A-5099-D7C3CC238DBA}"/>
              </a:ext>
            </a:extLst>
          </xdr:cNvPr>
          <xdr:cNvCxnSpPr/>
        </xdr:nvCxnSpPr>
        <xdr:spPr>
          <a:xfrm>
            <a:off x="3886200" y="47301150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79" name="Isosceles Triangle 978">
            <a:extLst>
              <a:ext uri="{FF2B5EF4-FFF2-40B4-BE49-F238E27FC236}">
                <a16:creationId xmlns:a16="http://schemas.microsoft.com/office/drawing/2014/main" id="{04E7C5FB-53AB-7EAB-1854-90338C95686C}"/>
              </a:ext>
            </a:extLst>
          </xdr:cNvPr>
          <xdr:cNvSpPr/>
        </xdr:nvSpPr>
        <xdr:spPr>
          <a:xfrm>
            <a:off x="3819526" y="473059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80" name="Isosceles Triangle 979">
            <a:extLst>
              <a:ext uri="{FF2B5EF4-FFF2-40B4-BE49-F238E27FC236}">
                <a16:creationId xmlns:a16="http://schemas.microsoft.com/office/drawing/2014/main" id="{0B784E81-524C-0B55-BB0B-2F47D22202FD}"/>
              </a:ext>
            </a:extLst>
          </xdr:cNvPr>
          <xdr:cNvSpPr/>
        </xdr:nvSpPr>
        <xdr:spPr>
          <a:xfrm>
            <a:off x="5924551" y="47305913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81" name="Straight Arrow Connector 980">
            <a:extLst>
              <a:ext uri="{FF2B5EF4-FFF2-40B4-BE49-F238E27FC236}">
                <a16:creationId xmlns:a16="http://schemas.microsoft.com/office/drawing/2014/main" id="{13EC9A46-7DAD-9A79-E0F6-AEEF8557F544}"/>
              </a:ext>
            </a:extLst>
          </xdr:cNvPr>
          <xdr:cNvCxnSpPr/>
        </xdr:nvCxnSpPr>
        <xdr:spPr>
          <a:xfrm flipV="1">
            <a:off x="3886201" y="4745355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Straight Arrow Connector 981">
            <a:extLst>
              <a:ext uri="{FF2B5EF4-FFF2-40B4-BE49-F238E27FC236}">
                <a16:creationId xmlns:a16="http://schemas.microsoft.com/office/drawing/2014/main" id="{6AD6D5D0-FC1F-5167-AC1C-F78B33CFF443}"/>
              </a:ext>
            </a:extLst>
          </xdr:cNvPr>
          <xdr:cNvCxnSpPr/>
        </xdr:nvCxnSpPr>
        <xdr:spPr>
          <a:xfrm flipV="1">
            <a:off x="5986463" y="47448788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3" name="Straight Connector 982">
            <a:extLst>
              <a:ext uri="{FF2B5EF4-FFF2-40B4-BE49-F238E27FC236}">
                <a16:creationId xmlns:a16="http://schemas.microsoft.com/office/drawing/2014/main" id="{AE73B793-115F-93F6-67E0-B28DB600BC72}"/>
              </a:ext>
            </a:extLst>
          </xdr:cNvPr>
          <xdr:cNvCxnSpPr/>
        </xdr:nvCxnSpPr>
        <xdr:spPr>
          <a:xfrm>
            <a:off x="3886200" y="478726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4" name="Straight Connector 983">
            <a:extLst>
              <a:ext uri="{FF2B5EF4-FFF2-40B4-BE49-F238E27FC236}">
                <a16:creationId xmlns:a16="http://schemas.microsoft.com/office/drawing/2014/main" id="{CDE8DBE4-6646-0629-8517-FC12CFBE0158}"/>
              </a:ext>
            </a:extLst>
          </xdr:cNvPr>
          <xdr:cNvCxnSpPr/>
        </xdr:nvCxnSpPr>
        <xdr:spPr>
          <a:xfrm>
            <a:off x="3809999" y="48015525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Straight Connector 984">
            <a:extLst>
              <a:ext uri="{FF2B5EF4-FFF2-40B4-BE49-F238E27FC236}">
                <a16:creationId xmlns:a16="http://schemas.microsoft.com/office/drawing/2014/main" id="{408F838C-9549-50B1-AF14-F8FC7680F589}"/>
              </a:ext>
            </a:extLst>
          </xdr:cNvPr>
          <xdr:cNvCxnSpPr/>
        </xdr:nvCxnSpPr>
        <xdr:spPr>
          <a:xfrm flipH="1">
            <a:off x="3848100" y="479774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6" name="Straight Connector 985">
            <a:extLst>
              <a:ext uri="{FF2B5EF4-FFF2-40B4-BE49-F238E27FC236}">
                <a16:creationId xmlns:a16="http://schemas.microsoft.com/office/drawing/2014/main" id="{0FBD95B7-8436-CD92-6AFE-C57AA13D4973}"/>
              </a:ext>
            </a:extLst>
          </xdr:cNvPr>
          <xdr:cNvCxnSpPr/>
        </xdr:nvCxnSpPr>
        <xdr:spPr>
          <a:xfrm>
            <a:off x="5991225" y="478726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7" name="Straight Connector 986">
            <a:extLst>
              <a:ext uri="{FF2B5EF4-FFF2-40B4-BE49-F238E27FC236}">
                <a16:creationId xmlns:a16="http://schemas.microsoft.com/office/drawing/2014/main" id="{72083CBF-4B81-A9E5-664F-8D16CDBB8B0A}"/>
              </a:ext>
            </a:extLst>
          </xdr:cNvPr>
          <xdr:cNvCxnSpPr/>
        </xdr:nvCxnSpPr>
        <xdr:spPr>
          <a:xfrm flipH="1">
            <a:off x="5953125" y="4797742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04" name="Group 2103">
            <a:extLst>
              <a:ext uri="{FF2B5EF4-FFF2-40B4-BE49-F238E27FC236}">
                <a16:creationId xmlns:a16="http://schemas.microsoft.com/office/drawing/2014/main" id="{668BDE38-9B49-4E2F-9344-95C3F5E6C965}"/>
              </a:ext>
            </a:extLst>
          </xdr:cNvPr>
          <xdr:cNvGrpSpPr/>
        </xdr:nvGrpSpPr>
        <xdr:grpSpPr>
          <a:xfrm>
            <a:off x="3886200" y="47096360"/>
            <a:ext cx="2105026" cy="200029"/>
            <a:chOff x="971550" y="8624896"/>
            <a:chExt cx="2105026" cy="200029"/>
          </a:xfrm>
        </xdr:grpSpPr>
        <xdr:cxnSp macro="">
          <xdr:nvCxnSpPr>
            <xdr:cNvPr id="2105" name="Straight Arrow Connector 2104">
              <a:extLst>
                <a:ext uri="{FF2B5EF4-FFF2-40B4-BE49-F238E27FC236}">
                  <a16:creationId xmlns:a16="http://schemas.microsoft.com/office/drawing/2014/main" id="{415594EB-C59A-232E-70C8-A53A073B12AC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6" name="Straight Arrow Connector 2105">
              <a:extLst>
                <a:ext uri="{FF2B5EF4-FFF2-40B4-BE49-F238E27FC236}">
                  <a16:creationId xmlns:a16="http://schemas.microsoft.com/office/drawing/2014/main" id="{DD6CD591-C602-6F7D-0A50-71AD3A6E5938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7" name="Straight Arrow Connector 2106">
              <a:extLst>
                <a:ext uri="{FF2B5EF4-FFF2-40B4-BE49-F238E27FC236}">
                  <a16:creationId xmlns:a16="http://schemas.microsoft.com/office/drawing/2014/main" id="{805C75D3-3665-279E-ADBC-50FC71877ABD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8" name="Straight Arrow Connector 2107">
              <a:extLst>
                <a:ext uri="{FF2B5EF4-FFF2-40B4-BE49-F238E27FC236}">
                  <a16:creationId xmlns:a16="http://schemas.microsoft.com/office/drawing/2014/main" id="{49FA4BC2-7773-8B57-2C55-00951E31F929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9" name="Straight Arrow Connector 2108">
              <a:extLst>
                <a:ext uri="{FF2B5EF4-FFF2-40B4-BE49-F238E27FC236}">
                  <a16:creationId xmlns:a16="http://schemas.microsoft.com/office/drawing/2014/main" id="{37A8FF72-D7CB-285A-CE09-F942A9C151B5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0" name="Straight Arrow Connector 2109">
              <a:extLst>
                <a:ext uri="{FF2B5EF4-FFF2-40B4-BE49-F238E27FC236}">
                  <a16:creationId xmlns:a16="http://schemas.microsoft.com/office/drawing/2014/main" id="{DF6D38D1-BA1D-B722-86B9-4AEBF8AA7D55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1" name="Straight Arrow Connector 2110">
              <a:extLst>
                <a:ext uri="{FF2B5EF4-FFF2-40B4-BE49-F238E27FC236}">
                  <a16:creationId xmlns:a16="http://schemas.microsoft.com/office/drawing/2014/main" id="{E5D38BA1-2723-1FAE-903F-415EED02F22F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2" name="Straight Arrow Connector 2111">
              <a:extLst>
                <a:ext uri="{FF2B5EF4-FFF2-40B4-BE49-F238E27FC236}">
                  <a16:creationId xmlns:a16="http://schemas.microsoft.com/office/drawing/2014/main" id="{5CF063A7-CDA9-E190-7444-C3FD2B18E202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3" name="Straight Arrow Connector 2112">
              <a:extLst>
                <a:ext uri="{FF2B5EF4-FFF2-40B4-BE49-F238E27FC236}">
                  <a16:creationId xmlns:a16="http://schemas.microsoft.com/office/drawing/2014/main" id="{DBD8ADFB-3679-C8FF-EFBE-1F43397B7F4E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4" name="Straight Arrow Connector 2113">
              <a:extLst>
                <a:ext uri="{FF2B5EF4-FFF2-40B4-BE49-F238E27FC236}">
                  <a16:creationId xmlns:a16="http://schemas.microsoft.com/office/drawing/2014/main" id="{B1B71573-1921-0C78-44FE-BB743E354656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5" name="Straight Arrow Connector 2114">
              <a:extLst>
                <a:ext uri="{FF2B5EF4-FFF2-40B4-BE49-F238E27FC236}">
                  <a16:creationId xmlns:a16="http://schemas.microsoft.com/office/drawing/2014/main" id="{061A4612-7588-21C7-4CFC-5B3100369A85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6" name="Straight Arrow Connector 2115">
              <a:extLst>
                <a:ext uri="{FF2B5EF4-FFF2-40B4-BE49-F238E27FC236}">
                  <a16:creationId xmlns:a16="http://schemas.microsoft.com/office/drawing/2014/main" id="{F443D60A-C03B-1D02-B8CD-CD997FD3B356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7" name="Straight Arrow Connector 2116">
              <a:extLst>
                <a:ext uri="{FF2B5EF4-FFF2-40B4-BE49-F238E27FC236}">
                  <a16:creationId xmlns:a16="http://schemas.microsoft.com/office/drawing/2014/main" id="{445BDD5F-AC18-1900-E1F9-B096846A0B4A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8" name="Straight Arrow Connector 2117">
              <a:extLst>
                <a:ext uri="{FF2B5EF4-FFF2-40B4-BE49-F238E27FC236}">
                  <a16:creationId xmlns:a16="http://schemas.microsoft.com/office/drawing/2014/main" id="{6869BFEF-C44C-595A-7FDC-3A277012711F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9" name="Straight Connector 2118">
              <a:extLst>
                <a:ext uri="{FF2B5EF4-FFF2-40B4-BE49-F238E27FC236}">
                  <a16:creationId xmlns:a16="http://schemas.microsoft.com/office/drawing/2014/main" id="{13E0C2F3-F562-FD43-CE8E-11221B78AFBE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0</xdr:colOff>
      <xdr:row>506</xdr:row>
      <xdr:rowOff>85730</xdr:rowOff>
    </xdr:from>
    <xdr:to>
      <xdr:col>19</xdr:col>
      <xdr:colOff>1</xdr:colOff>
      <xdr:row>508</xdr:row>
      <xdr:rowOff>0</xdr:rowOff>
    </xdr:to>
    <xdr:grpSp>
      <xdr:nvGrpSpPr>
        <xdr:cNvPr id="2120" name="Group 2119">
          <a:extLst>
            <a:ext uri="{FF2B5EF4-FFF2-40B4-BE49-F238E27FC236}">
              <a16:creationId xmlns:a16="http://schemas.microsoft.com/office/drawing/2014/main" id="{DC884010-BB72-423B-A3A6-4D8E7CF7A47A}"/>
            </a:ext>
          </a:extLst>
        </xdr:cNvPr>
        <xdr:cNvGrpSpPr/>
      </xdr:nvGrpSpPr>
      <xdr:grpSpPr>
        <a:xfrm>
          <a:off x="971550" y="75933305"/>
          <a:ext cx="2105026" cy="200020"/>
          <a:chOff x="971550" y="7238999"/>
          <a:chExt cx="2105026" cy="200029"/>
        </a:xfrm>
      </xdr:grpSpPr>
      <xdr:cxnSp macro="">
        <xdr:nvCxnSpPr>
          <xdr:cNvPr id="2121" name="Straight Connector 2120">
            <a:extLst>
              <a:ext uri="{FF2B5EF4-FFF2-40B4-BE49-F238E27FC236}">
                <a16:creationId xmlns:a16="http://schemas.microsoft.com/office/drawing/2014/main" id="{65BE3EF8-E8D2-C385-DC3D-E4B121F9983F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2" name="Straight Arrow Connector 2121">
            <a:extLst>
              <a:ext uri="{FF2B5EF4-FFF2-40B4-BE49-F238E27FC236}">
                <a16:creationId xmlns:a16="http://schemas.microsoft.com/office/drawing/2014/main" id="{8A0B3386-6EC6-4252-7D24-4784AD179173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3" name="Straight Arrow Connector 2122">
            <a:extLst>
              <a:ext uri="{FF2B5EF4-FFF2-40B4-BE49-F238E27FC236}">
                <a16:creationId xmlns:a16="http://schemas.microsoft.com/office/drawing/2014/main" id="{F8C13930-7AFD-2C01-7543-9AE3594E0652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4" name="Straight Arrow Connector 2123">
            <a:extLst>
              <a:ext uri="{FF2B5EF4-FFF2-40B4-BE49-F238E27FC236}">
                <a16:creationId xmlns:a16="http://schemas.microsoft.com/office/drawing/2014/main" id="{CC8BCCE6-EEEC-0082-6D51-8BFB560BF6D0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5" name="Straight Arrow Connector 2124">
            <a:extLst>
              <a:ext uri="{FF2B5EF4-FFF2-40B4-BE49-F238E27FC236}">
                <a16:creationId xmlns:a16="http://schemas.microsoft.com/office/drawing/2014/main" id="{B774BD22-BE7B-CE9A-7C66-0A78D60F5002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6" name="Straight Arrow Connector 2125">
            <a:extLst>
              <a:ext uri="{FF2B5EF4-FFF2-40B4-BE49-F238E27FC236}">
                <a16:creationId xmlns:a16="http://schemas.microsoft.com/office/drawing/2014/main" id="{580D90D6-0C67-8F9D-1315-9D118076A055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7" name="Straight Arrow Connector 2126">
            <a:extLst>
              <a:ext uri="{FF2B5EF4-FFF2-40B4-BE49-F238E27FC236}">
                <a16:creationId xmlns:a16="http://schemas.microsoft.com/office/drawing/2014/main" id="{14711FA9-BA1F-78C3-A7B9-D68164045D02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8" name="Straight Arrow Connector 2127">
            <a:extLst>
              <a:ext uri="{FF2B5EF4-FFF2-40B4-BE49-F238E27FC236}">
                <a16:creationId xmlns:a16="http://schemas.microsoft.com/office/drawing/2014/main" id="{6C3DC050-4A6D-47B1-A1CF-589CAF009A50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9" name="Straight Arrow Connector 2128">
            <a:extLst>
              <a:ext uri="{FF2B5EF4-FFF2-40B4-BE49-F238E27FC236}">
                <a16:creationId xmlns:a16="http://schemas.microsoft.com/office/drawing/2014/main" id="{C4585E2A-D4C9-AA67-BDC9-333475938386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0" name="Straight Arrow Connector 2129">
            <a:extLst>
              <a:ext uri="{FF2B5EF4-FFF2-40B4-BE49-F238E27FC236}">
                <a16:creationId xmlns:a16="http://schemas.microsoft.com/office/drawing/2014/main" id="{E2138F28-87D3-E4E1-09DD-D66760CEFCD1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1" name="Straight Arrow Connector 2130">
            <a:extLst>
              <a:ext uri="{FF2B5EF4-FFF2-40B4-BE49-F238E27FC236}">
                <a16:creationId xmlns:a16="http://schemas.microsoft.com/office/drawing/2014/main" id="{33BFE08D-917F-6E25-F194-AC8CE96E24A5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2" name="Straight Arrow Connector 2131">
            <a:extLst>
              <a:ext uri="{FF2B5EF4-FFF2-40B4-BE49-F238E27FC236}">
                <a16:creationId xmlns:a16="http://schemas.microsoft.com/office/drawing/2014/main" id="{382200F1-FD5D-8FDE-7C90-D54D74743CE7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3" name="Straight Arrow Connector 2132">
            <a:extLst>
              <a:ext uri="{FF2B5EF4-FFF2-40B4-BE49-F238E27FC236}">
                <a16:creationId xmlns:a16="http://schemas.microsoft.com/office/drawing/2014/main" id="{8D10EEE0-21C7-62F7-5A6C-6E16F2A0823C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4" name="Straight Arrow Connector 2133">
            <a:extLst>
              <a:ext uri="{FF2B5EF4-FFF2-40B4-BE49-F238E27FC236}">
                <a16:creationId xmlns:a16="http://schemas.microsoft.com/office/drawing/2014/main" id="{5E4585D2-6137-1629-0364-4D7DB3B6820E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5" name="Straight Arrow Connector 2134">
            <a:extLst>
              <a:ext uri="{FF2B5EF4-FFF2-40B4-BE49-F238E27FC236}">
                <a16:creationId xmlns:a16="http://schemas.microsoft.com/office/drawing/2014/main" id="{1EE9F2A6-BADD-7D02-D467-6E209A829EDE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6" name="Straight Connector 2135">
            <a:extLst>
              <a:ext uri="{FF2B5EF4-FFF2-40B4-BE49-F238E27FC236}">
                <a16:creationId xmlns:a16="http://schemas.microsoft.com/office/drawing/2014/main" id="{78C73C1D-8A5C-6608-E965-761F2810A835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506</xdr:row>
      <xdr:rowOff>85734</xdr:rowOff>
    </xdr:from>
    <xdr:to>
      <xdr:col>37</xdr:col>
      <xdr:colOff>2</xdr:colOff>
      <xdr:row>508</xdr:row>
      <xdr:rowOff>0</xdr:rowOff>
    </xdr:to>
    <xdr:grpSp>
      <xdr:nvGrpSpPr>
        <xdr:cNvPr id="2137" name="Group 2136">
          <a:extLst>
            <a:ext uri="{FF2B5EF4-FFF2-40B4-BE49-F238E27FC236}">
              <a16:creationId xmlns:a16="http://schemas.microsoft.com/office/drawing/2014/main" id="{55D5E84E-D5E1-4E7D-9E17-5A5F77160982}"/>
            </a:ext>
          </a:extLst>
        </xdr:cNvPr>
        <xdr:cNvGrpSpPr/>
      </xdr:nvGrpSpPr>
      <xdr:grpSpPr>
        <a:xfrm>
          <a:off x="3886201" y="75933309"/>
          <a:ext cx="2105026" cy="200016"/>
          <a:chOff x="3886201" y="7239003"/>
          <a:chExt cx="2105026" cy="200029"/>
        </a:xfrm>
      </xdr:grpSpPr>
      <xdr:cxnSp macro="">
        <xdr:nvCxnSpPr>
          <xdr:cNvPr id="2138" name="Straight Connector 2137">
            <a:extLst>
              <a:ext uri="{FF2B5EF4-FFF2-40B4-BE49-F238E27FC236}">
                <a16:creationId xmlns:a16="http://schemas.microsoft.com/office/drawing/2014/main" id="{FEBF98FA-8FFF-938D-A2B6-A0D89510C9EF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9" name="Straight Arrow Connector 2138">
            <a:extLst>
              <a:ext uri="{FF2B5EF4-FFF2-40B4-BE49-F238E27FC236}">
                <a16:creationId xmlns:a16="http://schemas.microsoft.com/office/drawing/2014/main" id="{2836C2C8-6FB7-144F-ED83-2919BBAA0BC6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0" name="Straight Arrow Connector 2139">
            <a:extLst>
              <a:ext uri="{FF2B5EF4-FFF2-40B4-BE49-F238E27FC236}">
                <a16:creationId xmlns:a16="http://schemas.microsoft.com/office/drawing/2014/main" id="{582A09C7-5420-869D-280E-10AAF7A9A184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1" name="Straight Arrow Connector 2140">
            <a:extLst>
              <a:ext uri="{FF2B5EF4-FFF2-40B4-BE49-F238E27FC236}">
                <a16:creationId xmlns:a16="http://schemas.microsoft.com/office/drawing/2014/main" id="{FB19C4A6-1223-64B0-09FA-E26A8DC28442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2" name="Straight Arrow Connector 2141">
            <a:extLst>
              <a:ext uri="{FF2B5EF4-FFF2-40B4-BE49-F238E27FC236}">
                <a16:creationId xmlns:a16="http://schemas.microsoft.com/office/drawing/2014/main" id="{5BE54909-405E-DB6C-8C50-8FEC0752F890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3" name="Straight Arrow Connector 2142">
            <a:extLst>
              <a:ext uri="{FF2B5EF4-FFF2-40B4-BE49-F238E27FC236}">
                <a16:creationId xmlns:a16="http://schemas.microsoft.com/office/drawing/2014/main" id="{72915077-98CA-117E-59CD-EE5919027929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4" name="Straight Arrow Connector 2143">
            <a:extLst>
              <a:ext uri="{FF2B5EF4-FFF2-40B4-BE49-F238E27FC236}">
                <a16:creationId xmlns:a16="http://schemas.microsoft.com/office/drawing/2014/main" id="{C576F1BE-7315-7BA6-616B-E2B8E89079B5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5" name="Straight Arrow Connector 2144">
            <a:extLst>
              <a:ext uri="{FF2B5EF4-FFF2-40B4-BE49-F238E27FC236}">
                <a16:creationId xmlns:a16="http://schemas.microsoft.com/office/drawing/2014/main" id="{C5CF6C5D-B282-013F-FDA3-EC6EC5EB5D8B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6" name="Straight Arrow Connector 2145">
            <a:extLst>
              <a:ext uri="{FF2B5EF4-FFF2-40B4-BE49-F238E27FC236}">
                <a16:creationId xmlns:a16="http://schemas.microsoft.com/office/drawing/2014/main" id="{8082AD05-D489-F741-3ED3-177075C0C9AC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7" name="Straight Arrow Connector 2146">
            <a:extLst>
              <a:ext uri="{FF2B5EF4-FFF2-40B4-BE49-F238E27FC236}">
                <a16:creationId xmlns:a16="http://schemas.microsoft.com/office/drawing/2014/main" id="{E7D3D925-DBD9-28A0-BA12-AD770C786F2F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8" name="Straight Arrow Connector 2147">
            <a:extLst>
              <a:ext uri="{FF2B5EF4-FFF2-40B4-BE49-F238E27FC236}">
                <a16:creationId xmlns:a16="http://schemas.microsoft.com/office/drawing/2014/main" id="{358CB6E6-845C-FA82-12BD-81C736C5DBF1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9" name="Straight Arrow Connector 2148">
            <a:extLst>
              <a:ext uri="{FF2B5EF4-FFF2-40B4-BE49-F238E27FC236}">
                <a16:creationId xmlns:a16="http://schemas.microsoft.com/office/drawing/2014/main" id="{07721C5E-1CE6-F26D-672A-6604D64329BE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0" name="Straight Arrow Connector 2149">
            <a:extLst>
              <a:ext uri="{FF2B5EF4-FFF2-40B4-BE49-F238E27FC236}">
                <a16:creationId xmlns:a16="http://schemas.microsoft.com/office/drawing/2014/main" id="{0ED81654-EA34-C668-3ECF-F0AB70C44D3C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1" name="Straight Arrow Connector 2150">
            <a:extLst>
              <a:ext uri="{FF2B5EF4-FFF2-40B4-BE49-F238E27FC236}">
                <a16:creationId xmlns:a16="http://schemas.microsoft.com/office/drawing/2014/main" id="{13E0E633-02F7-B35D-1133-EACBCDC6F715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2" name="Straight Arrow Connector 2151">
            <a:extLst>
              <a:ext uri="{FF2B5EF4-FFF2-40B4-BE49-F238E27FC236}">
                <a16:creationId xmlns:a16="http://schemas.microsoft.com/office/drawing/2014/main" id="{0204C728-E933-FC6A-75A5-EAF86DD8655F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3" name="Straight Connector 2152">
            <a:extLst>
              <a:ext uri="{FF2B5EF4-FFF2-40B4-BE49-F238E27FC236}">
                <a16:creationId xmlns:a16="http://schemas.microsoft.com/office/drawing/2014/main" id="{863FCE5C-AFA1-97BD-1B3F-5A97EB396153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509</xdr:row>
      <xdr:rowOff>80965</xdr:rowOff>
    </xdr:from>
    <xdr:to>
      <xdr:col>19</xdr:col>
      <xdr:colOff>71438</xdr:colOff>
      <xdr:row>516</xdr:row>
      <xdr:rowOff>66675</xdr:rowOff>
    </xdr:to>
    <xdr:grpSp>
      <xdr:nvGrpSpPr>
        <xdr:cNvPr id="2198" name="Group 2197">
          <a:extLst>
            <a:ext uri="{FF2B5EF4-FFF2-40B4-BE49-F238E27FC236}">
              <a16:creationId xmlns:a16="http://schemas.microsoft.com/office/drawing/2014/main" id="{7A46B86B-9EA9-DFE7-9D6C-A60C09BE67CF}"/>
            </a:ext>
          </a:extLst>
        </xdr:cNvPr>
        <xdr:cNvGrpSpPr/>
      </xdr:nvGrpSpPr>
      <xdr:grpSpPr>
        <a:xfrm>
          <a:off x="895349" y="76357165"/>
          <a:ext cx="2252664" cy="985835"/>
          <a:chOff x="895349" y="60059890"/>
          <a:chExt cx="2252664" cy="985835"/>
        </a:xfrm>
      </xdr:grpSpPr>
      <xdr:cxnSp macro="">
        <xdr:nvCxnSpPr>
          <xdr:cNvPr id="1197" name="Straight Connector 1196">
            <a:extLst>
              <a:ext uri="{FF2B5EF4-FFF2-40B4-BE49-F238E27FC236}">
                <a16:creationId xmlns:a16="http://schemas.microsoft.com/office/drawing/2014/main" id="{C888DEB0-640A-E60A-A13F-2B60DE797F04}"/>
              </a:ext>
            </a:extLst>
          </xdr:cNvPr>
          <xdr:cNvCxnSpPr/>
        </xdr:nvCxnSpPr>
        <xdr:spPr>
          <a:xfrm>
            <a:off x="971550" y="6026467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3" name="Isosceles Triangle 1212">
            <a:extLst>
              <a:ext uri="{FF2B5EF4-FFF2-40B4-BE49-F238E27FC236}">
                <a16:creationId xmlns:a16="http://schemas.microsoft.com/office/drawing/2014/main" id="{6600ED70-9DC9-9D1A-B5F4-2D30BC4AB357}"/>
              </a:ext>
            </a:extLst>
          </xdr:cNvPr>
          <xdr:cNvSpPr/>
        </xdr:nvSpPr>
        <xdr:spPr>
          <a:xfrm>
            <a:off x="904876" y="6026943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14" name="Isosceles Triangle 1213">
            <a:extLst>
              <a:ext uri="{FF2B5EF4-FFF2-40B4-BE49-F238E27FC236}">
                <a16:creationId xmlns:a16="http://schemas.microsoft.com/office/drawing/2014/main" id="{69D5A0FC-92A8-0644-B352-2D033513191C}"/>
              </a:ext>
            </a:extLst>
          </xdr:cNvPr>
          <xdr:cNvSpPr/>
        </xdr:nvSpPr>
        <xdr:spPr>
          <a:xfrm>
            <a:off x="3009901" y="6026943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15" name="Straight Arrow Connector 1214">
            <a:extLst>
              <a:ext uri="{FF2B5EF4-FFF2-40B4-BE49-F238E27FC236}">
                <a16:creationId xmlns:a16="http://schemas.microsoft.com/office/drawing/2014/main" id="{D84DB5DC-7498-D38D-E84D-F2D8E923703A}"/>
              </a:ext>
            </a:extLst>
          </xdr:cNvPr>
          <xdr:cNvCxnSpPr/>
        </xdr:nvCxnSpPr>
        <xdr:spPr>
          <a:xfrm flipV="1">
            <a:off x="971551" y="6041707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6" name="Straight Arrow Connector 1215">
            <a:extLst>
              <a:ext uri="{FF2B5EF4-FFF2-40B4-BE49-F238E27FC236}">
                <a16:creationId xmlns:a16="http://schemas.microsoft.com/office/drawing/2014/main" id="{9D5BD6D3-286A-33C9-9B6E-67A5AB630A66}"/>
              </a:ext>
            </a:extLst>
          </xdr:cNvPr>
          <xdr:cNvCxnSpPr/>
        </xdr:nvCxnSpPr>
        <xdr:spPr>
          <a:xfrm flipV="1">
            <a:off x="3071813" y="6041231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7" name="Straight Connector 1216">
            <a:extLst>
              <a:ext uri="{FF2B5EF4-FFF2-40B4-BE49-F238E27FC236}">
                <a16:creationId xmlns:a16="http://schemas.microsoft.com/office/drawing/2014/main" id="{8428EF98-8E3A-1227-5EC8-1BE26AC4C5FF}"/>
              </a:ext>
            </a:extLst>
          </xdr:cNvPr>
          <xdr:cNvCxnSpPr/>
        </xdr:nvCxnSpPr>
        <xdr:spPr>
          <a:xfrm>
            <a:off x="971550" y="6083617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8" name="Straight Connector 1217">
            <a:extLst>
              <a:ext uri="{FF2B5EF4-FFF2-40B4-BE49-F238E27FC236}">
                <a16:creationId xmlns:a16="http://schemas.microsoft.com/office/drawing/2014/main" id="{FDC6CAEB-D562-BE46-CB31-177C9EDF34A3}"/>
              </a:ext>
            </a:extLst>
          </xdr:cNvPr>
          <xdr:cNvCxnSpPr/>
        </xdr:nvCxnSpPr>
        <xdr:spPr>
          <a:xfrm>
            <a:off x="895349" y="609790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9" name="Straight Connector 1218">
            <a:extLst>
              <a:ext uri="{FF2B5EF4-FFF2-40B4-BE49-F238E27FC236}">
                <a16:creationId xmlns:a16="http://schemas.microsoft.com/office/drawing/2014/main" id="{BC0FF7A2-831F-86D5-8CF4-72D889F9D669}"/>
              </a:ext>
            </a:extLst>
          </xdr:cNvPr>
          <xdr:cNvCxnSpPr/>
        </xdr:nvCxnSpPr>
        <xdr:spPr>
          <a:xfrm flipH="1">
            <a:off x="933450" y="609409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0" name="Straight Connector 1219">
            <a:extLst>
              <a:ext uri="{FF2B5EF4-FFF2-40B4-BE49-F238E27FC236}">
                <a16:creationId xmlns:a16="http://schemas.microsoft.com/office/drawing/2014/main" id="{A9C1BF5B-66B8-9334-86FD-3B8B56A7B6BA}"/>
              </a:ext>
            </a:extLst>
          </xdr:cNvPr>
          <xdr:cNvCxnSpPr/>
        </xdr:nvCxnSpPr>
        <xdr:spPr>
          <a:xfrm>
            <a:off x="3076575" y="6083617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1" name="Straight Connector 1220">
            <a:extLst>
              <a:ext uri="{FF2B5EF4-FFF2-40B4-BE49-F238E27FC236}">
                <a16:creationId xmlns:a16="http://schemas.microsoft.com/office/drawing/2014/main" id="{AFF39CAF-81A8-61A9-262D-115FE6EE480F}"/>
              </a:ext>
            </a:extLst>
          </xdr:cNvPr>
          <xdr:cNvCxnSpPr/>
        </xdr:nvCxnSpPr>
        <xdr:spPr>
          <a:xfrm flipH="1">
            <a:off x="3038475" y="609409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54" name="Group 2153">
            <a:extLst>
              <a:ext uri="{FF2B5EF4-FFF2-40B4-BE49-F238E27FC236}">
                <a16:creationId xmlns:a16="http://schemas.microsoft.com/office/drawing/2014/main" id="{E7EB4A71-A9B7-4225-9FAE-129D8F0F77C9}"/>
              </a:ext>
            </a:extLst>
          </xdr:cNvPr>
          <xdr:cNvGrpSpPr/>
        </xdr:nvGrpSpPr>
        <xdr:grpSpPr>
          <a:xfrm>
            <a:off x="971550" y="60059890"/>
            <a:ext cx="2105026" cy="200029"/>
            <a:chOff x="971550" y="8624896"/>
            <a:chExt cx="2105026" cy="200029"/>
          </a:xfrm>
        </xdr:grpSpPr>
        <xdr:cxnSp macro="">
          <xdr:nvCxnSpPr>
            <xdr:cNvPr id="2155" name="Straight Arrow Connector 2154">
              <a:extLst>
                <a:ext uri="{FF2B5EF4-FFF2-40B4-BE49-F238E27FC236}">
                  <a16:creationId xmlns:a16="http://schemas.microsoft.com/office/drawing/2014/main" id="{5E291637-AC16-F193-C037-223D0CDB81D3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56" name="Straight Arrow Connector 2155">
              <a:extLst>
                <a:ext uri="{FF2B5EF4-FFF2-40B4-BE49-F238E27FC236}">
                  <a16:creationId xmlns:a16="http://schemas.microsoft.com/office/drawing/2014/main" id="{7E9447F0-8235-DBDE-B0BF-4C2C4609EDB9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57" name="Straight Arrow Connector 2156">
              <a:extLst>
                <a:ext uri="{FF2B5EF4-FFF2-40B4-BE49-F238E27FC236}">
                  <a16:creationId xmlns:a16="http://schemas.microsoft.com/office/drawing/2014/main" id="{0754A25C-2857-837A-7D51-2E85AFC5543C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58" name="Straight Arrow Connector 2157">
              <a:extLst>
                <a:ext uri="{FF2B5EF4-FFF2-40B4-BE49-F238E27FC236}">
                  <a16:creationId xmlns:a16="http://schemas.microsoft.com/office/drawing/2014/main" id="{7D921B7B-BDBC-9427-B446-97FBCE40E625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59" name="Straight Arrow Connector 2158">
              <a:extLst>
                <a:ext uri="{FF2B5EF4-FFF2-40B4-BE49-F238E27FC236}">
                  <a16:creationId xmlns:a16="http://schemas.microsoft.com/office/drawing/2014/main" id="{4D04B9DB-A270-F053-C5BE-149655150FF2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0" name="Straight Arrow Connector 2159">
              <a:extLst>
                <a:ext uri="{FF2B5EF4-FFF2-40B4-BE49-F238E27FC236}">
                  <a16:creationId xmlns:a16="http://schemas.microsoft.com/office/drawing/2014/main" id="{FE9DD87F-39DD-B0F5-2271-41B1C33C784D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1" name="Straight Arrow Connector 2160">
              <a:extLst>
                <a:ext uri="{FF2B5EF4-FFF2-40B4-BE49-F238E27FC236}">
                  <a16:creationId xmlns:a16="http://schemas.microsoft.com/office/drawing/2014/main" id="{8C1BACB8-5225-B891-2B03-3B54406FDFC2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2" name="Straight Arrow Connector 2161">
              <a:extLst>
                <a:ext uri="{FF2B5EF4-FFF2-40B4-BE49-F238E27FC236}">
                  <a16:creationId xmlns:a16="http://schemas.microsoft.com/office/drawing/2014/main" id="{F62190D3-709C-B9E5-F33C-C2F934E729B9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3" name="Straight Arrow Connector 2162">
              <a:extLst>
                <a:ext uri="{FF2B5EF4-FFF2-40B4-BE49-F238E27FC236}">
                  <a16:creationId xmlns:a16="http://schemas.microsoft.com/office/drawing/2014/main" id="{6404ABFB-00C1-A1D0-E2E2-1DF305A87755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4" name="Straight Arrow Connector 2163">
              <a:extLst>
                <a:ext uri="{FF2B5EF4-FFF2-40B4-BE49-F238E27FC236}">
                  <a16:creationId xmlns:a16="http://schemas.microsoft.com/office/drawing/2014/main" id="{FDA4E411-F0CA-A885-11FA-2BDD2BD36709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5" name="Straight Arrow Connector 2164">
              <a:extLst>
                <a:ext uri="{FF2B5EF4-FFF2-40B4-BE49-F238E27FC236}">
                  <a16:creationId xmlns:a16="http://schemas.microsoft.com/office/drawing/2014/main" id="{D451EA2C-AB35-B395-7AFB-FD112C77C0EF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6" name="Straight Arrow Connector 2165">
              <a:extLst>
                <a:ext uri="{FF2B5EF4-FFF2-40B4-BE49-F238E27FC236}">
                  <a16:creationId xmlns:a16="http://schemas.microsoft.com/office/drawing/2014/main" id="{11629D92-71B6-420E-2DA2-4EC08DE8DA0D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7" name="Straight Arrow Connector 2166">
              <a:extLst>
                <a:ext uri="{FF2B5EF4-FFF2-40B4-BE49-F238E27FC236}">
                  <a16:creationId xmlns:a16="http://schemas.microsoft.com/office/drawing/2014/main" id="{5800A497-DC42-5FEA-FAF5-6D7A02417523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8" name="Straight Arrow Connector 2167">
              <a:extLst>
                <a:ext uri="{FF2B5EF4-FFF2-40B4-BE49-F238E27FC236}">
                  <a16:creationId xmlns:a16="http://schemas.microsoft.com/office/drawing/2014/main" id="{8D07D29A-E4F9-39FF-FEA6-0A8EE5031D65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9" name="Straight Connector 2168">
              <a:extLst>
                <a:ext uri="{FF2B5EF4-FFF2-40B4-BE49-F238E27FC236}">
                  <a16:creationId xmlns:a16="http://schemas.microsoft.com/office/drawing/2014/main" id="{10CBF04C-5DE0-D561-53C4-FD1F9BDA6D71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23</xdr:col>
      <xdr:colOff>85724</xdr:colOff>
      <xdr:row>509</xdr:row>
      <xdr:rowOff>85722</xdr:rowOff>
    </xdr:from>
    <xdr:to>
      <xdr:col>37</xdr:col>
      <xdr:colOff>71438</xdr:colOff>
      <xdr:row>516</xdr:row>
      <xdr:rowOff>66675</xdr:rowOff>
    </xdr:to>
    <xdr:grpSp>
      <xdr:nvGrpSpPr>
        <xdr:cNvPr id="2199" name="Group 2198">
          <a:extLst>
            <a:ext uri="{FF2B5EF4-FFF2-40B4-BE49-F238E27FC236}">
              <a16:creationId xmlns:a16="http://schemas.microsoft.com/office/drawing/2014/main" id="{F7F94554-E4DD-941C-5067-C9390AA98686}"/>
            </a:ext>
          </a:extLst>
        </xdr:cNvPr>
        <xdr:cNvGrpSpPr/>
      </xdr:nvGrpSpPr>
      <xdr:grpSpPr>
        <a:xfrm>
          <a:off x="3809999" y="76361922"/>
          <a:ext cx="2252664" cy="981078"/>
          <a:chOff x="3809999" y="60064647"/>
          <a:chExt cx="2252664" cy="981078"/>
        </a:xfrm>
      </xdr:grpSpPr>
      <xdr:cxnSp macro="">
        <xdr:nvCxnSpPr>
          <xdr:cNvPr id="1230" name="Straight Connector 1229">
            <a:extLst>
              <a:ext uri="{FF2B5EF4-FFF2-40B4-BE49-F238E27FC236}">
                <a16:creationId xmlns:a16="http://schemas.microsoft.com/office/drawing/2014/main" id="{5265702B-982B-142D-1467-76AD1C4C5A21}"/>
              </a:ext>
            </a:extLst>
          </xdr:cNvPr>
          <xdr:cNvCxnSpPr/>
        </xdr:nvCxnSpPr>
        <xdr:spPr>
          <a:xfrm>
            <a:off x="3886200" y="6026467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46" name="Isosceles Triangle 1245">
            <a:extLst>
              <a:ext uri="{FF2B5EF4-FFF2-40B4-BE49-F238E27FC236}">
                <a16:creationId xmlns:a16="http://schemas.microsoft.com/office/drawing/2014/main" id="{9DB1D323-710C-1FB4-DF61-6A9B2F298E70}"/>
              </a:ext>
            </a:extLst>
          </xdr:cNvPr>
          <xdr:cNvSpPr/>
        </xdr:nvSpPr>
        <xdr:spPr>
          <a:xfrm>
            <a:off x="3819526" y="6026943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47" name="Isosceles Triangle 1246">
            <a:extLst>
              <a:ext uri="{FF2B5EF4-FFF2-40B4-BE49-F238E27FC236}">
                <a16:creationId xmlns:a16="http://schemas.microsoft.com/office/drawing/2014/main" id="{A75E00DB-2DE5-8137-0D3C-34D10648BF7D}"/>
              </a:ext>
            </a:extLst>
          </xdr:cNvPr>
          <xdr:cNvSpPr/>
        </xdr:nvSpPr>
        <xdr:spPr>
          <a:xfrm>
            <a:off x="5924551" y="6026943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48" name="Straight Arrow Connector 1247">
            <a:extLst>
              <a:ext uri="{FF2B5EF4-FFF2-40B4-BE49-F238E27FC236}">
                <a16:creationId xmlns:a16="http://schemas.microsoft.com/office/drawing/2014/main" id="{87BEB97E-464A-B9F9-17CD-7805D84A8E7F}"/>
              </a:ext>
            </a:extLst>
          </xdr:cNvPr>
          <xdr:cNvCxnSpPr/>
        </xdr:nvCxnSpPr>
        <xdr:spPr>
          <a:xfrm flipV="1">
            <a:off x="3886201" y="6041707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9" name="Straight Arrow Connector 1248">
            <a:extLst>
              <a:ext uri="{FF2B5EF4-FFF2-40B4-BE49-F238E27FC236}">
                <a16:creationId xmlns:a16="http://schemas.microsoft.com/office/drawing/2014/main" id="{88D2F2EA-3F71-51BA-5F5E-C51EEF4C5A3E}"/>
              </a:ext>
            </a:extLst>
          </xdr:cNvPr>
          <xdr:cNvCxnSpPr/>
        </xdr:nvCxnSpPr>
        <xdr:spPr>
          <a:xfrm flipV="1">
            <a:off x="5986463" y="6041231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0" name="Straight Connector 1249">
            <a:extLst>
              <a:ext uri="{FF2B5EF4-FFF2-40B4-BE49-F238E27FC236}">
                <a16:creationId xmlns:a16="http://schemas.microsoft.com/office/drawing/2014/main" id="{87B707DC-87A3-288C-59F0-32510DCAC160}"/>
              </a:ext>
            </a:extLst>
          </xdr:cNvPr>
          <xdr:cNvCxnSpPr/>
        </xdr:nvCxnSpPr>
        <xdr:spPr>
          <a:xfrm>
            <a:off x="3886200" y="6083617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1" name="Straight Connector 1250">
            <a:extLst>
              <a:ext uri="{FF2B5EF4-FFF2-40B4-BE49-F238E27FC236}">
                <a16:creationId xmlns:a16="http://schemas.microsoft.com/office/drawing/2014/main" id="{4E61FF0B-2F83-93F5-883B-5A558659BB05}"/>
              </a:ext>
            </a:extLst>
          </xdr:cNvPr>
          <xdr:cNvCxnSpPr/>
        </xdr:nvCxnSpPr>
        <xdr:spPr>
          <a:xfrm>
            <a:off x="3809999" y="609790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2" name="Straight Connector 1251">
            <a:extLst>
              <a:ext uri="{FF2B5EF4-FFF2-40B4-BE49-F238E27FC236}">
                <a16:creationId xmlns:a16="http://schemas.microsoft.com/office/drawing/2014/main" id="{A05CEC8E-5F73-FD5E-12BE-3531E2BA270B}"/>
              </a:ext>
            </a:extLst>
          </xdr:cNvPr>
          <xdr:cNvCxnSpPr/>
        </xdr:nvCxnSpPr>
        <xdr:spPr>
          <a:xfrm flipH="1">
            <a:off x="3848100" y="609409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3" name="Straight Connector 1252">
            <a:extLst>
              <a:ext uri="{FF2B5EF4-FFF2-40B4-BE49-F238E27FC236}">
                <a16:creationId xmlns:a16="http://schemas.microsoft.com/office/drawing/2014/main" id="{5EB9F2CD-8C37-AA1D-81B1-A99914A45D7F}"/>
              </a:ext>
            </a:extLst>
          </xdr:cNvPr>
          <xdr:cNvCxnSpPr/>
        </xdr:nvCxnSpPr>
        <xdr:spPr>
          <a:xfrm>
            <a:off x="5991225" y="6083617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4" name="Straight Connector 1253">
            <a:extLst>
              <a:ext uri="{FF2B5EF4-FFF2-40B4-BE49-F238E27FC236}">
                <a16:creationId xmlns:a16="http://schemas.microsoft.com/office/drawing/2014/main" id="{B2D9CF3D-AA48-9DC1-BB5F-786585ACD959}"/>
              </a:ext>
            </a:extLst>
          </xdr:cNvPr>
          <xdr:cNvCxnSpPr/>
        </xdr:nvCxnSpPr>
        <xdr:spPr>
          <a:xfrm flipH="1">
            <a:off x="5953125" y="609409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70" name="Group 2169">
            <a:extLst>
              <a:ext uri="{FF2B5EF4-FFF2-40B4-BE49-F238E27FC236}">
                <a16:creationId xmlns:a16="http://schemas.microsoft.com/office/drawing/2014/main" id="{A631E64C-6A1D-4FF0-BE49-EA8204165875}"/>
              </a:ext>
            </a:extLst>
          </xdr:cNvPr>
          <xdr:cNvGrpSpPr/>
        </xdr:nvGrpSpPr>
        <xdr:grpSpPr>
          <a:xfrm>
            <a:off x="3886200" y="60064647"/>
            <a:ext cx="2105026" cy="200029"/>
            <a:chOff x="971550" y="8624896"/>
            <a:chExt cx="2105026" cy="200029"/>
          </a:xfrm>
        </xdr:grpSpPr>
        <xdr:cxnSp macro="">
          <xdr:nvCxnSpPr>
            <xdr:cNvPr id="2171" name="Straight Arrow Connector 2170">
              <a:extLst>
                <a:ext uri="{FF2B5EF4-FFF2-40B4-BE49-F238E27FC236}">
                  <a16:creationId xmlns:a16="http://schemas.microsoft.com/office/drawing/2014/main" id="{DC1C54F8-1EE1-A400-FBCD-3673302E9D80}"/>
                </a:ext>
              </a:extLst>
            </xdr:cNvPr>
            <xdr:cNvCxnSpPr/>
          </xdr:nvCxnSpPr>
          <xdr:spPr>
            <a:xfrm>
              <a:off x="97155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2" name="Straight Arrow Connector 2171">
              <a:extLst>
                <a:ext uri="{FF2B5EF4-FFF2-40B4-BE49-F238E27FC236}">
                  <a16:creationId xmlns:a16="http://schemas.microsoft.com/office/drawing/2014/main" id="{C82AA792-A132-3156-1E4C-85998E522B62}"/>
                </a:ext>
              </a:extLst>
            </xdr:cNvPr>
            <xdr:cNvCxnSpPr/>
          </xdr:nvCxnSpPr>
          <xdr:spPr>
            <a:xfrm>
              <a:off x="113347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3" name="Straight Arrow Connector 2172">
              <a:extLst>
                <a:ext uri="{FF2B5EF4-FFF2-40B4-BE49-F238E27FC236}">
                  <a16:creationId xmlns:a16="http://schemas.microsoft.com/office/drawing/2014/main" id="{BBD802C1-2FED-95A0-D823-9D37B30C80DC}"/>
                </a:ext>
              </a:extLst>
            </xdr:cNvPr>
            <xdr:cNvCxnSpPr/>
          </xdr:nvCxnSpPr>
          <xdr:spPr>
            <a:xfrm>
              <a:off x="1295401" y="8624897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4" name="Straight Arrow Connector 2173">
              <a:extLst>
                <a:ext uri="{FF2B5EF4-FFF2-40B4-BE49-F238E27FC236}">
                  <a16:creationId xmlns:a16="http://schemas.microsoft.com/office/drawing/2014/main" id="{998529DF-0BB1-CC64-0FA9-948604F79FA5}"/>
                </a:ext>
              </a:extLst>
            </xdr:cNvPr>
            <xdr:cNvCxnSpPr/>
          </xdr:nvCxnSpPr>
          <xdr:spPr>
            <a:xfrm>
              <a:off x="1457326" y="862489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5" name="Straight Arrow Connector 2174">
              <a:extLst>
                <a:ext uri="{FF2B5EF4-FFF2-40B4-BE49-F238E27FC236}">
                  <a16:creationId xmlns:a16="http://schemas.microsoft.com/office/drawing/2014/main" id="{6242F9AD-1189-0245-520A-1B9B157F221C}"/>
                </a:ext>
              </a:extLst>
            </xdr:cNvPr>
            <xdr:cNvCxnSpPr/>
          </xdr:nvCxnSpPr>
          <xdr:spPr>
            <a:xfrm>
              <a:off x="161925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6" name="Straight Arrow Connector 2175">
              <a:extLst>
                <a:ext uri="{FF2B5EF4-FFF2-40B4-BE49-F238E27FC236}">
                  <a16:creationId xmlns:a16="http://schemas.microsoft.com/office/drawing/2014/main" id="{F2174BDB-1EF3-780E-04CD-F7588AB33B2E}"/>
                </a:ext>
              </a:extLst>
            </xdr:cNvPr>
            <xdr:cNvCxnSpPr/>
          </xdr:nvCxnSpPr>
          <xdr:spPr>
            <a:xfrm>
              <a:off x="178117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7" name="Straight Arrow Connector 2176">
              <a:extLst>
                <a:ext uri="{FF2B5EF4-FFF2-40B4-BE49-F238E27FC236}">
                  <a16:creationId xmlns:a16="http://schemas.microsoft.com/office/drawing/2014/main" id="{CF98834B-1E52-4845-D847-10D8F417E378}"/>
                </a:ext>
              </a:extLst>
            </xdr:cNvPr>
            <xdr:cNvCxnSpPr/>
          </xdr:nvCxnSpPr>
          <xdr:spPr>
            <a:xfrm>
              <a:off x="1943101" y="8629660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8" name="Straight Arrow Connector 2177">
              <a:extLst>
                <a:ext uri="{FF2B5EF4-FFF2-40B4-BE49-F238E27FC236}">
                  <a16:creationId xmlns:a16="http://schemas.microsoft.com/office/drawing/2014/main" id="{B095755E-3D4C-2B60-C79B-88AB78613BE9}"/>
                </a:ext>
              </a:extLst>
            </xdr:cNvPr>
            <xdr:cNvCxnSpPr/>
          </xdr:nvCxnSpPr>
          <xdr:spPr>
            <a:xfrm>
              <a:off x="2105026" y="8629662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9" name="Straight Arrow Connector 2178">
              <a:extLst>
                <a:ext uri="{FF2B5EF4-FFF2-40B4-BE49-F238E27FC236}">
                  <a16:creationId xmlns:a16="http://schemas.microsoft.com/office/drawing/2014/main" id="{B0DD9AE6-820B-9B09-0709-8099241AF480}"/>
                </a:ext>
              </a:extLst>
            </xdr:cNvPr>
            <xdr:cNvCxnSpPr/>
          </xdr:nvCxnSpPr>
          <xdr:spPr>
            <a:xfrm>
              <a:off x="226695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0" name="Straight Arrow Connector 2179">
              <a:extLst>
                <a:ext uri="{FF2B5EF4-FFF2-40B4-BE49-F238E27FC236}">
                  <a16:creationId xmlns:a16="http://schemas.microsoft.com/office/drawing/2014/main" id="{DEB638D8-093E-49DC-7766-C99518B24679}"/>
                </a:ext>
              </a:extLst>
            </xdr:cNvPr>
            <xdr:cNvCxnSpPr/>
          </xdr:nvCxnSpPr>
          <xdr:spPr>
            <a:xfrm>
              <a:off x="242887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1" name="Straight Arrow Connector 2180">
              <a:extLst>
                <a:ext uri="{FF2B5EF4-FFF2-40B4-BE49-F238E27FC236}">
                  <a16:creationId xmlns:a16="http://schemas.microsoft.com/office/drawing/2014/main" id="{7AA305D1-5E29-D1AA-DE90-B209C1F3501F}"/>
                </a:ext>
              </a:extLst>
            </xdr:cNvPr>
            <xdr:cNvCxnSpPr/>
          </xdr:nvCxnSpPr>
          <xdr:spPr>
            <a:xfrm>
              <a:off x="2590801" y="8624896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2" name="Straight Arrow Connector 2181">
              <a:extLst>
                <a:ext uri="{FF2B5EF4-FFF2-40B4-BE49-F238E27FC236}">
                  <a16:creationId xmlns:a16="http://schemas.microsoft.com/office/drawing/2014/main" id="{55E89925-80A0-1398-4AA5-B2FE63F331BB}"/>
                </a:ext>
              </a:extLst>
            </xdr:cNvPr>
            <xdr:cNvCxnSpPr/>
          </xdr:nvCxnSpPr>
          <xdr:spPr>
            <a:xfrm>
              <a:off x="2752726" y="8624898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3" name="Straight Arrow Connector 2182">
              <a:extLst>
                <a:ext uri="{FF2B5EF4-FFF2-40B4-BE49-F238E27FC236}">
                  <a16:creationId xmlns:a16="http://schemas.microsoft.com/office/drawing/2014/main" id="{634D745F-5A22-AFCA-EBF3-2159A9C0627C}"/>
                </a:ext>
              </a:extLst>
            </xdr:cNvPr>
            <xdr:cNvCxnSpPr/>
          </xdr:nvCxnSpPr>
          <xdr:spPr>
            <a:xfrm>
              <a:off x="2914651" y="8629659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4" name="Straight Arrow Connector 2183">
              <a:extLst>
                <a:ext uri="{FF2B5EF4-FFF2-40B4-BE49-F238E27FC236}">
                  <a16:creationId xmlns:a16="http://schemas.microsoft.com/office/drawing/2014/main" id="{A6BAF789-6EA2-6B29-9C73-56405F842D37}"/>
                </a:ext>
              </a:extLst>
            </xdr:cNvPr>
            <xdr:cNvCxnSpPr/>
          </xdr:nvCxnSpPr>
          <xdr:spPr>
            <a:xfrm>
              <a:off x="3076576" y="8629661"/>
              <a:ext cx="0" cy="195263"/>
            </a:xfrm>
            <a:prstGeom prst="straightConnector1">
              <a:avLst/>
            </a:prstGeom>
            <a:ln>
              <a:solidFill>
                <a:schemeClr val="bg1">
                  <a:lumMod val="50000"/>
                </a:schemeClr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5" name="Straight Connector 2184">
              <a:extLst>
                <a:ext uri="{FF2B5EF4-FFF2-40B4-BE49-F238E27FC236}">
                  <a16:creationId xmlns:a16="http://schemas.microsoft.com/office/drawing/2014/main" id="{77D2622C-C9FF-5C91-A0C1-1840AB164AA5}"/>
                </a:ext>
              </a:extLst>
            </xdr:cNvPr>
            <xdr:cNvCxnSpPr/>
          </xdr:nvCxnSpPr>
          <xdr:spPr>
            <a:xfrm>
              <a:off x="971550" y="8624897"/>
              <a:ext cx="2105025" cy="0"/>
            </a:xfrm>
            <a:prstGeom prst="line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104771</xdr:colOff>
      <xdr:row>138</xdr:row>
      <xdr:rowOff>71435</xdr:rowOff>
    </xdr:from>
    <xdr:to>
      <xdr:col>27</xdr:col>
      <xdr:colOff>71438</xdr:colOff>
      <xdr:row>157</xdr:row>
      <xdr:rowOff>52388</xdr:rowOff>
    </xdr:to>
    <xdr:grpSp>
      <xdr:nvGrpSpPr>
        <xdr:cNvPr id="222" name="Group 221">
          <a:extLst>
            <a:ext uri="{FF2B5EF4-FFF2-40B4-BE49-F238E27FC236}">
              <a16:creationId xmlns:a16="http://schemas.microsoft.com/office/drawing/2014/main" id="{6A8DA491-22AD-0FD9-EDEE-16FF66BEC5E7}"/>
            </a:ext>
          </a:extLst>
        </xdr:cNvPr>
        <xdr:cNvGrpSpPr/>
      </xdr:nvGrpSpPr>
      <xdr:grpSpPr>
        <a:xfrm>
          <a:off x="2857496" y="21226460"/>
          <a:ext cx="1585917" cy="2714628"/>
          <a:chOff x="2857496" y="21226460"/>
          <a:chExt cx="1585917" cy="2714628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4C097A23-AE65-44C0-A9D6-4CC6E0E9B655}"/>
              </a:ext>
            </a:extLst>
          </xdr:cNvPr>
          <xdr:cNvSpPr/>
        </xdr:nvSpPr>
        <xdr:spPr>
          <a:xfrm>
            <a:off x="3319462" y="21713825"/>
            <a:ext cx="204788" cy="1479550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" name="Freeform: Shape 1">
            <a:extLst>
              <a:ext uri="{FF2B5EF4-FFF2-40B4-BE49-F238E27FC236}">
                <a16:creationId xmlns:a16="http://schemas.microsoft.com/office/drawing/2014/main" id="{13FA8005-AAC9-4C90-9FE9-6B540B096C70}"/>
              </a:ext>
            </a:extLst>
          </xdr:cNvPr>
          <xdr:cNvSpPr/>
        </xdr:nvSpPr>
        <xdr:spPr>
          <a:xfrm>
            <a:off x="3071813" y="2130266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D2EF57B8-94E1-417C-99C0-4EA0A614A1E2}"/>
              </a:ext>
            </a:extLst>
          </xdr:cNvPr>
          <xdr:cNvSpPr/>
        </xdr:nvSpPr>
        <xdr:spPr>
          <a:xfrm>
            <a:off x="3067050" y="2317908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3E7D3E88-C9BB-4227-A2AB-60297AAEDDB6}"/>
              </a:ext>
            </a:extLst>
          </xdr:cNvPr>
          <xdr:cNvCxnSpPr/>
        </xdr:nvCxnSpPr>
        <xdr:spPr>
          <a:xfrm>
            <a:off x="3771897" y="21297901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15E167F0-5041-4B27-AD7C-63E6C3E9FA70}"/>
              </a:ext>
            </a:extLst>
          </xdr:cNvPr>
          <xdr:cNvCxnSpPr/>
        </xdr:nvCxnSpPr>
        <xdr:spPr>
          <a:xfrm>
            <a:off x="4371975" y="21226460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81EB59D5-8774-446D-A13D-2D2E26848D91}"/>
              </a:ext>
            </a:extLst>
          </xdr:cNvPr>
          <xdr:cNvCxnSpPr/>
        </xdr:nvCxnSpPr>
        <xdr:spPr>
          <a:xfrm flipH="1">
            <a:off x="4338637" y="212645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A01B79C3-A5BD-4061-8F5E-70992ECF5660}"/>
              </a:ext>
            </a:extLst>
          </xdr:cNvPr>
          <xdr:cNvCxnSpPr/>
        </xdr:nvCxnSpPr>
        <xdr:spPr>
          <a:xfrm>
            <a:off x="3771897" y="23174325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7D0E8EC2-1E31-4CDD-AF73-C83197D8550B}"/>
              </a:ext>
            </a:extLst>
          </xdr:cNvPr>
          <xdr:cNvCxnSpPr/>
        </xdr:nvCxnSpPr>
        <xdr:spPr>
          <a:xfrm flipH="1">
            <a:off x="4338637" y="2314098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8A94142D-23D8-4AF1-84F6-00B8E4E9EDC7}"/>
              </a:ext>
            </a:extLst>
          </xdr:cNvPr>
          <xdr:cNvCxnSpPr/>
        </xdr:nvCxnSpPr>
        <xdr:spPr>
          <a:xfrm flipV="1">
            <a:off x="4048130" y="21235988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6B901390-1321-4591-825B-8502B3736EDA}"/>
              </a:ext>
            </a:extLst>
          </xdr:cNvPr>
          <xdr:cNvCxnSpPr/>
        </xdr:nvCxnSpPr>
        <xdr:spPr>
          <a:xfrm>
            <a:off x="3700461" y="2172652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5636E8-DC1B-4FA6-A1C1-215799D9E09B}"/>
              </a:ext>
            </a:extLst>
          </xdr:cNvPr>
          <xdr:cNvCxnSpPr/>
        </xdr:nvCxnSpPr>
        <xdr:spPr>
          <a:xfrm flipH="1">
            <a:off x="4014793" y="216931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52F786FD-53D5-4AD5-B734-62CB435CC5F0}"/>
              </a:ext>
            </a:extLst>
          </xdr:cNvPr>
          <xdr:cNvCxnSpPr/>
        </xdr:nvCxnSpPr>
        <xdr:spPr>
          <a:xfrm flipH="1">
            <a:off x="4014793" y="231409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725CFBA5-9A08-409F-A223-CF264D25E2D1}"/>
              </a:ext>
            </a:extLst>
          </xdr:cNvPr>
          <xdr:cNvCxnSpPr/>
        </xdr:nvCxnSpPr>
        <xdr:spPr>
          <a:xfrm>
            <a:off x="3700461" y="2360294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91691711-EC83-4631-9044-34AB5C900E38}"/>
              </a:ext>
            </a:extLst>
          </xdr:cNvPr>
          <xdr:cNvCxnSpPr/>
        </xdr:nvCxnSpPr>
        <xdr:spPr>
          <a:xfrm flipH="1">
            <a:off x="4014793" y="235696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367B4709-4C33-4CD5-BEE3-4A5D7C153598}"/>
              </a:ext>
            </a:extLst>
          </xdr:cNvPr>
          <xdr:cNvCxnSpPr/>
        </xdr:nvCxnSpPr>
        <xdr:spPr>
          <a:xfrm>
            <a:off x="3238500" y="236696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E34856DF-0FBE-43CB-93B7-E7CF3AED7D7D}"/>
              </a:ext>
            </a:extLst>
          </xdr:cNvPr>
          <xdr:cNvCxnSpPr/>
        </xdr:nvCxnSpPr>
        <xdr:spPr>
          <a:xfrm>
            <a:off x="3176586" y="23888699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86C8A936-97B4-43D9-82BF-495F3D628663}"/>
              </a:ext>
            </a:extLst>
          </xdr:cNvPr>
          <xdr:cNvCxnSpPr/>
        </xdr:nvCxnSpPr>
        <xdr:spPr>
          <a:xfrm flipH="1">
            <a:off x="3200399" y="238553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789BEFBD-A71C-4D1A-859A-B0F01DE26089}"/>
              </a:ext>
            </a:extLst>
          </xdr:cNvPr>
          <xdr:cNvCxnSpPr/>
        </xdr:nvCxnSpPr>
        <xdr:spPr>
          <a:xfrm>
            <a:off x="3562350" y="236696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521A39E6-E0AD-4587-A6AB-183276ACB452}"/>
              </a:ext>
            </a:extLst>
          </xdr:cNvPr>
          <xdr:cNvCxnSpPr/>
        </xdr:nvCxnSpPr>
        <xdr:spPr>
          <a:xfrm flipH="1">
            <a:off x="3524249" y="238553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737EC707-1C49-4732-BD28-49D1C50D2102}"/>
              </a:ext>
            </a:extLst>
          </xdr:cNvPr>
          <xdr:cNvCxnSpPr/>
        </xdr:nvCxnSpPr>
        <xdr:spPr>
          <a:xfrm flipH="1">
            <a:off x="4014788" y="212645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DFC7FE4C-35C4-426A-AEAD-19E8F0234916}"/>
              </a:ext>
            </a:extLst>
          </xdr:cNvPr>
          <xdr:cNvCxnSpPr/>
        </xdr:nvCxnSpPr>
        <xdr:spPr>
          <a:xfrm flipV="1">
            <a:off x="3019425" y="2235517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4DD58287-C167-4584-8F94-E61AAA2EC852}"/>
              </a:ext>
            </a:extLst>
          </xdr:cNvPr>
          <xdr:cNvCxnSpPr/>
        </xdr:nvCxnSpPr>
        <xdr:spPr>
          <a:xfrm flipV="1">
            <a:off x="2971800" y="2148840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63B02504-1C32-4369-A84A-D3496CBB8B85}"/>
              </a:ext>
            </a:extLst>
          </xdr:cNvPr>
          <xdr:cNvCxnSpPr/>
        </xdr:nvCxnSpPr>
        <xdr:spPr>
          <a:xfrm flipH="1">
            <a:off x="2857500" y="2129790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6826CB10-14DA-4885-A9F8-1404D4E819FE}"/>
              </a:ext>
            </a:extLst>
          </xdr:cNvPr>
          <xdr:cNvCxnSpPr/>
        </xdr:nvCxnSpPr>
        <xdr:spPr>
          <a:xfrm>
            <a:off x="2914650" y="21235986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061F4E2D-2F2A-4BD4-AC81-499D82EBF255}"/>
              </a:ext>
            </a:extLst>
          </xdr:cNvPr>
          <xdr:cNvCxnSpPr/>
        </xdr:nvCxnSpPr>
        <xdr:spPr>
          <a:xfrm flipH="1">
            <a:off x="2881314" y="212645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E5A66F73-722A-4A8C-92EC-030E77751085}"/>
              </a:ext>
            </a:extLst>
          </xdr:cNvPr>
          <xdr:cNvCxnSpPr/>
        </xdr:nvCxnSpPr>
        <xdr:spPr>
          <a:xfrm flipH="1">
            <a:off x="2857496" y="2144077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15B91744-C5E8-4F2F-9FC0-B77ABB69C2DD}"/>
              </a:ext>
            </a:extLst>
          </xdr:cNvPr>
          <xdr:cNvCxnSpPr/>
        </xdr:nvCxnSpPr>
        <xdr:spPr>
          <a:xfrm flipH="1">
            <a:off x="2881310" y="214074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10327158-CDC4-4C2B-B5A2-55AAA28E34E4}"/>
              </a:ext>
            </a:extLst>
          </xdr:cNvPr>
          <xdr:cNvCxnSpPr/>
        </xdr:nvCxnSpPr>
        <xdr:spPr>
          <a:xfrm flipH="1">
            <a:off x="2857500" y="2317432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76F891E7-324A-4852-93C2-CBF65A0A771E}"/>
              </a:ext>
            </a:extLst>
          </xdr:cNvPr>
          <xdr:cNvCxnSpPr/>
        </xdr:nvCxnSpPr>
        <xdr:spPr>
          <a:xfrm>
            <a:off x="2914650" y="23112411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F37F6C42-BDF0-4396-A52B-9497087A3468}"/>
              </a:ext>
            </a:extLst>
          </xdr:cNvPr>
          <xdr:cNvCxnSpPr/>
        </xdr:nvCxnSpPr>
        <xdr:spPr>
          <a:xfrm flipH="1">
            <a:off x="2881314" y="231409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974CC0DF-75B0-401B-8059-0D683C7A42FC}"/>
              </a:ext>
            </a:extLst>
          </xdr:cNvPr>
          <xdr:cNvCxnSpPr/>
        </xdr:nvCxnSpPr>
        <xdr:spPr>
          <a:xfrm flipH="1">
            <a:off x="2857496" y="2331720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69EA86AB-B503-4622-BCF5-EAD0223133A6}"/>
              </a:ext>
            </a:extLst>
          </xdr:cNvPr>
          <xdr:cNvCxnSpPr/>
        </xdr:nvCxnSpPr>
        <xdr:spPr>
          <a:xfrm flipH="1">
            <a:off x="2881310" y="2328386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104771</xdr:colOff>
      <xdr:row>245</xdr:row>
      <xdr:rowOff>71435</xdr:rowOff>
    </xdr:from>
    <xdr:to>
      <xdr:col>27</xdr:col>
      <xdr:colOff>71438</xdr:colOff>
      <xdr:row>264</xdr:row>
      <xdr:rowOff>52388</xdr:rowOff>
    </xdr:to>
    <xdr:grpSp>
      <xdr:nvGrpSpPr>
        <xdr:cNvPr id="223" name="Group 222">
          <a:extLst>
            <a:ext uri="{FF2B5EF4-FFF2-40B4-BE49-F238E27FC236}">
              <a16:creationId xmlns:a16="http://schemas.microsoft.com/office/drawing/2014/main" id="{5E716F0F-5888-7E63-EF42-1A7581BF56AF}"/>
            </a:ext>
          </a:extLst>
        </xdr:cNvPr>
        <xdr:cNvGrpSpPr/>
      </xdr:nvGrpSpPr>
      <xdr:grpSpPr>
        <a:xfrm>
          <a:off x="2857496" y="37228460"/>
          <a:ext cx="1585917" cy="2714628"/>
          <a:chOff x="2857496" y="37228460"/>
          <a:chExt cx="1585917" cy="2714628"/>
        </a:xfrm>
      </xdr:grpSpPr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1DB32106-2EF0-4459-BCC1-F31AB448E286}"/>
              </a:ext>
            </a:extLst>
          </xdr:cNvPr>
          <xdr:cNvSpPr/>
        </xdr:nvSpPr>
        <xdr:spPr>
          <a:xfrm>
            <a:off x="3319461" y="37733287"/>
            <a:ext cx="204789" cy="1468437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5" name="Freeform: Shape 44">
            <a:extLst>
              <a:ext uri="{FF2B5EF4-FFF2-40B4-BE49-F238E27FC236}">
                <a16:creationId xmlns:a16="http://schemas.microsoft.com/office/drawing/2014/main" id="{C2111D25-02AB-4B0C-8C63-6976F059851B}"/>
              </a:ext>
            </a:extLst>
          </xdr:cNvPr>
          <xdr:cNvSpPr/>
        </xdr:nvSpPr>
        <xdr:spPr>
          <a:xfrm>
            <a:off x="3071813" y="3730466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6" name="Freeform: Shape 45">
            <a:extLst>
              <a:ext uri="{FF2B5EF4-FFF2-40B4-BE49-F238E27FC236}">
                <a16:creationId xmlns:a16="http://schemas.microsoft.com/office/drawing/2014/main" id="{1A60A05E-5BBB-45B2-8F11-17E272ED3D97}"/>
              </a:ext>
            </a:extLst>
          </xdr:cNvPr>
          <xdr:cNvSpPr/>
        </xdr:nvSpPr>
        <xdr:spPr>
          <a:xfrm>
            <a:off x="3067050" y="3918108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C4341122-4CD1-444B-9E14-5DDE9CE1D008}"/>
              </a:ext>
            </a:extLst>
          </xdr:cNvPr>
          <xdr:cNvCxnSpPr/>
        </xdr:nvCxnSpPr>
        <xdr:spPr>
          <a:xfrm>
            <a:off x="3771897" y="37299901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C5371CBC-7DFB-4EE4-A67E-431E608435C9}"/>
              </a:ext>
            </a:extLst>
          </xdr:cNvPr>
          <xdr:cNvCxnSpPr/>
        </xdr:nvCxnSpPr>
        <xdr:spPr>
          <a:xfrm>
            <a:off x="4371975" y="37228460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6B6C4875-017A-4D8A-9285-9A5C47783F5F}"/>
              </a:ext>
            </a:extLst>
          </xdr:cNvPr>
          <xdr:cNvCxnSpPr/>
        </xdr:nvCxnSpPr>
        <xdr:spPr>
          <a:xfrm flipH="1">
            <a:off x="4338637" y="372665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40DD5186-273E-4008-887D-8BE285E8E441}"/>
              </a:ext>
            </a:extLst>
          </xdr:cNvPr>
          <xdr:cNvCxnSpPr/>
        </xdr:nvCxnSpPr>
        <xdr:spPr>
          <a:xfrm>
            <a:off x="3771897" y="39176325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9966F070-5E16-43F3-99D9-F1902E478090}"/>
              </a:ext>
            </a:extLst>
          </xdr:cNvPr>
          <xdr:cNvCxnSpPr/>
        </xdr:nvCxnSpPr>
        <xdr:spPr>
          <a:xfrm flipH="1">
            <a:off x="4338637" y="3914298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06007B54-F642-4873-AB21-86A893524195}"/>
              </a:ext>
            </a:extLst>
          </xdr:cNvPr>
          <xdr:cNvCxnSpPr/>
        </xdr:nvCxnSpPr>
        <xdr:spPr>
          <a:xfrm flipV="1">
            <a:off x="4048130" y="37237988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035CE3E5-BF24-42EF-9B95-AE8A807069F4}"/>
              </a:ext>
            </a:extLst>
          </xdr:cNvPr>
          <xdr:cNvCxnSpPr/>
        </xdr:nvCxnSpPr>
        <xdr:spPr>
          <a:xfrm>
            <a:off x="3700461" y="3772852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A0FC4507-C262-4D44-8AA0-A673A13F79F9}"/>
              </a:ext>
            </a:extLst>
          </xdr:cNvPr>
          <xdr:cNvCxnSpPr/>
        </xdr:nvCxnSpPr>
        <xdr:spPr>
          <a:xfrm flipH="1">
            <a:off x="4014793" y="376951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73442DAE-E63A-41E3-85E3-254C380D352B}"/>
              </a:ext>
            </a:extLst>
          </xdr:cNvPr>
          <xdr:cNvCxnSpPr/>
        </xdr:nvCxnSpPr>
        <xdr:spPr>
          <a:xfrm flipH="1">
            <a:off x="4014793" y="391429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B979FFD4-F017-4016-BD68-127B44F2D130}"/>
              </a:ext>
            </a:extLst>
          </xdr:cNvPr>
          <xdr:cNvCxnSpPr/>
        </xdr:nvCxnSpPr>
        <xdr:spPr>
          <a:xfrm>
            <a:off x="3700461" y="3960494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FDD196BF-3969-4A2B-824C-85B25309D109}"/>
              </a:ext>
            </a:extLst>
          </xdr:cNvPr>
          <xdr:cNvCxnSpPr/>
        </xdr:nvCxnSpPr>
        <xdr:spPr>
          <a:xfrm flipH="1">
            <a:off x="4014793" y="395716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0C004B7A-F176-411A-BD7E-A9666E71DFB2}"/>
              </a:ext>
            </a:extLst>
          </xdr:cNvPr>
          <xdr:cNvCxnSpPr/>
        </xdr:nvCxnSpPr>
        <xdr:spPr>
          <a:xfrm>
            <a:off x="3238500" y="396716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2AF0832D-036A-4D35-B925-666A5198B09E}"/>
              </a:ext>
            </a:extLst>
          </xdr:cNvPr>
          <xdr:cNvCxnSpPr/>
        </xdr:nvCxnSpPr>
        <xdr:spPr>
          <a:xfrm>
            <a:off x="3176586" y="39890699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99F55F6A-11DA-4418-B75C-FCC8F58BAF3D}"/>
              </a:ext>
            </a:extLst>
          </xdr:cNvPr>
          <xdr:cNvCxnSpPr/>
        </xdr:nvCxnSpPr>
        <xdr:spPr>
          <a:xfrm flipH="1">
            <a:off x="3200399" y="398573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89E4CCBB-6712-4DBA-B13A-03114041F085}"/>
              </a:ext>
            </a:extLst>
          </xdr:cNvPr>
          <xdr:cNvCxnSpPr/>
        </xdr:nvCxnSpPr>
        <xdr:spPr>
          <a:xfrm>
            <a:off x="3562350" y="396716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99FCEC82-92EA-4795-807D-2B20B36344E6}"/>
              </a:ext>
            </a:extLst>
          </xdr:cNvPr>
          <xdr:cNvCxnSpPr/>
        </xdr:nvCxnSpPr>
        <xdr:spPr>
          <a:xfrm flipH="1">
            <a:off x="3524249" y="398573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67027330-90EC-4FC6-BBAA-E5AE7BA4F890}"/>
              </a:ext>
            </a:extLst>
          </xdr:cNvPr>
          <xdr:cNvCxnSpPr/>
        </xdr:nvCxnSpPr>
        <xdr:spPr>
          <a:xfrm flipH="1">
            <a:off x="4014788" y="372665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C3EFA9EA-6C13-4E77-B1B7-5C785D878E40}"/>
              </a:ext>
            </a:extLst>
          </xdr:cNvPr>
          <xdr:cNvCxnSpPr/>
        </xdr:nvCxnSpPr>
        <xdr:spPr>
          <a:xfrm flipV="1">
            <a:off x="3019425" y="3835717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F24EEAB6-6E1F-416B-82DF-4281D770C72A}"/>
              </a:ext>
            </a:extLst>
          </xdr:cNvPr>
          <xdr:cNvCxnSpPr/>
        </xdr:nvCxnSpPr>
        <xdr:spPr>
          <a:xfrm flipV="1">
            <a:off x="2971800" y="3749040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A551C19A-C20A-423E-A6B6-32AF7B47F280}"/>
              </a:ext>
            </a:extLst>
          </xdr:cNvPr>
          <xdr:cNvCxnSpPr/>
        </xdr:nvCxnSpPr>
        <xdr:spPr>
          <a:xfrm flipH="1">
            <a:off x="2857500" y="3729990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6EACE362-0995-4B8B-ABFB-738EC24A3550}"/>
              </a:ext>
            </a:extLst>
          </xdr:cNvPr>
          <xdr:cNvCxnSpPr/>
        </xdr:nvCxnSpPr>
        <xdr:spPr>
          <a:xfrm>
            <a:off x="2914650" y="37237986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5934AAA1-E17C-4DC1-B4DE-FC7942E731F8}"/>
              </a:ext>
            </a:extLst>
          </xdr:cNvPr>
          <xdr:cNvCxnSpPr/>
        </xdr:nvCxnSpPr>
        <xdr:spPr>
          <a:xfrm flipH="1">
            <a:off x="2881314" y="372665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C251FAC5-5569-41C6-B40D-6029E666FAFB}"/>
              </a:ext>
            </a:extLst>
          </xdr:cNvPr>
          <xdr:cNvCxnSpPr/>
        </xdr:nvCxnSpPr>
        <xdr:spPr>
          <a:xfrm flipH="1">
            <a:off x="2857496" y="3744277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39C4560C-D4D0-4583-9D28-8FE1AC2468CE}"/>
              </a:ext>
            </a:extLst>
          </xdr:cNvPr>
          <xdr:cNvCxnSpPr/>
        </xdr:nvCxnSpPr>
        <xdr:spPr>
          <a:xfrm flipH="1">
            <a:off x="2881310" y="374094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D7E9317C-8525-4B4A-8304-0F12F3176C00}"/>
              </a:ext>
            </a:extLst>
          </xdr:cNvPr>
          <xdr:cNvCxnSpPr/>
        </xdr:nvCxnSpPr>
        <xdr:spPr>
          <a:xfrm flipH="1">
            <a:off x="2857500" y="3917632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BA328944-C98C-4DA6-9540-F3122F739A6B}"/>
              </a:ext>
            </a:extLst>
          </xdr:cNvPr>
          <xdr:cNvCxnSpPr/>
        </xdr:nvCxnSpPr>
        <xdr:spPr>
          <a:xfrm>
            <a:off x="2914650" y="39114411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64E68719-79FC-45B9-BE20-AFBCDD472CBA}"/>
              </a:ext>
            </a:extLst>
          </xdr:cNvPr>
          <xdr:cNvCxnSpPr/>
        </xdr:nvCxnSpPr>
        <xdr:spPr>
          <a:xfrm flipH="1">
            <a:off x="2881314" y="391429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75FE3327-DAE6-4156-BDD2-441C516F7630}"/>
              </a:ext>
            </a:extLst>
          </xdr:cNvPr>
          <xdr:cNvCxnSpPr/>
        </xdr:nvCxnSpPr>
        <xdr:spPr>
          <a:xfrm flipH="1">
            <a:off x="2857496" y="3931920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264A5924-D9CC-45E8-A076-1F52660362D0}"/>
              </a:ext>
            </a:extLst>
          </xdr:cNvPr>
          <xdr:cNvCxnSpPr/>
        </xdr:nvCxnSpPr>
        <xdr:spPr>
          <a:xfrm flipH="1">
            <a:off x="2881310" y="3928586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104771</xdr:colOff>
      <xdr:row>353</xdr:row>
      <xdr:rowOff>71435</xdr:rowOff>
    </xdr:from>
    <xdr:to>
      <xdr:col>27</xdr:col>
      <xdr:colOff>71438</xdr:colOff>
      <xdr:row>372</xdr:row>
      <xdr:rowOff>52388</xdr:rowOff>
    </xdr:to>
    <xdr:grpSp>
      <xdr:nvGrpSpPr>
        <xdr:cNvPr id="224" name="Group 223">
          <a:extLst>
            <a:ext uri="{FF2B5EF4-FFF2-40B4-BE49-F238E27FC236}">
              <a16:creationId xmlns:a16="http://schemas.microsoft.com/office/drawing/2014/main" id="{15849B20-F6A1-9592-8B12-4AF4211B083B}"/>
            </a:ext>
          </a:extLst>
        </xdr:cNvPr>
        <xdr:cNvGrpSpPr/>
      </xdr:nvGrpSpPr>
      <xdr:grpSpPr>
        <a:xfrm>
          <a:off x="2857496" y="53363810"/>
          <a:ext cx="1585917" cy="2714628"/>
          <a:chOff x="2857496" y="53363810"/>
          <a:chExt cx="1585917" cy="2714628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0CB77AFA-C37F-49EC-8221-967A5D83502B}"/>
              </a:ext>
            </a:extLst>
          </xdr:cNvPr>
          <xdr:cNvSpPr/>
        </xdr:nvSpPr>
        <xdr:spPr>
          <a:xfrm>
            <a:off x="3319461" y="53868637"/>
            <a:ext cx="204789" cy="1468437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0" name="Freeform: Shape 89">
            <a:extLst>
              <a:ext uri="{FF2B5EF4-FFF2-40B4-BE49-F238E27FC236}">
                <a16:creationId xmlns:a16="http://schemas.microsoft.com/office/drawing/2014/main" id="{E420C67B-377F-4A47-A743-8AAA01AB25FE}"/>
              </a:ext>
            </a:extLst>
          </xdr:cNvPr>
          <xdr:cNvSpPr/>
        </xdr:nvSpPr>
        <xdr:spPr>
          <a:xfrm>
            <a:off x="3071813" y="5344001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1" name="Freeform: Shape 90">
            <a:extLst>
              <a:ext uri="{FF2B5EF4-FFF2-40B4-BE49-F238E27FC236}">
                <a16:creationId xmlns:a16="http://schemas.microsoft.com/office/drawing/2014/main" id="{3D43BAD7-9F65-4D2B-83B7-C24187096BBF}"/>
              </a:ext>
            </a:extLst>
          </xdr:cNvPr>
          <xdr:cNvSpPr/>
        </xdr:nvSpPr>
        <xdr:spPr>
          <a:xfrm>
            <a:off x="3067050" y="5531643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A8AEB9F9-BE1E-45EF-95F7-34FC9032A61C}"/>
              </a:ext>
            </a:extLst>
          </xdr:cNvPr>
          <xdr:cNvCxnSpPr/>
        </xdr:nvCxnSpPr>
        <xdr:spPr>
          <a:xfrm>
            <a:off x="3771897" y="53435251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Connector 92">
            <a:extLst>
              <a:ext uri="{FF2B5EF4-FFF2-40B4-BE49-F238E27FC236}">
                <a16:creationId xmlns:a16="http://schemas.microsoft.com/office/drawing/2014/main" id="{15C4EFE3-0C9C-48EB-B812-9F273A87E3E3}"/>
              </a:ext>
            </a:extLst>
          </xdr:cNvPr>
          <xdr:cNvCxnSpPr/>
        </xdr:nvCxnSpPr>
        <xdr:spPr>
          <a:xfrm>
            <a:off x="4371975" y="53363810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97DB6BCB-B955-4997-ACE5-316C63B12B31}"/>
              </a:ext>
            </a:extLst>
          </xdr:cNvPr>
          <xdr:cNvCxnSpPr/>
        </xdr:nvCxnSpPr>
        <xdr:spPr>
          <a:xfrm flipH="1">
            <a:off x="4338637" y="5340191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638070A1-1880-454D-8472-7B2B136E38E2}"/>
              </a:ext>
            </a:extLst>
          </xdr:cNvPr>
          <xdr:cNvCxnSpPr/>
        </xdr:nvCxnSpPr>
        <xdr:spPr>
          <a:xfrm>
            <a:off x="3771897" y="55311675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7875CDE3-E340-4F9F-A01E-C1A7287CAD01}"/>
              </a:ext>
            </a:extLst>
          </xdr:cNvPr>
          <xdr:cNvCxnSpPr/>
        </xdr:nvCxnSpPr>
        <xdr:spPr>
          <a:xfrm flipH="1">
            <a:off x="4338637" y="5527833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>
            <a:extLst>
              <a:ext uri="{FF2B5EF4-FFF2-40B4-BE49-F238E27FC236}">
                <a16:creationId xmlns:a16="http://schemas.microsoft.com/office/drawing/2014/main" id="{F38BADE7-2FAC-4208-A941-4A0EBDBEEF51}"/>
              </a:ext>
            </a:extLst>
          </xdr:cNvPr>
          <xdr:cNvCxnSpPr/>
        </xdr:nvCxnSpPr>
        <xdr:spPr>
          <a:xfrm flipV="1">
            <a:off x="4048130" y="53373338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4BF9182A-5006-41D4-917E-62BCA61D2E1E}"/>
              </a:ext>
            </a:extLst>
          </xdr:cNvPr>
          <xdr:cNvCxnSpPr/>
        </xdr:nvCxnSpPr>
        <xdr:spPr>
          <a:xfrm>
            <a:off x="3700461" y="5386387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80D90CAD-232A-4A8B-B4EC-4A430904DBE4}"/>
              </a:ext>
            </a:extLst>
          </xdr:cNvPr>
          <xdr:cNvCxnSpPr/>
        </xdr:nvCxnSpPr>
        <xdr:spPr>
          <a:xfrm flipH="1">
            <a:off x="4014793" y="538305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8D4B61DB-8C97-4D7D-979B-7B0C8DEAF58F}"/>
              </a:ext>
            </a:extLst>
          </xdr:cNvPr>
          <xdr:cNvCxnSpPr/>
        </xdr:nvCxnSpPr>
        <xdr:spPr>
          <a:xfrm flipH="1">
            <a:off x="4014793" y="552783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A61FFA1C-EADC-451D-A5B2-AD392AAA8D8F}"/>
              </a:ext>
            </a:extLst>
          </xdr:cNvPr>
          <xdr:cNvCxnSpPr/>
        </xdr:nvCxnSpPr>
        <xdr:spPr>
          <a:xfrm>
            <a:off x="3700461" y="5574029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Connector 102">
            <a:extLst>
              <a:ext uri="{FF2B5EF4-FFF2-40B4-BE49-F238E27FC236}">
                <a16:creationId xmlns:a16="http://schemas.microsoft.com/office/drawing/2014/main" id="{A1046750-7D43-4E2A-A338-198BFA07FDE6}"/>
              </a:ext>
            </a:extLst>
          </xdr:cNvPr>
          <xdr:cNvCxnSpPr/>
        </xdr:nvCxnSpPr>
        <xdr:spPr>
          <a:xfrm flipH="1">
            <a:off x="4014793" y="557069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1174F867-50D6-41CA-8D98-1B9381A73B7C}"/>
              </a:ext>
            </a:extLst>
          </xdr:cNvPr>
          <xdr:cNvCxnSpPr/>
        </xdr:nvCxnSpPr>
        <xdr:spPr>
          <a:xfrm>
            <a:off x="3238500" y="5580697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Connector 105">
            <a:extLst>
              <a:ext uri="{FF2B5EF4-FFF2-40B4-BE49-F238E27FC236}">
                <a16:creationId xmlns:a16="http://schemas.microsoft.com/office/drawing/2014/main" id="{D16BDCB0-4CB8-42CE-8E54-E46E4D4F88F5}"/>
              </a:ext>
            </a:extLst>
          </xdr:cNvPr>
          <xdr:cNvCxnSpPr/>
        </xdr:nvCxnSpPr>
        <xdr:spPr>
          <a:xfrm>
            <a:off x="3176586" y="56026049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Connector 106">
            <a:extLst>
              <a:ext uri="{FF2B5EF4-FFF2-40B4-BE49-F238E27FC236}">
                <a16:creationId xmlns:a16="http://schemas.microsoft.com/office/drawing/2014/main" id="{417975F8-CB28-48C8-8954-2BDCD7B0AA50}"/>
              </a:ext>
            </a:extLst>
          </xdr:cNvPr>
          <xdr:cNvCxnSpPr/>
        </xdr:nvCxnSpPr>
        <xdr:spPr>
          <a:xfrm flipH="1">
            <a:off x="3200399" y="5599271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D737C0AF-092C-4A32-ADDF-77359CAA0D68}"/>
              </a:ext>
            </a:extLst>
          </xdr:cNvPr>
          <xdr:cNvCxnSpPr/>
        </xdr:nvCxnSpPr>
        <xdr:spPr>
          <a:xfrm>
            <a:off x="3562350" y="5580697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Connector 108">
            <a:extLst>
              <a:ext uri="{FF2B5EF4-FFF2-40B4-BE49-F238E27FC236}">
                <a16:creationId xmlns:a16="http://schemas.microsoft.com/office/drawing/2014/main" id="{824D0774-0C2D-4859-8120-93D61AE6DAB5}"/>
              </a:ext>
            </a:extLst>
          </xdr:cNvPr>
          <xdr:cNvCxnSpPr/>
        </xdr:nvCxnSpPr>
        <xdr:spPr>
          <a:xfrm flipH="1">
            <a:off x="3524249" y="5599271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134CDABE-D2BD-4609-B140-86A6ED6BB958}"/>
              </a:ext>
            </a:extLst>
          </xdr:cNvPr>
          <xdr:cNvCxnSpPr/>
        </xdr:nvCxnSpPr>
        <xdr:spPr>
          <a:xfrm flipH="1">
            <a:off x="4014788" y="5340191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Connector 110">
            <a:extLst>
              <a:ext uri="{FF2B5EF4-FFF2-40B4-BE49-F238E27FC236}">
                <a16:creationId xmlns:a16="http://schemas.microsoft.com/office/drawing/2014/main" id="{F3217DD8-2BD1-4DCA-B856-10E8B6A6BB83}"/>
              </a:ext>
            </a:extLst>
          </xdr:cNvPr>
          <xdr:cNvCxnSpPr/>
        </xdr:nvCxnSpPr>
        <xdr:spPr>
          <a:xfrm flipV="1">
            <a:off x="3019425" y="5449252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5AB2A9CF-9974-435D-A56F-C75603DD350A}"/>
              </a:ext>
            </a:extLst>
          </xdr:cNvPr>
          <xdr:cNvCxnSpPr/>
        </xdr:nvCxnSpPr>
        <xdr:spPr>
          <a:xfrm flipV="1">
            <a:off x="2971800" y="5362575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ED6417C5-A77C-4E37-9D57-27A0B168C5D2}"/>
              </a:ext>
            </a:extLst>
          </xdr:cNvPr>
          <xdr:cNvCxnSpPr/>
        </xdr:nvCxnSpPr>
        <xdr:spPr>
          <a:xfrm flipH="1">
            <a:off x="2857500" y="5343525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B7AD4D44-754F-481E-AD44-7CFC48103B7E}"/>
              </a:ext>
            </a:extLst>
          </xdr:cNvPr>
          <xdr:cNvCxnSpPr/>
        </xdr:nvCxnSpPr>
        <xdr:spPr>
          <a:xfrm>
            <a:off x="2914650" y="53373336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A6186D5F-A623-4ADD-BEE7-DAF0E2D5D3A3}"/>
              </a:ext>
            </a:extLst>
          </xdr:cNvPr>
          <xdr:cNvCxnSpPr/>
        </xdr:nvCxnSpPr>
        <xdr:spPr>
          <a:xfrm flipH="1">
            <a:off x="2881314" y="534019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7F170848-359B-4CBC-BEA2-95BB319F7A6C}"/>
              </a:ext>
            </a:extLst>
          </xdr:cNvPr>
          <xdr:cNvCxnSpPr/>
        </xdr:nvCxnSpPr>
        <xdr:spPr>
          <a:xfrm flipH="1">
            <a:off x="2857496" y="5357812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id="{341114A1-77C3-4DCC-9B75-ED2655A512A1}"/>
              </a:ext>
            </a:extLst>
          </xdr:cNvPr>
          <xdr:cNvCxnSpPr/>
        </xdr:nvCxnSpPr>
        <xdr:spPr>
          <a:xfrm flipH="1">
            <a:off x="2881310" y="5354478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id="{CBD407A4-E6C8-4A5B-BB89-E1704A24A9AF}"/>
              </a:ext>
            </a:extLst>
          </xdr:cNvPr>
          <xdr:cNvCxnSpPr/>
        </xdr:nvCxnSpPr>
        <xdr:spPr>
          <a:xfrm flipH="1">
            <a:off x="2857500" y="5531167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id="{7CC34265-2E01-4973-BC88-8E2321EB4118}"/>
              </a:ext>
            </a:extLst>
          </xdr:cNvPr>
          <xdr:cNvCxnSpPr/>
        </xdr:nvCxnSpPr>
        <xdr:spPr>
          <a:xfrm>
            <a:off x="2914650" y="55249761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AFEF13AA-BB32-4F47-A0C0-33102A8547E0}"/>
              </a:ext>
            </a:extLst>
          </xdr:cNvPr>
          <xdr:cNvCxnSpPr/>
        </xdr:nvCxnSpPr>
        <xdr:spPr>
          <a:xfrm flipH="1">
            <a:off x="2881314" y="552783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id="{AED98938-DF5C-44B9-AFD4-96607601EDA0}"/>
              </a:ext>
            </a:extLst>
          </xdr:cNvPr>
          <xdr:cNvCxnSpPr/>
        </xdr:nvCxnSpPr>
        <xdr:spPr>
          <a:xfrm flipH="1">
            <a:off x="2857496" y="5545455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id="{0BBF41E9-0876-4EA6-A084-A0DF08BDD35C}"/>
              </a:ext>
            </a:extLst>
          </xdr:cNvPr>
          <xdr:cNvCxnSpPr/>
        </xdr:nvCxnSpPr>
        <xdr:spPr>
          <a:xfrm flipH="1">
            <a:off x="2881310" y="5542121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104771</xdr:colOff>
      <xdr:row>461</xdr:row>
      <xdr:rowOff>71435</xdr:rowOff>
    </xdr:from>
    <xdr:to>
      <xdr:col>27</xdr:col>
      <xdr:colOff>71438</xdr:colOff>
      <xdr:row>480</xdr:row>
      <xdr:rowOff>52388</xdr:rowOff>
    </xdr:to>
    <xdr:grpSp>
      <xdr:nvGrpSpPr>
        <xdr:cNvPr id="225" name="Group 224">
          <a:extLst>
            <a:ext uri="{FF2B5EF4-FFF2-40B4-BE49-F238E27FC236}">
              <a16:creationId xmlns:a16="http://schemas.microsoft.com/office/drawing/2014/main" id="{A1428A73-D3E4-1059-F078-13CBE8E16458}"/>
            </a:ext>
          </a:extLst>
        </xdr:cNvPr>
        <xdr:cNvGrpSpPr/>
      </xdr:nvGrpSpPr>
      <xdr:grpSpPr>
        <a:xfrm>
          <a:off x="2857496" y="69470585"/>
          <a:ext cx="1585917" cy="2714628"/>
          <a:chOff x="2857496" y="69470585"/>
          <a:chExt cx="1585917" cy="2714628"/>
        </a:xfrm>
      </xdr:grpSpPr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F830BE4A-976D-4AFB-85FD-F771F438CAA5}"/>
              </a:ext>
            </a:extLst>
          </xdr:cNvPr>
          <xdr:cNvSpPr/>
        </xdr:nvSpPr>
        <xdr:spPr>
          <a:xfrm>
            <a:off x="3319461" y="69975412"/>
            <a:ext cx="204789" cy="1468437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8" name="Freeform: Shape 137">
            <a:extLst>
              <a:ext uri="{FF2B5EF4-FFF2-40B4-BE49-F238E27FC236}">
                <a16:creationId xmlns:a16="http://schemas.microsoft.com/office/drawing/2014/main" id="{52605EF0-2F59-454E-A55B-62A8C8EFEF6B}"/>
              </a:ext>
            </a:extLst>
          </xdr:cNvPr>
          <xdr:cNvSpPr/>
        </xdr:nvSpPr>
        <xdr:spPr>
          <a:xfrm>
            <a:off x="3071813" y="6954678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9" name="Freeform: Shape 138">
            <a:extLst>
              <a:ext uri="{FF2B5EF4-FFF2-40B4-BE49-F238E27FC236}">
                <a16:creationId xmlns:a16="http://schemas.microsoft.com/office/drawing/2014/main" id="{3B99C4C3-101C-4530-BB96-F6E65CD28F21}"/>
              </a:ext>
            </a:extLst>
          </xdr:cNvPr>
          <xdr:cNvSpPr/>
        </xdr:nvSpPr>
        <xdr:spPr>
          <a:xfrm>
            <a:off x="3067050" y="7142321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9EACC50E-35FE-46E6-8F06-8C5437A4F2E1}"/>
              </a:ext>
            </a:extLst>
          </xdr:cNvPr>
          <xdr:cNvCxnSpPr/>
        </xdr:nvCxnSpPr>
        <xdr:spPr>
          <a:xfrm>
            <a:off x="3771897" y="69542026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E5246297-493B-4F2A-BCC3-4ED7A655525D}"/>
              </a:ext>
            </a:extLst>
          </xdr:cNvPr>
          <xdr:cNvCxnSpPr/>
        </xdr:nvCxnSpPr>
        <xdr:spPr>
          <a:xfrm>
            <a:off x="4371975" y="69470585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571AC98B-2FD5-42E2-A73B-55C38D89527C}"/>
              </a:ext>
            </a:extLst>
          </xdr:cNvPr>
          <xdr:cNvCxnSpPr/>
        </xdr:nvCxnSpPr>
        <xdr:spPr>
          <a:xfrm flipH="1">
            <a:off x="4338637" y="69508687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Connector 176">
            <a:extLst>
              <a:ext uri="{FF2B5EF4-FFF2-40B4-BE49-F238E27FC236}">
                <a16:creationId xmlns:a16="http://schemas.microsoft.com/office/drawing/2014/main" id="{4B1FBA68-C89A-486C-B007-F366CA849D7B}"/>
              </a:ext>
            </a:extLst>
          </xdr:cNvPr>
          <xdr:cNvCxnSpPr/>
        </xdr:nvCxnSpPr>
        <xdr:spPr>
          <a:xfrm>
            <a:off x="3771897" y="71418450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Connector 177">
            <a:extLst>
              <a:ext uri="{FF2B5EF4-FFF2-40B4-BE49-F238E27FC236}">
                <a16:creationId xmlns:a16="http://schemas.microsoft.com/office/drawing/2014/main" id="{8F43067E-3C33-49B8-A239-88BBB817D0C3}"/>
              </a:ext>
            </a:extLst>
          </xdr:cNvPr>
          <xdr:cNvCxnSpPr/>
        </xdr:nvCxnSpPr>
        <xdr:spPr>
          <a:xfrm flipH="1">
            <a:off x="4338637" y="7138511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D53A1BA9-62B9-4A71-B582-4687430F430E}"/>
              </a:ext>
            </a:extLst>
          </xdr:cNvPr>
          <xdr:cNvCxnSpPr/>
        </xdr:nvCxnSpPr>
        <xdr:spPr>
          <a:xfrm flipV="1">
            <a:off x="4048130" y="69480113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0D4C77AB-1F90-427A-BC01-FC4493F0A3B4}"/>
              </a:ext>
            </a:extLst>
          </xdr:cNvPr>
          <xdr:cNvCxnSpPr/>
        </xdr:nvCxnSpPr>
        <xdr:spPr>
          <a:xfrm>
            <a:off x="3700461" y="6997064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AECD0D6D-8FD0-4A10-A3FA-42B6163DE359}"/>
              </a:ext>
            </a:extLst>
          </xdr:cNvPr>
          <xdr:cNvCxnSpPr/>
        </xdr:nvCxnSpPr>
        <xdr:spPr>
          <a:xfrm flipH="1">
            <a:off x="4014793" y="699373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5B13BFA0-97FD-4D3B-A659-4DDA6F7B5F3C}"/>
              </a:ext>
            </a:extLst>
          </xdr:cNvPr>
          <xdr:cNvCxnSpPr/>
        </xdr:nvCxnSpPr>
        <xdr:spPr>
          <a:xfrm flipH="1">
            <a:off x="4014793" y="713851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E3B929C4-5C3B-45C9-A37D-3F0BCA5F0681}"/>
              </a:ext>
            </a:extLst>
          </xdr:cNvPr>
          <xdr:cNvCxnSpPr/>
        </xdr:nvCxnSpPr>
        <xdr:spPr>
          <a:xfrm>
            <a:off x="3700461" y="7184707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Connector 183">
            <a:extLst>
              <a:ext uri="{FF2B5EF4-FFF2-40B4-BE49-F238E27FC236}">
                <a16:creationId xmlns:a16="http://schemas.microsoft.com/office/drawing/2014/main" id="{3AAFCDBB-4FE2-4667-B708-28106DBB47F6}"/>
              </a:ext>
            </a:extLst>
          </xdr:cNvPr>
          <xdr:cNvCxnSpPr/>
        </xdr:nvCxnSpPr>
        <xdr:spPr>
          <a:xfrm flipH="1">
            <a:off x="4014793" y="718137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Connector 184">
            <a:extLst>
              <a:ext uri="{FF2B5EF4-FFF2-40B4-BE49-F238E27FC236}">
                <a16:creationId xmlns:a16="http://schemas.microsoft.com/office/drawing/2014/main" id="{441464E5-F9CA-427E-9CA4-0173FF68D49A}"/>
              </a:ext>
            </a:extLst>
          </xdr:cNvPr>
          <xdr:cNvCxnSpPr/>
        </xdr:nvCxnSpPr>
        <xdr:spPr>
          <a:xfrm>
            <a:off x="3238500" y="71913750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Connector 185">
            <a:extLst>
              <a:ext uri="{FF2B5EF4-FFF2-40B4-BE49-F238E27FC236}">
                <a16:creationId xmlns:a16="http://schemas.microsoft.com/office/drawing/2014/main" id="{8DD1666F-A840-44AE-8A8F-AADC2034829C}"/>
              </a:ext>
            </a:extLst>
          </xdr:cNvPr>
          <xdr:cNvCxnSpPr/>
        </xdr:nvCxnSpPr>
        <xdr:spPr>
          <a:xfrm>
            <a:off x="3176586" y="72132824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3A3E9403-7DBC-401E-AA20-F1AAD446464D}"/>
              </a:ext>
            </a:extLst>
          </xdr:cNvPr>
          <xdr:cNvCxnSpPr/>
        </xdr:nvCxnSpPr>
        <xdr:spPr>
          <a:xfrm flipH="1">
            <a:off x="3200399" y="7209948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Connector 187">
            <a:extLst>
              <a:ext uri="{FF2B5EF4-FFF2-40B4-BE49-F238E27FC236}">
                <a16:creationId xmlns:a16="http://schemas.microsoft.com/office/drawing/2014/main" id="{453B745D-6CD9-4A17-9BFC-E690B9B89D78}"/>
              </a:ext>
            </a:extLst>
          </xdr:cNvPr>
          <xdr:cNvCxnSpPr/>
        </xdr:nvCxnSpPr>
        <xdr:spPr>
          <a:xfrm>
            <a:off x="3562350" y="71913750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Connector 188">
            <a:extLst>
              <a:ext uri="{FF2B5EF4-FFF2-40B4-BE49-F238E27FC236}">
                <a16:creationId xmlns:a16="http://schemas.microsoft.com/office/drawing/2014/main" id="{694A9C41-6247-43CC-BA71-9DAA82CA7970}"/>
              </a:ext>
            </a:extLst>
          </xdr:cNvPr>
          <xdr:cNvCxnSpPr/>
        </xdr:nvCxnSpPr>
        <xdr:spPr>
          <a:xfrm flipH="1">
            <a:off x="3524249" y="7209948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Straight Connector 189">
            <a:extLst>
              <a:ext uri="{FF2B5EF4-FFF2-40B4-BE49-F238E27FC236}">
                <a16:creationId xmlns:a16="http://schemas.microsoft.com/office/drawing/2014/main" id="{85BC9638-478C-46BC-B2D3-DF7680DEEA36}"/>
              </a:ext>
            </a:extLst>
          </xdr:cNvPr>
          <xdr:cNvCxnSpPr/>
        </xdr:nvCxnSpPr>
        <xdr:spPr>
          <a:xfrm flipH="1">
            <a:off x="4014788" y="69508687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Connector 190">
            <a:extLst>
              <a:ext uri="{FF2B5EF4-FFF2-40B4-BE49-F238E27FC236}">
                <a16:creationId xmlns:a16="http://schemas.microsoft.com/office/drawing/2014/main" id="{A12B4FA3-E79A-403C-A6A2-42BC836F295F}"/>
              </a:ext>
            </a:extLst>
          </xdr:cNvPr>
          <xdr:cNvCxnSpPr/>
        </xdr:nvCxnSpPr>
        <xdr:spPr>
          <a:xfrm flipV="1">
            <a:off x="3019425" y="7059930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Connector 191">
            <a:extLst>
              <a:ext uri="{FF2B5EF4-FFF2-40B4-BE49-F238E27FC236}">
                <a16:creationId xmlns:a16="http://schemas.microsoft.com/office/drawing/2014/main" id="{F2DAAC55-7419-4CA4-ADA3-4AF0F65CF6BD}"/>
              </a:ext>
            </a:extLst>
          </xdr:cNvPr>
          <xdr:cNvCxnSpPr/>
        </xdr:nvCxnSpPr>
        <xdr:spPr>
          <a:xfrm flipV="1">
            <a:off x="2971800" y="6973252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Connector 192">
            <a:extLst>
              <a:ext uri="{FF2B5EF4-FFF2-40B4-BE49-F238E27FC236}">
                <a16:creationId xmlns:a16="http://schemas.microsoft.com/office/drawing/2014/main" id="{3371BFCE-F19C-4DF5-B4E0-B9EA7F53B4EF}"/>
              </a:ext>
            </a:extLst>
          </xdr:cNvPr>
          <xdr:cNvCxnSpPr/>
        </xdr:nvCxnSpPr>
        <xdr:spPr>
          <a:xfrm flipH="1">
            <a:off x="2857500" y="6954202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Connector 193">
            <a:extLst>
              <a:ext uri="{FF2B5EF4-FFF2-40B4-BE49-F238E27FC236}">
                <a16:creationId xmlns:a16="http://schemas.microsoft.com/office/drawing/2014/main" id="{8E3574E3-1744-4947-B3BD-195B2ACDF525}"/>
              </a:ext>
            </a:extLst>
          </xdr:cNvPr>
          <xdr:cNvCxnSpPr/>
        </xdr:nvCxnSpPr>
        <xdr:spPr>
          <a:xfrm>
            <a:off x="2914650" y="69480111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Straight Connector 194">
            <a:extLst>
              <a:ext uri="{FF2B5EF4-FFF2-40B4-BE49-F238E27FC236}">
                <a16:creationId xmlns:a16="http://schemas.microsoft.com/office/drawing/2014/main" id="{0DE3E5B4-2477-4D34-BCCE-6051825723F9}"/>
              </a:ext>
            </a:extLst>
          </xdr:cNvPr>
          <xdr:cNvCxnSpPr/>
        </xdr:nvCxnSpPr>
        <xdr:spPr>
          <a:xfrm flipH="1">
            <a:off x="2881314" y="695086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Connector 195">
            <a:extLst>
              <a:ext uri="{FF2B5EF4-FFF2-40B4-BE49-F238E27FC236}">
                <a16:creationId xmlns:a16="http://schemas.microsoft.com/office/drawing/2014/main" id="{107E6048-CF69-48D4-81D2-739F0E7B9D18}"/>
              </a:ext>
            </a:extLst>
          </xdr:cNvPr>
          <xdr:cNvCxnSpPr/>
        </xdr:nvCxnSpPr>
        <xdr:spPr>
          <a:xfrm flipH="1">
            <a:off x="2857496" y="6968490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Straight Connector 196">
            <a:extLst>
              <a:ext uri="{FF2B5EF4-FFF2-40B4-BE49-F238E27FC236}">
                <a16:creationId xmlns:a16="http://schemas.microsoft.com/office/drawing/2014/main" id="{02CAB586-1063-4652-BCD3-1B9D2A92DD88}"/>
              </a:ext>
            </a:extLst>
          </xdr:cNvPr>
          <xdr:cNvCxnSpPr/>
        </xdr:nvCxnSpPr>
        <xdr:spPr>
          <a:xfrm flipH="1">
            <a:off x="2881310" y="6965156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Connector 197">
            <a:extLst>
              <a:ext uri="{FF2B5EF4-FFF2-40B4-BE49-F238E27FC236}">
                <a16:creationId xmlns:a16="http://schemas.microsoft.com/office/drawing/2014/main" id="{6E891518-B8D2-4F00-B141-2C86974524CE}"/>
              </a:ext>
            </a:extLst>
          </xdr:cNvPr>
          <xdr:cNvCxnSpPr/>
        </xdr:nvCxnSpPr>
        <xdr:spPr>
          <a:xfrm flipH="1">
            <a:off x="2857500" y="7141845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Straight Connector 198">
            <a:extLst>
              <a:ext uri="{FF2B5EF4-FFF2-40B4-BE49-F238E27FC236}">
                <a16:creationId xmlns:a16="http://schemas.microsoft.com/office/drawing/2014/main" id="{CC964EAC-9AE7-49F6-BE2F-A317B3D7A23E}"/>
              </a:ext>
            </a:extLst>
          </xdr:cNvPr>
          <xdr:cNvCxnSpPr/>
        </xdr:nvCxnSpPr>
        <xdr:spPr>
          <a:xfrm>
            <a:off x="2914650" y="71356536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Straight Connector 199">
            <a:extLst>
              <a:ext uri="{FF2B5EF4-FFF2-40B4-BE49-F238E27FC236}">
                <a16:creationId xmlns:a16="http://schemas.microsoft.com/office/drawing/2014/main" id="{57A251D6-B37D-4EBC-8B76-6915C9FB3174}"/>
              </a:ext>
            </a:extLst>
          </xdr:cNvPr>
          <xdr:cNvCxnSpPr/>
        </xdr:nvCxnSpPr>
        <xdr:spPr>
          <a:xfrm flipH="1">
            <a:off x="2881314" y="713851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Connector 217">
            <a:extLst>
              <a:ext uri="{FF2B5EF4-FFF2-40B4-BE49-F238E27FC236}">
                <a16:creationId xmlns:a16="http://schemas.microsoft.com/office/drawing/2014/main" id="{E49BB6BD-A7C3-49AB-B091-53BFE3B1BFE8}"/>
              </a:ext>
            </a:extLst>
          </xdr:cNvPr>
          <xdr:cNvCxnSpPr/>
        </xdr:nvCxnSpPr>
        <xdr:spPr>
          <a:xfrm flipH="1">
            <a:off x="2857496" y="7156132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Straight Connector 218">
            <a:extLst>
              <a:ext uri="{FF2B5EF4-FFF2-40B4-BE49-F238E27FC236}">
                <a16:creationId xmlns:a16="http://schemas.microsoft.com/office/drawing/2014/main" id="{6B64295E-AE79-4EE2-9CA2-C748874B1A86}"/>
              </a:ext>
            </a:extLst>
          </xdr:cNvPr>
          <xdr:cNvCxnSpPr/>
        </xdr:nvCxnSpPr>
        <xdr:spPr>
          <a:xfrm flipH="1">
            <a:off x="2881310" y="7152798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197</xdr:row>
      <xdr:rowOff>138113</xdr:rowOff>
    </xdr:from>
    <xdr:to>
      <xdr:col>19</xdr:col>
      <xdr:colOff>71438</xdr:colOff>
      <xdr:row>208</xdr:row>
      <xdr:rowOff>66675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E0F9C425-9913-BD73-3031-276744688CE5}"/>
            </a:ext>
          </a:extLst>
        </xdr:cNvPr>
        <xdr:cNvGrpSpPr/>
      </xdr:nvGrpSpPr>
      <xdr:grpSpPr>
        <a:xfrm>
          <a:off x="895349" y="29732288"/>
          <a:ext cx="2252664" cy="1500187"/>
          <a:chOff x="895349" y="8148638"/>
          <a:chExt cx="2252664" cy="1500187"/>
        </a:xfrm>
      </xdr:grpSpPr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9AAF33D0-542B-7936-629F-58BBEE6550BE}"/>
              </a:ext>
            </a:extLst>
          </xdr:cNvPr>
          <xdr:cNvCxnSpPr/>
        </xdr:nvCxnSpPr>
        <xdr:spPr>
          <a:xfrm>
            <a:off x="97155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Arrow Connector 90">
            <a:extLst>
              <a:ext uri="{FF2B5EF4-FFF2-40B4-BE49-F238E27FC236}">
                <a16:creationId xmlns:a16="http://schemas.microsoft.com/office/drawing/2014/main" id="{51EDFB51-E347-4D8A-A9DB-3AC554ECE09B}"/>
              </a:ext>
            </a:extLst>
          </xdr:cNvPr>
          <xdr:cNvCxnSpPr/>
        </xdr:nvCxnSpPr>
        <xdr:spPr>
          <a:xfrm>
            <a:off x="113347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Arrow Connector 91">
            <a:extLst>
              <a:ext uri="{FF2B5EF4-FFF2-40B4-BE49-F238E27FC236}">
                <a16:creationId xmlns:a16="http://schemas.microsoft.com/office/drawing/2014/main" id="{45AA349E-2069-4DAE-9C45-6D9E3152A862}"/>
              </a:ext>
            </a:extLst>
          </xdr:cNvPr>
          <xdr:cNvCxnSpPr/>
        </xdr:nvCxnSpPr>
        <xdr:spPr>
          <a:xfrm>
            <a:off x="129540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FB9CD792-71C5-4DAE-9527-80941BA8E735}"/>
              </a:ext>
            </a:extLst>
          </xdr:cNvPr>
          <xdr:cNvCxnSpPr/>
        </xdr:nvCxnSpPr>
        <xdr:spPr>
          <a:xfrm>
            <a:off x="145732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Arrow Connector 93">
            <a:extLst>
              <a:ext uri="{FF2B5EF4-FFF2-40B4-BE49-F238E27FC236}">
                <a16:creationId xmlns:a16="http://schemas.microsoft.com/office/drawing/2014/main" id="{AC8227E9-D9DA-40FB-8990-A30E421162A7}"/>
              </a:ext>
            </a:extLst>
          </xdr:cNvPr>
          <xdr:cNvCxnSpPr/>
        </xdr:nvCxnSpPr>
        <xdr:spPr>
          <a:xfrm>
            <a:off x="161925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Arrow Connector 94">
            <a:extLst>
              <a:ext uri="{FF2B5EF4-FFF2-40B4-BE49-F238E27FC236}">
                <a16:creationId xmlns:a16="http://schemas.microsoft.com/office/drawing/2014/main" id="{787304DC-61BB-44C5-A5A7-128A6F7E9577}"/>
              </a:ext>
            </a:extLst>
          </xdr:cNvPr>
          <xdr:cNvCxnSpPr/>
        </xdr:nvCxnSpPr>
        <xdr:spPr>
          <a:xfrm>
            <a:off x="178118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D50B7013-BFB5-4A38-969B-17DA395A49ED}"/>
              </a:ext>
            </a:extLst>
          </xdr:cNvPr>
          <xdr:cNvCxnSpPr/>
        </xdr:nvCxnSpPr>
        <xdr:spPr>
          <a:xfrm>
            <a:off x="194310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BC352992-4E95-4D1C-872A-750D53331DB3}"/>
              </a:ext>
            </a:extLst>
          </xdr:cNvPr>
          <xdr:cNvCxnSpPr/>
        </xdr:nvCxnSpPr>
        <xdr:spPr>
          <a:xfrm>
            <a:off x="210503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01D7AF06-EE92-4B18-BD34-AF66E01B33A1}"/>
              </a:ext>
            </a:extLst>
          </xdr:cNvPr>
          <xdr:cNvCxnSpPr/>
        </xdr:nvCxnSpPr>
        <xdr:spPr>
          <a:xfrm>
            <a:off x="226695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Arrow Connector 100">
            <a:extLst>
              <a:ext uri="{FF2B5EF4-FFF2-40B4-BE49-F238E27FC236}">
                <a16:creationId xmlns:a16="http://schemas.microsoft.com/office/drawing/2014/main" id="{29E4D410-6F91-45DD-BE53-04384B6DBA17}"/>
              </a:ext>
            </a:extLst>
          </xdr:cNvPr>
          <xdr:cNvCxnSpPr/>
        </xdr:nvCxnSpPr>
        <xdr:spPr>
          <a:xfrm>
            <a:off x="242889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1978B407-7D01-4A0F-BFAA-BAAA5BEF6CD8}"/>
              </a:ext>
            </a:extLst>
          </xdr:cNvPr>
          <xdr:cNvCxnSpPr/>
        </xdr:nvCxnSpPr>
        <xdr:spPr>
          <a:xfrm>
            <a:off x="259081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C2940017-BD54-45D7-9E77-DE7C8AC8007A}"/>
              </a:ext>
            </a:extLst>
          </xdr:cNvPr>
          <xdr:cNvCxnSpPr/>
        </xdr:nvCxnSpPr>
        <xdr:spPr>
          <a:xfrm>
            <a:off x="275274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>
            <a:extLst>
              <a:ext uri="{FF2B5EF4-FFF2-40B4-BE49-F238E27FC236}">
                <a16:creationId xmlns:a16="http://schemas.microsoft.com/office/drawing/2014/main" id="{9F7A21DB-B3EB-4E61-AF6C-FD86D9F1FD56}"/>
              </a:ext>
            </a:extLst>
          </xdr:cNvPr>
          <xdr:cNvCxnSpPr/>
        </xdr:nvCxnSpPr>
        <xdr:spPr>
          <a:xfrm>
            <a:off x="291466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E0F11E3C-B7AA-543F-C3D4-A52CD1BAED3A}"/>
              </a:ext>
            </a:extLst>
          </xdr:cNvPr>
          <xdr:cNvCxnSpPr/>
        </xdr:nvCxnSpPr>
        <xdr:spPr>
          <a:xfrm>
            <a:off x="145732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72423AC0-8663-6074-3A65-B39B86289FF8}"/>
              </a:ext>
            </a:extLst>
          </xdr:cNvPr>
          <xdr:cNvCxnSpPr/>
        </xdr:nvCxnSpPr>
        <xdr:spPr>
          <a:xfrm flipV="1">
            <a:off x="97631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Connector 112">
            <a:extLst>
              <a:ext uri="{FF2B5EF4-FFF2-40B4-BE49-F238E27FC236}">
                <a16:creationId xmlns:a16="http://schemas.microsoft.com/office/drawing/2014/main" id="{4A2B5B99-34FE-430C-8929-30CD0EB38DB3}"/>
              </a:ext>
            </a:extLst>
          </xdr:cNvPr>
          <xdr:cNvCxnSpPr/>
        </xdr:nvCxnSpPr>
        <xdr:spPr>
          <a:xfrm flipH="1" flipV="1">
            <a:off x="259080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3" name="Isosceles Triangle 132">
            <a:extLst>
              <a:ext uri="{FF2B5EF4-FFF2-40B4-BE49-F238E27FC236}">
                <a16:creationId xmlns:a16="http://schemas.microsoft.com/office/drawing/2014/main" id="{65900663-4229-AE87-AA54-EE7A3BEB8593}"/>
              </a:ext>
            </a:extLst>
          </xdr:cNvPr>
          <xdr:cNvSpPr/>
        </xdr:nvSpPr>
        <xdr:spPr>
          <a:xfrm>
            <a:off x="90487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4" name="Isosceles Triangle 133">
            <a:extLst>
              <a:ext uri="{FF2B5EF4-FFF2-40B4-BE49-F238E27FC236}">
                <a16:creationId xmlns:a16="http://schemas.microsoft.com/office/drawing/2014/main" id="{CB1F60E2-9717-4355-863D-F85833239A47}"/>
              </a:ext>
            </a:extLst>
          </xdr:cNvPr>
          <xdr:cNvSpPr/>
        </xdr:nvSpPr>
        <xdr:spPr>
          <a:xfrm>
            <a:off x="300990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6" name="Straight Arrow Connector 135">
            <a:extLst>
              <a:ext uri="{FF2B5EF4-FFF2-40B4-BE49-F238E27FC236}">
                <a16:creationId xmlns:a16="http://schemas.microsoft.com/office/drawing/2014/main" id="{06F617CD-B371-271C-117F-F53239F4A24B}"/>
              </a:ext>
            </a:extLst>
          </xdr:cNvPr>
          <xdr:cNvCxnSpPr/>
        </xdr:nvCxnSpPr>
        <xdr:spPr>
          <a:xfrm flipV="1">
            <a:off x="97155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>
            <a:extLst>
              <a:ext uri="{FF2B5EF4-FFF2-40B4-BE49-F238E27FC236}">
                <a16:creationId xmlns:a16="http://schemas.microsoft.com/office/drawing/2014/main" id="{63E7C867-D457-430D-901C-46203C32092E}"/>
              </a:ext>
            </a:extLst>
          </xdr:cNvPr>
          <xdr:cNvCxnSpPr/>
        </xdr:nvCxnSpPr>
        <xdr:spPr>
          <a:xfrm flipV="1">
            <a:off x="307181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AF9F4D06-538B-C6EB-0795-7D974E1C0289}"/>
              </a:ext>
            </a:extLst>
          </xdr:cNvPr>
          <xdr:cNvCxnSpPr/>
        </xdr:nvCxnSpPr>
        <xdr:spPr>
          <a:xfrm>
            <a:off x="97155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3C71B5A3-13BF-BCD1-85C0-C90BC7AC5F05}"/>
              </a:ext>
            </a:extLst>
          </xdr:cNvPr>
          <xdr:cNvCxnSpPr/>
        </xdr:nvCxnSpPr>
        <xdr:spPr>
          <a:xfrm>
            <a:off x="89534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B06FBFAC-99C0-1DF7-DCCA-E6BABF60D10A}"/>
              </a:ext>
            </a:extLst>
          </xdr:cNvPr>
          <xdr:cNvCxnSpPr/>
        </xdr:nvCxnSpPr>
        <xdr:spPr>
          <a:xfrm flipH="1">
            <a:off x="93345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5EC50488-8737-427E-BEE9-C01DAEBA5B8A}"/>
              </a:ext>
            </a:extLst>
          </xdr:cNvPr>
          <xdr:cNvCxnSpPr/>
        </xdr:nvCxnSpPr>
        <xdr:spPr>
          <a:xfrm>
            <a:off x="307657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96BF7EDF-362C-4F11-9A47-D837600D8A78}"/>
              </a:ext>
            </a:extLst>
          </xdr:cNvPr>
          <xdr:cNvCxnSpPr/>
        </xdr:nvCxnSpPr>
        <xdr:spPr>
          <a:xfrm flipH="1">
            <a:off x="303847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82C02FF1-9DA4-430D-A903-B62FC8585024}"/>
              </a:ext>
            </a:extLst>
          </xdr:cNvPr>
          <xdr:cNvCxnSpPr/>
        </xdr:nvCxnSpPr>
        <xdr:spPr>
          <a:xfrm>
            <a:off x="89534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0219A3E5-022F-4517-BD13-0755C0FCC721}"/>
              </a:ext>
            </a:extLst>
          </xdr:cNvPr>
          <xdr:cNvCxnSpPr/>
        </xdr:nvCxnSpPr>
        <xdr:spPr>
          <a:xfrm flipH="1">
            <a:off x="93345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B9DA79A1-7BAA-48BF-BB3C-5D80D449BA06}"/>
              </a:ext>
            </a:extLst>
          </xdr:cNvPr>
          <xdr:cNvCxnSpPr/>
        </xdr:nvCxnSpPr>
        <xdr:spPr>
          <a:xfrm flipH="1">
            <a:off x="303847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2B5DD8A4-2978-4C04-BEB0-A4646E85A938}"/>
              </a:ext>
            </a:extLst>
          </xdr:cNvPr>
          <xdr:cNvCxnSpPr/>
        </xdr:nvCxnSpPr>
        <xdr:spPr>
          <a:xfrm>
            <a:off x="145732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0954B35D-16B9-4BDD-BA52-C49AA8D53BEE}"/>
              </a:ext>
            </a:extLst>
          </xdr:cNvPr>
          <xdr:cNvCxnSpPr/>
        </xdr:nvCxnSpPr>
        <xdr:spPr>
          <a:xfrm flipH="1">
            <a:off x="141922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>
            <a:extLst>
              <a:ext uri="{FF2B5EF4-FFF2-40B4-BE49-F238E27FC236}">
                <a16:creationId xmlns:a16="http://schemas.microsoft.com/office/drawing/2014/main" id="{25464C5C-2E1B-4900-9952-E17E7CC4968D}"/>
              </a:ext>
            </a:extLst>
          </xdr:cNvPr>
          <xdr:cNvCxnSpPr/>
        </xdr:nvCxnSpPr>
        <xdr:spPr>
          <a:xfrm>
            <a:off x="259080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Connector 156">
            <a:extLst>
              <a:ext uri="{FF2B5EF4-FFF2-40B4-BE49-F238E27FC236}">
                <a16:creationId xmlns:a16="http://schemas.microsoft.com/office/drawing/2014/main" id="{40B36748-A088-4D5F-850F-DDEBA5BF51AE}"/>
              </a:ext>
            </a:extLst>
          </xdr:cNvPr>
          <xdr:cNvCxnSpPr/>
        </xdr:nvCxnSpPr>
        <xdr:spPr>
          <a:xfrm flipH="1">
            <a:off x="255270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85724</xdr:colOff>
      <xdr:row>197</xdr:row>
      <xdr:rowOff>138113</xdr:rowOff>
    </xdr:from>
    <xdr:to>
      <xdr:col>37</xdr:col>
      <xdr:colOff>71438</xdr:colOff>
      <xdr:row>208</xdr:row>
      <xdr:rowOff>66675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C8331F9F-DB5B-9F2A-D6DD-48A7A93B19C6}"/>
            </a:ext>
          </a:extLst>
        </xdr:cNvPr>
        <xdr:cNvGrpSpPr/>
      </xdr:nvGrpSpPr>
      <xdr:grpSpPr>
        <a:xfrm>
          <a:off x="3809999" y="29732288"/>
          <a:ext cx="2252664" cy="1500187"/>
          <a:chOff x="3809999" y="8148638"/>
          <a:chExt cx="2252664" cy="1500187"/>
        </a:xfrm>
      </xdr:grpSpPr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34803780-CCB7-475F-9280-C52A320F315D}"/>
              </a:ext>
            </a:extLst>
          </xdr:cNvPr>
          <xdr:cNvCxnSpPr/>
        </xdr:nvCxnSpPr>
        <xdr:spPr>
          <a:xfrm>
            <a:off x="388620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Arrow Connector 158">
            <a:extLst>
              <a:ext uri="{FF2B5EF4-FFF2-40B4-BE49-F238E27FC236}">
                <a16:creationId xmlns:a16="http://schemas.microsoft.com/office/drawing/2014/main" id="{7F1ABCA9-79B4-43A6-A188-265669DD2B3D}"/>
              </a:ext>
            </a:extLst>
          </xdr:cNvPr>
          <xdr:cNvCxnSpPr/>
        </xdr:nvCxnSpPr>
        <xdr:spPr>
          <a:xfrm>
            <a:off x="404812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Arrow Connector 159">
            <a:extLst>
              <a:ext uri="{FF2B5EF4-FFF2-40B4-BE49-F238E27FC236}">
                <a16:creationId xmlns:a16="http://schemas.microsoft.com/office/drawing/2014/main" id="{05B71505-15F9-44F8-98EA-35486B95E0F2}"/>
              </a:ext>
            </a:extLst>
          </xdr:cNvPr>
          <xdr:cNvCxnSpPr/>
        </xdr:nvCxnSpPr>
        <xdr:spPr>
          <a:xfrm>
            <a:off x="421005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Arrow Connector 160">
            <a:extLst>
              <a:ext uri="{FF2B5EF4-FFF2-40B4-BE49-F238E27FC236}">
                <a16:creationId xmlns:a16="http://schemas.microsoft.com/office/drawing/2014/main" id="{AA5D4EBF-A298-4719-B9F5-2D1429389ABF}"/>
              </a:ext>
            </a:extLst>
          </xdr:cNvPr>
          <xdr:cNvCxnSpPr/>
        </xdr:nvCxnSpPr>
        <xdr:spPr>
          <a:xfrm>
            <a:off x="437197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Arrow Connector 161">
            <a:extLst>
              <a:ext uri="{FF2B5EF4-FFF2-40B4-BE49-F238E27FC236}">
                <a16:creationId xmlns:a16="http://schemas.microsoft.com/office/drawing/2014/main" id="{1AC04D79-E88B-4627-B2E7-12870022BDA8}"/>
              </a:ext>
            </a:extLst>
          </xdr:cNvPr>
          <xdr:cNvCxnSpPr/>
        </xdr:nvCxnSpPr>
        <xdr:spPr>
          <a:xfrm>
            <a:off x="453390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Arrow Connector 162">
            <a:extLst>
              <a:ext uri="{FF2B5EF4-FFF2-40B4-BE49-F238E27FC236}">
                <a16:creationId xmlns:a16="http://schemas.microsoft.com/office/drawing/2014/main" id="{8C3BCC99-8F14-4034-83AF-112E60181EA5}"/>
              </a:ext>
            </a:extLst>
          </xdr:cNvPr>
          <xdr:cNvCxnSpPr/>
        </xdr:nvCxnSpPr>
        <xdr:spPr>
          <a:xfrm>
            <a:off x="469583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Arrow Connector 163">
            <a:extLst>
              <a:ext uri="{FF2B5EF4-FFF2-40B4-BE49-F238E27FC236}">
                <a16:creationId xmlns:a16="http://schemas.microsoft.com/office/drawing/2014/main" id="{92D744EA-753C-43B7-9CAA-A90C61D4F897}"/>
              </a:ext>
            </a:extLst>
          </xdr:cNvPr>
          <xdr:cNvCxnSpPr/>
        </xdr:nvCxnSpPr>
        <xdr:spPr>
          <a:xfrm>
            <a:off x="485775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Arrow Connector 164">
            <a:extLst>
              <a:ext uri="{FF2B5EF4-FFF2-40B4-BE49-F238E27FC236}">
                <a16:creationId xmlns:a16="http://schemas.microsoft.com/office/drawing/2014/main" id="{32DE61BA-B47E-4BF2-B77D-0E1D4EF8B35B}"/>
              </a:ext>
            </a:extLst>
          </xdr:cNvPr>
          <xdr:cNvCxnSpPr/>
        </xdr:nvCxnSpPr>
        <xdr:spPr>
          <a:xfrm>
            <a:off x="501968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Arrow Connector 165">
            <a:extLst>
              <a:ext uri="{FF2B5EF4-FFF2-40B4-BE49-F238E27FC236}">
                <a16:creationId xmlns:a16="http://schemas.microsoft.com/office/drawing/2014/main" id="{511730F3-9EC3-49DF-8D7A-A8DF4B328512}"/>
              </a:ext>
            </a:extLst>
          </xdr:cNvPr>
          <xdr:cNvCxnSpPr/>
        </xdr:nvCxnSpPr>
        <xdr:spPr>
          <a:xfrm>
            <a:off x="518160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Arrow Connector 166">
            <a:extLst>
              <a:ext uri="{FF2B5EF4-FFF2-40B4-BE49-F238E27FC236}">
                <a16:creationId xmlns:a16="http://schemas.microsoft.com/office/drawing/2014/main" id="{BC032711-290A-47B7-B3B9-50106C6D74C4}"/>
              </a:ext>
            </a:extLst>
          </xdr:cNvPr>
          <xdr:cNvCxnSpPr/>
        </xdr:nvCxnSpPr>
        <xdr:spPr>
          <a:xfrm>
            <a:off x="534354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Straight Arrow Connector 167">
            <a:extLst>
              <a:ext uri="{FF2B5EF4-FFF2-40B4-BE49-F238E27FC236}">
                <a16:creationId xmlns:a16="http://schemas.microsoft.com/office/drawing/2014/main" id="{C5F9F7DF-ADA3-40A0-BAF6-A43D6BE42E3D}"/>
              </a:ext>
            </a:extLst>
          </xdr:cNvPr>
          <xdr:cNvCxnSpPr/>
        </xdr:nvCxnSpPr>
        <xdr:spPr>
          <a:xfrm>
            <a:off x="550546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Straight Arrow Connector 168">
            <a:extLst>
              <a:ext uri="{FF2B5EF4-FFF2-40B4-BE49-F238E27FC236}">
                <a16:creationId xmlns:a16="http://schemas.microsoft.com/office/drawing/2014/main" id="{473DAC26-3FFF-4E7D-B321-306E923147B4}"/>
              </a:ext>
            </a:extLst>
          </xdr:cNvPr>
          <xdr:cNvCxnSpPr/>
        </xdr:nvCxnSpPr>
        <xdr:spPr>
          <a:xfrm>
            <a:off x="566739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Straight Arrow Connector 169">
            <a:extLst>
              <a:ext uri="{FF2B5EF4-FFF2-40B4-BE49-F238E27FC236}">
                <a16:creationId xmlns:a16="http://schemas.microsoft.com/office/drawing/2014/main" id="{DAE7253B-1F5B-4627-A1DC-356B717D877C}"/>
              </a:ext>
            </a:extLst>
          </xdr:cNvPr>
          <xdr:cNvCxnSpPr/>
        </xdr:nvCxnSpPr>
        <xdr:spPr>
          <a:xfrm>
            <a:off x="582931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Connector 170">
            <a:extLst>
              <a:ext uri="{FF2B5EF4-FFF2-40B4-BE49-F238E27FC236}">
                <a16:creationId xmlns:a16="http://schemas.microsoft.com/office/drawing/2014/main" id="{B8A91247-4A79-42E4-839D-2C150F86A1A2}"/>
              </a:ext>
            </a:extLst>
          </xdr:cNvPr>
          <xdr:cNvCxnSpPr/>
        </xdr:nvCxnSpPr>
        <xdr:spPr>
          <a:xfrm>
            <a:off x="437197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Connector 171">
            <a:extLst>
              <a:ext uri="{FF2B5EF4-FFF2-40B4-BE49-F238E27FC236}">
                <a16:creationId xmlns:a16="http://schemas.microsoft.com/office/drawing/2014/main" id="{E5987BAA-6F93-47AD-B674-5FDEF9C25BE0}"/>
              </a:ext>
            </a:extLst>
          </xdr:cNvPr>
          <xdr:cNvCxnSpPr/>
        </xdr:nvCxnSpPr>
        <xdr:spPr>
          <a:xfrm flipV="1">
            <a:off x="389096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Connector 172">
            <a:extLst>
              <a:ext uri="{FF2B5EF4-FFF2-40B4-BE49-F238E27FC236}">
                <a16:creationId xmlns:a16="http://schemas.microsoft.com/office/drawing/2014/main" id="{D3790D5A-6414-47E6-B1E4-026A0156683A}"/>
              </a:ext>
            </a:extLst>
          </xdr:cNvPr>
          <xdr:cNvCxnSpPr/>
        </xdr:nvCxnSpPr>
        <xdr:spPr>
          <a:xfrm flipH="1" flipV="1">
            <a:off x="550545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4" name="Isosceles Triangle 173">
            <a:extLst>
              <a:ext uri="{FF2B5EF4-FFF2-40B4-BE49-F238E27FC236}">
                <a16:creationId xmlns:a16="http://schemas.microsoft.com/office/drawing/2014/main" id="{CADC4D2A-B2EE-42B2-BCCD-9B6717DB5020}"/>
              </a:ext>
            </a:extLst>
          </xdr:cNvPr>
          <xdr:cNvSpPr/>
        </xdr:nvSpPr>
        <xdr:spPr>
          <a:xfrm>
            <a:off x="381952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5" name="Isosceles Triangle 174">
            <a:extLst>
              <a:ext uri="{FF2B5EF4-FFF2-40B4-BE49-F238E27FC236}">
                <a16:creationId xmlns:a16="http://schemas.microsoft.com/office/drawing/2014/main" id="{FC74BD6C-F768-49CC-A461-64967A49C286}"/>
              </a:ext>
            </a:extLst>
          </xdr:cNvPr>
          <xdr:cNvSpPr/>
        </xdr:nvSpPr>
        <xdr:spPr>
          <a:xfrm>
            <a:off x="592455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6" name="Straight Arrow Connector 175">
            <a:extLst>
              <a:ext uri="{FF2B5EF4-FFF2-40B4-BE49-F238E27FC236}">
                <a16:creationId xmlns:a16="http://schemas.microsoft.com/office/drawing/2014/main" id="{9E26C248-BD24-4235-933D-D9B65D7FBD2F}"/>
              </a:ext>
            </a:extLst>
          </xdr:cNvPr>
          <xdr:cNvCxnSpPr/>
        </xdr:nvCxnSpPr>
        <xdr:spPr>
          <a:xfrm flipV="1">
            <a:off x="388620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Arrow Connector 176">
            <a:extLst>
              <a:ext uri="{FF2B5EF4-FFF2-40B4-BE49-F238E27FC236}">
                <a16:creationId xmlns:a16="http://schemas.microsoft.com/office/drawing/2014/main" id="{BFF534A8-F8D9-4691-BC5D-79046BF2B1B4}"/>
              </a:ext>
            </a:extLst>
          </xdr:cNvPr>
          <xdr:cNvCxnSpPr/>
        </xdr:nvCxnSpPr>
        <xdr:spPr>
          <a:xfrm flipV="1">
            <a:off x="598646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Connector 177">
            <a:extLst>
              <a:ext uri="{FF2B5EF4-FFF2-40B4-BE49-F238E27FC236}">
                <a16:creationId xmlns:a16="http://schemas.microsoft.com/office/drawing/2014/main" id="{3F9CA71B-4A95-439F-8CE6-175E5FDEB6B1}"/>
              </a:ext>
            </a:extLst>
          </xdr:cNvPr>
          <xdr:cNvCxnSpPr/>
        </xdr:nvCxnSpPr>
        <xdr:spPr>
          <a:xfrm>
            <a:off x="388620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E403A9D0-DCD6-41E1-82DE-3326EC39ECB4}"/>
              </a:ext>
            </a:extLst>
          </xdr:cNvPr>
          <xdr:cNvCxnSpPr/>
        </xdr:nvCxnSpPr>
        <xdr:spPr>
          <a:xfrm>
            <a:off x="380999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5A84CCEB-5D4D-4EBC-9448-EFD4432B7353}"/>
              </a:ext>
            </a:extLst>
          </xdr:cNvPr>
          <xdr:cNvCxnSpPr/>
        </xdr:nvCxnSpPr>
        <xdr:spPr>
          <a:xfrm flipH="1">
            <a:off x="384810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DB1A1BA3-2BC7-4A7E-A61E-3B58CCF56090}"/>
              </a:ext>
            </a:extLst>
          </xdr:cNvPr>
          <xdr:cNvCxnSpPr/>
        </xdr:nvCxnSpPr>
        <xdr:spPr>
          <a:xfrm>
            <a:off x="599122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F879D9B9-E645-4B4E-8AD3-3B0180219E69}"/>
              </a:ext>
            </a:extLst>
          </xdr:cNvPr>
          <xdr:cNvCxnSpPr/>
        </xdr:nvCxnSpPr>
        <xdr:spPr>
          <a:xfrm flipH="1">
            <a:off x="595312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3B2B2A1A-6E3E-4009-BA76-74B691574522}"/>
              </a:ext>
            </a:extLst>
          </xdr:cNvPr>
          <xdr:cNvCxnSpPr/>
        </xdr:nvCxnSpPr>
        <xdr:spPr>
          <a:xfrm>
            <a:off x="380999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Connector 183">
            <a:extLst>
              <a:ext uri="{FF2B5EF4-FFF2-40B4-BE49-F238E27FC236}">
                <a16:creationId xmlns:a16="http://schemas.microsoft.com/office/drawing/2014/main" id="{B3EC228B-E09E-406E-9E23-A93785F06BDE}"/>
              </a:ext>
            </a:extLst>
          </xdr:cNvPr>
          <xdr:cNvCxnSpPr/>
        </xdr:nvCxnSpPr>
        <xdr:spPr>
          <a:xfrm flipH="1">
            <a:off x="384810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Connector 184">
            <a:extLst>
              <a:ext uri="{FF2B5EF4-FFF2-40B4-BE49-F238E27FC236}">
                <a16:creationId xmlns:a16="http://schemas.microsoft.com/office/drawing/2014/main" id="{BBC285F0-A746-4E88-AE64-90F090BDDB7A}"/>
              </a:ext>
            </a:extLst>
          </xdr:cNvPr>
          <xdr:cNvCxnSpPr/>
        </xdr:nvCxnSpPr>
        <xdr:spPr>
          <a:xfrm flipH="1">
            <a:off x="595312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Connector 185">
            <a:extLst>
              <a:ext uri="{FF2B5EF4-FFF2-40B4-BE49-F238E27FC236}">
                <a16:creationId xmlns:a16="http://schemas.microsoft.com/office/drawing/2014/main" id="{88B256A4-6462-4065-9116-B197B5500164}"/>
              </a:ext>
            </a:extLst>
          </xdr:cNvPr>
          <xdr:cNvCxnSpPr/>
        </xdr:nvCxnSpPr>
        <xdr:spPr>
          <a:xfrm>
            <a:off x="437197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46F9356F-3736-4A5D-9B74-48C29D960017}"/>
              </a:ext>
            </a:extLst>
          </xdr:cNvPr>
          <xdr:cNvCxnSpPr/>
        </xdr:nvCxnSpPr>
        <xdr:spPr>
          <a:xfrm flipH="1">
            <a:off x="433387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Connector 187">
            <a:extLst>
              <a:ext uri="{FF2B5EF4-FFF2-40B4-BE49-F238E27FC236}">
                <a16:creationId xmlns:a16="http://schemas.microsoft.com/office/drawing/2014/main" id="{219CE70C-24C6-4A38-A011-946CB969CAB9}"/>
              </a:ext>
            </a:extLst>
          </xdr:cNvPr>
          <xdr:cNvCxnSpPr/>
        </xdr:nvCxnSpPr>
        <xdr:spPr>
          <a:xfrm>
            <a:off x="550545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Connector 188">
            <a:extLst>
              <a:ext uri="{FF2B5EF4-FFF2-40B4-BE49-F238E27FC236}">
                <a16:creationId xmlns:a16="http://schemas.microsoft.com/office/drawing/2014/main" id="{18CBFE95-DFBD-4874-884C-C0A7766564A4}"/>
              </a:ext>
            </a:extLst>
          </xdr:cNvPr>
          <xdr:cNvCxnSpPr/>
        </xdr:nvCxnSpPr>
        <xdr:spPr>
          <a:xfrm flipH="1">
            <a:off x="546735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194</xdr:row>
      <xdr:rowOff>0</xdr:rowOff>
    </xdr:from>
    <xdr:to>
      <xdr:col>37</xdr:col>
      <xdr:colOff>4763</xdr:colOff>
      <xdr:row>197</xdr:row>
      <xdr:rowOff>4762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ABD8C339-953D-F2A5-3038-A0F6738F791C}"/>
            </a:ext>
          </a:extLst>
        </xdr:cNvPr>
        <xdr:cNvGrpSpPr/>
      </xdr:nvGrpSpPr>
      <xdr:grpSpPr>
        <a:xfrm>
          <a:off x="3886200" y="29165550"/>
          <a:ext cx="2109788" cy="433387"/>
          <a:chOff x="3886200" y="7581900"/>
          <a:chExt cx="2109788" cy="433387"/>
        </a:xfrm>
      </xdr:grpSpPr>
      <xdr:cxnSp macro="">
        <xdr:nvCxnSpPr>
          <xdr:cNvPr id="190" name="Straight Connector 189">
            <a:extLst>
              <a:ext uri="{FF2B5EF4-FFF2-40B4-BE49-F238E27FC236}">
                <a16:creationId xmlns:a16="http://schemas.microsoft.com/office/drawing/2014/main" id="{E9320E33-6784-4394-986C-DFD6CF6E491D}"/>
              </a:ext>
            </a:extLst>
          </xdr:cNvPr>
          <xdr:cNvCxnSpPr/>
        </xdr:nvCxnSpPr>
        <xdr:spPr>
          <a:xfrm>
            <a:off x="3886200" y="8015287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Arrow Connector 190">
            <a:extLst>
              <a:ext uri="{FF2B5EF4-FFF2-40B4-BE49-F238E27FC236}">
                <a16:creationId xmlns:a16="http://schemas.microsoft.com/office/drawing/2014/main" id="{F37437E2-1A4F-40FA-87D7-3D7BA609E459}"/>
              </a:ext>
            </a:extLst>
          </xdr:cNvPr>
          <xdr:cNvCxnSpPr/>
        </xdr:nvCxnSpPr>
        <xdr:spPr>
          <a:xfrm>
            <a:off x="4048127" y="787241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Arrow Connector 191">
            <a:extLst>
              <a:ext uri="{FF2B5EF4-FFF2-40B4-BE49-F238E27FC236}">
                <a16:creationId xmlns:a16="http://schemas.microsoft.com/office/drawing/2014/main" id="{8DB3825F-F2FE-4CBE-9ED4-5178946D0F98}"/>
              </a:ext>
            </a:extLst>
          </xdr:cNvPr>
          <xdr:cNvCxnSpPr/>
        </xdr:nvCxnSpPr>
        <xdr:spPr>
          <a:xfrm>
            <a:off x="4210051" y="772953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Arrow Connector 192">
            <a:extLst>
              <a:ext uri="{FF2B5EF4-FFF2-40B4-BE49-F238E27FC236}">
                <a16:creationId xmlns:a16="http://schemas.microsoft.com/office/drawing/2014/main" id="{95EAEB02-BDEA-46B7-B8E3-FE44622FE483}"/>
              </a:ext>
            </a:extLst>
          </xdr:cNvPr>
          <xdr:cNvCxnSpPr/>
        </xdr:nvCxnSpPr>
        <xdr:spPr>
          <a:xfrm>
            <a:off x="4371977" y="758190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Arrow Connector 193">
            <a:extLst>
              <a:ext uri="{FF2B5EF4-FFF2-40B4-BE49-F238E27FC236}">
                <a16:creationId xmlns:a16="http://schemas.microsoft.com/office/drawing/2014/main" id="{C941A838-18E6-4D8B-969E-0FABA141ABAC}"/>
              </a:ext>
            </a:extLst>
          </xdr:cNvPr>
          <xdr:cNvCxnSpPr/>
        </xdr:nvCxnSpPr>
        <xdr:spPr>
          <a:xfrm>
            <a:off x="4533909" y="7586662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Straight Arrow Connector 194">
            <a:extLst>
              <a:ext uri="{FF2B5EF4-FFF2-40B4-BE49-F238E27FC236}">
                <a16:creationId xmlns:a16="http://schemas.microsoft.com/office/drawing/2014/main" id="{7D4BF190-E294-4B3B-9D25-A1B4119ADB9A}"/>
              </a:ext>
            </a:extLst>
          </xdr:cNvPr>
          <xdr:cNvCxnSpPr/>
        </xdr:nvCxnSpPr>
        <xdr:spPr>
          <a:xfrm>
            <a:off x="4695835" y="7586662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Arrow Connector 195">
            <a:extLst>
              <a:ext uri="{FF2B5EF4-FFF2-40B4-BE49-F238E27FC236}">
                <a16:creationId xmlns:a16="http://schemas.microsoft.com/office/drawing/2014/main" id="{6589368A-757B-415B-8376-CDE98BFA143C}"/>
              </a:ext>
            </a:extLst>
          </xdr:cNvPr>
          <xdr:cNvCxnSpPr/>
        </xdr:nvCxnSpPr>
        <xdr:spPr>
          <a:xfrm>
            <a:off x="4857759" y="7586662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Straight Arrow Connector 196">
            <a:extLst>
              <a:ext uri="{FF2B5EF4-FFF2-40B4-BE49-F238E27FC236}">
                <a16:creationId xmlns:a16="http://schemas.microsoft.com/office/drawing/2014/main" id="{3E5A8AAC-CD54-473A-9C5A-9BE6F1668BD5}"/>
              </a:ext>
            </a:extLst>
          </xdr:cNvPr>
          <xdr:cNvCxnSpPr/>
        </xdr:nvCxnSpPr>
        <xdr:spPr>
          <a:xfrm>
            <a:off x="5019685" y="7586662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Arrow Connector 197">
            <a:extLst>
              <a:ext uri="{FF2B5EF4-FFF2-40B4-BE49-F238E27FC236}">
                <a16:creationId xmlns:a16="http://schemas.microsoft.com/office/drawing/2014/main" id="{8711A8F7-6658-44AE-80F8-970216E2FDB1}"/>
              </a:ext>
            </a:extLst>
          </xdr:cNvPr>
          <xdr:cNvCxnSpPr/>
        </xdr:nvCxnSpPr>
        <xdr:spPr>
          <a:xfrm>
            <a:off x="5181609" y="7581900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Straight Arrow Connector 198">
            <a:extLst>
              <a:ext uri="{FF2B5EF4-FFF2-40B4-BE49-F238E27FC236}">
                <a16:creationId xmlns:a16="http://schemas.microsoft.com/office/drawing/2014/main" id="{12F75767-A61A-4E34-89A7-BD7EE88F421C}"/>
              </a:ext>
            </a:extLst>
          </xdr:cNvPr>
          <xdr:cNvCxnSpPr/>
        </xdr:nvCxnSpPr>
        <xdr:spPr>
          <a:xfrm>
            <a:off x="5343541" y="7591425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Straight Arrow Connector 199">
            <a:extLst>
              <a:ext uri="{FF2B5EF4-FFF2-40B4-BE49-F238E27FC236}">
                <a16:creationId xmlns:a16="http://schemas.microsoft.com/office/drawing/2014/main" id="{B1001187-D15F-430E-BBE9-DCFE087C5D16}"/>
              </a:ext>
            </a:extLst>
          </xdr:cNvPr>
          <xdr:cNvCxnSpPr/>
        </xdr:nvCxnSpPr>
        <xdr:spPr>
          <a:xfrm>
            <a:off x="5505467" y="7581900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Arrow Connector 200">
            <a:extLst>
              <a:ext uri="{FF2B5EF4-FFF2-40B4-BE49-F238E27FC236}">
                <a16:creationId xmlns:a16="http://schemas.microsoft.com/office/drawing/2014/main" id="{587E2D70-632D-4865-BC5E-62E7051A708D}"/>
              </a:ext>
            </a:extLst>
          </xdr:cNvPr>
          <xdr:cNvCxnSpPr/>
        </xdr:nvCxnSpPr>
        <xdr:spPr>
          <a:xfrm>
            <a:off x="5667391" y="773430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Arrow Connector 201">
            <a:extLst>
              <a:ext uri="{FF2B5EF4-FFF2-40B4-BE49-F238E27FC236}">
                <a16:creationId xmlns:a16="http://schemas.microsoft.com/office/drawing/2014/main" id="{0E4DFC10-B92E-4287-8FE9-59A3DE449D15}"/>
              </a:ext>
            </a:extLst>
          </xdr:cNvPr>
          <xdr:cNvCxnSpPr/>
        </xdr:nvCxnSpPr>
        <xdr:spPr>
          <a:xfrm>
            <a:off x="5829317" y="787241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Connector 202">
            <a:extLst>
              <a:ext uri="{FF2B5EF4-FFF2-40B4-BE49-F238E27FC236}">
                <a16:creationId xmlns:a16="http://schemas.microsoft.com/office/drawing/2014/main" id="{43EABA06-AAEA-442C-8E85-767292AA8B4D}"/>
              </a:ext>
            </a:extLst>
          </xdr:cNvPr>
          <xdr:cNvCxnSpPr/>
        </xdr:nvCxnSpPr>
        <xdr:spPr>
          <a:xfrm>
            <a:off x="4371976" y="7586668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Connector 203">
            <a:extLst>
              <a:ext uri="{FF2B5EF4-FFF2-40B4-BE49-F238E27FC236}">
                <a16:creationId xmlns:a16="http://schemas.microsoft.com/office/drawing/2014/main" id="{A885597B-760C-43F7-A119-9CE6103FF8EA}"/>
              </a:ext>
            </a:extLst>
          </xdr:cNvPr>
          <xdr:cNvCxnSpPr/>
        </xdr:nvCxnSpPr>
        <xdr:spPr>
          <a:xfrm flipV="1">
            <a:off x="3890963" y="758666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Connector 204">
            <a:extLst>
              <a:ext uri="{FF2B5EF4-FFF2-40B4-BE49-F238E27FC236}">
                <a16:creationId xmlns:a16="http://schemas.microsoft.com/office/drawing/2014/main" id="{FECD944F-D92C-4368-A01C-B4571B8F6299}"/>
              </a:ext>
            </a:extLst>
          </xdr:cNvPr>
          <xdr:cNvCxnSpPr/>
        </xdr:nvCxnSpPr>
        <xdr:spPr>
          <a:xfrm flipH="1" flipV="1">
            <a:off x="5505450" y="758666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220</xdr:row>
      <xdr:rowOff>138108</xdr:rowOff>
    </xdr:from>
    <xdr:to>
      <xdr:col>24</xdr:col>
      <xdr:colOff>71439</xdr:colOff>
      <xdr:row>232</xdr:row>
      <xdr:rowOff>66671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727A5E65-92BD-D4AB-C105-815B49521A78}"/>
            </a:ext>
          </a:extLst>
        </xdr:cNvPr>
        <xdr:cNvGrpSpPr/>
      </xdr:nvGrpSpPr>
      <xdr:grpSpPr>
        <a:xfrm>
          <a:off x="895349" y="33018408"/>
          <a:ext cx="3062290" cy="1643063"/>
          <a:chOff x="895349" y="11149008"/>
          <a:chExt cx="3062290" cy="1643063"/>
        </a:xfrm>
      </xdr:grpSpPr>
      <xdr:cxnSp macro="">
        <xdr:nvCxnSpPr>
          <xdr:cNvPr id="222" name="Straight Connector 221">
            <a:extLst>
              <a:ext uri="{FF2B5EF4-FFF2-40B4-BE49-F238E27FC236}">
                <a16:creationId xmlns:a16="http://schemas.microsoft.com/office/drawing/2014/main" id="{DED3A732-E1A9-45D8-9FC1-1B82C0387E28}"/>
              </a:ext>
            </a:extLst>
          </xdr:cNvPr>
          <xdr:cNvCxnSpPr/>
        </xdr:nvCxnSpPr>
        <xdr:spPr>
          <a:xfrm>
            <a:off x="966788" y="11730038"/>
            <a:ext cx="292417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3" name="Isosceles Triangle 222">
            <a:extLst>
              <a:ext uri="{FF2B5EF4-FFF2-40B4-BE49-F238E27FC236}">
                <a16:creationId xmlns:a16="http://schemas.microsoft.com/office/drawing/2014/main" id="{D3848EB8-3136-4BCE-B9A7-980C4149F278}"/>
              </a:ext>
            </a:extLst>
          </xdr:cNvPr>
          <xdr:cNvSpPr/>
        </xdr:nvSpPr>
        <xdr:spPr>
          <a:xfrm>
            <a:off x="900114" y="1173480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4" name="Isosceles Triangle 223">
            <a:extLst>
              <a:ext uri="{FF2B5EF4-FFF2-40B4-BE49-F238E27FC236}">
                <a16:creationId xmlns:a16="http://schemas.microsoft.com/office/drawing/2014/main" id="{D266FC48-6130-485F-8164-816A0203E8A0}"/>
              </a:ext>
            </a:extLst>
          </xdr:cNvPr>
          <xdr:cNvSpPr/>
        </xdr:nvSpPr>
        <xdr:spPr>
          <a:xfrm>
            <a:off x="3819527" y="1172527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5" name="Straight Arrow Connector 224">
            <a:extLst>
              <a:ext uri="{FF2B5EF4-FFF2-40B4-BE49-F238E27FC236}">
                <a16:creationId xmlns:a16="http://schemas.microsoft.com/office/drawing/2014/main" id="{4F7C6600-7DA7-4171-A159-5025FD3D3A27}"/>
              </a:ext>
            </a:extLst>
          </xdr:cNvPr>
          <xdr:cNvCxnSpPr/>
        </xdr:nvCxnSpPr>
        <xdr:spPr>
          <a:xfrm>
            <a:off x="1133474" y="1159193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Arrow Connector 225">
            <a:extLst>
              <a:ext uri="{FF2B5EF4-FFF2-40B4-BE49-F238E27FC236}">
                <a16:creationId xmlns:a16="http://schemas.microsoft.com/office/drawing/2014/main" id="{CD5CE204-AA63-4C1B-AD7B-B68919903E82}"/>
              </a:ext>
            </a:extLst>
          </xdr:cNvPr>
          <xdr:cNvCxnSpPr/>
        </xdr:nvCxnSpPr>
        <xdr:spPr>
          <a:xfrm>
            <a:off x="1295398" y="1144905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Arrow Connector 226">
            <a:extLst>
              <a:ext uri="{FF2B5EF4-FFF2-40B4-BE49-F238E27FC236}">
                <a16:creationId xmlns:a16="http://schemas.microsoft.com/office/drawing/2014/main" id="{7F876921-0520-47A2-A882-E58673E8F583}"/>
              </a:ext>
            </a:extLst>
          </xdr:cNvPr>
          <xdr:cNvCxnSpPr/>
        </xdr:nvCxnSpPr>
        <xdr:spPr>
          <a:xfrm>
            <a:off x="1457324" y="1130142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Arrow Connector 227">
            <a:extLst>
              <a:ext uri="{FF2B5EF4-FFF2-40B4-BE49-F238E27FC236}">
                <a16:creationId xmlns:a16="http://schemas.microsoft.com/office/drawing/2014/main" id="{FE8AEE1A-023C-499D-8292-E47B25C122EA}"/>
              </a:ext>
            </a:extLst>
          </xdr:cNvPr>
          <xdr:cNvCxnSpPr/>
        </xdr:nvCxnSpPr>
        <xdr:spPr>
          <a:xfrm>
            <a:off x="1619247" y="1145382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Arrow Connector 228">
            <a:extLst>
              <a:ext uri="{FF2B5EF4-FFF2-40B4-BE49-F238E27FC236}">
                <a16:creationId xmlns:a16="http://schemas.microsoft.com/office/drawing/2014/main" id="{88BAFDAB-750F-402D-BD86-347F2163B4A5}"/>
              </a:ext>
            </a:extLst>
          </xdr:cNvPr>
          <xdr:cNvCxnSpPr/>
        </xdr:nvCxnSpPr>
        <xdr:spPr>
          <a:xfrm>
            <a:off x="1781173" y="1159193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Connector 229">
            <a:extLst>
              <a:ext uri="{FF2B5EF4-FFF2-40B4-BE49-F238E27FC236}">
                <a16:creationId xmlns:a16="http://schemas.microsoft.com/office/drawing/2014/main" id="{898BA452-1632-4797-AEC1-3800C12F5585}"/>
              </a:ext>
            </a:extLst>
          </xdr:cNvPr>
          <xdr:cNvCxnSpPr/>
        </xdr:nvCxnSpPr>
        <xdr:spPr>
          <a:xfrm flipV="1">
            <a:off x="976310" y="1130618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Connector 230">
            <a:extLst>
              <a:ext uri="{FF2B5EF4-FFF2-40B4-BE49-F238E27FC236}">
                <a16:creationId xmlns:a16="http://schemas.microsoft.com/office/drawing/2014/main" id="{8B74F1AE-40E6-4B00-8722-57FDA6EC81A3}"/>
              </a:ext>
            </a:extLst>
          </xdr:cNvPr>
          <xdr:cNvCxnSpPr/>
        </xdr:nvCxnSpPr>
        <xdr:spPr>
          <a:xfrm flipH="1" flipV="1">
            <a:off x="1457306" y="1130618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Arrow Connector 231">
            <a:extLst>
              <a:ext uri="{FF2B5EF4-FFF2-40B4-BE49-F238E27FC236}">
                <a16:creationId xmlns:a16="http://schemas.microsoft.com/office/drawing/2014/main" id="{1C2DC272-5B7F-437B-A269-AA8CBFC6D271}"/>
              </a:ext>
            </a:extLst>
          </xdr:cNvPr>
          <xdr:cNvCxnSpPr/>
        </xdr:nvCxnSpPr>
        <xdr:spPr>
          <a:xfrm>
            <a:off x="1947862" y="1114901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Arrow Connector 234">
            <a:extLst>
              <a:ext uri="{FF2B5EF4-FFF2-40B4-BE49-F238E27FC236}">
                <a16:creationId xmlns:a16="http://schemas.microsoft.com/office/drawing/2014/main" id="{04501846-CBB1-48CB-93E2-20AC85B516E0}"/>
              </a:ext>
            </a:extLst>
          </xdr:cNvPr>
          <xdr:cNvCxnSpPr/>
        </xdr:nvCxnSpPr>
        <xdr:spPr>
          <a:xfrm>
            <a:off x="2105034" y="1159192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Arrow Connector 235">
            <a:extLst>
              <a:ext uri="{FF2B5EF4-FFF2-40B4-BE49-F238E27FC236}">
                <a16:creationId xmlns:a16="http://schemas.microsoft.com/office/drawing/2014/main" id="{7797293A-29E8-4872-A2DE-C8F91DD1D18E}"/>
              </a:ext>
            </a:extLst>
          </xdr:cNvPr>
          <xdr:cNvCxnSpPr/>
        </xdr:nvCxnSpPr>
        <xdr:spPr>
          <a:xfrm>
            <a:off x="2266958" y="1144905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Arrow Connector 236">
            <a:extLst>
              <a:ext uri="{FF2B5EF4-FFF2-40B4-BE49-F238E27FC236}">
                <a16:creationId xmlns:a16="http://schemas.microsoft.com/office/drawing/2014/main" id="{865488D0-A05B-46E8-AC86-11D27F6D2041}"/>
              </a:ext>
            </a:extLst>
          </xdr:cNvPr>
          <xdr:cNvCxnSpPr/>
        </xdr:nvCxnSpPr>
        <xdr:spPr>
          <a:xfrm>
            <a:off x="2428884" y="1130141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Arrow Connector 237">
            <a:extLst>
              <a:ext uri="{FF2B5EF4-FFF2-40B4-BE49-F238E27FC236}">
                <a16:creationId xmlns:a16="http://schemas.microsoft.com/office/drawing/2014/main" id="{4D2D8271-826F-4B52-8B4A-DF80037BBD98}"/>
              </a:ext>
            </a:extLst>
          </xdr:cNvPr>
          <xdr:cNvCxnSpPr/>
        </xdr:nvCxnSpPr>
        <xdr:spPr>
          <a:xfrm>
            <a:off x="2590807" y="1145381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Arrow Connector 238">
            <a:extLst>
              <a:ext uri="{FF2B5EF4-FFF2-40B4-BE49-F238E27FC236}">
                <a16:creationId xmlns:a16="http://schemas.microsoft.com/office/drawing/2014/main" id="{BE7D49F3-87EE-4F26-B43F-D4038DECFAE0}"/>
              </a:ext>
            </a:extLst>
          </xdr:cNvPr>
          <xdr:cNvCxnSpPr/>
        </xdr:nvCxnSpPr>
        <xdr:spPr>
          <a:xfrm>
            <a:off x="2752733" y="1159192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CB16ECDC-8434-493A-A97A-3011A5799829}"/>
              </a:ext>
            </a:extLst>
          </xdr:cNvPr>
          <xdr:cNvCxnSpPr/>
        </xdr:nvCxnSpPr>
        <xdr:spPr>
          <a:xfrm flipV="1">
            <a:off x="1947870" y="1130617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21CB5FDD-2C75-4CDA-8786-418E79197E71}"/>
              </a:ext>
            </a:extLst>
          </xdr:cNvPr>
          <xdr:cNvCxnSpPr/>
        </xdr:nvCxnSpPr>
        <xdr:spPr>
          <a:xfrm flipH="1" flipV="1">
            <a:off x="2428866" y="1130617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Arrow Connector 241">
            <a:extLst>
              <a:ext uri="{FF2B5EF4-FFF2-40B4-BE49-F238E27FC236}">
                <a16:creationId xmlns:a16="http://schemas.microsoft.com/office/drawing/2014/main" id="{61968430-CCAF-4542-B51D-B0F519335F08}"/>
              </a:ext>
            </a:extLst>
          </xdr:cNvPr>
          <xdr:cNvCxnSpPr/>
        </xdr:nvCxnSpPr>
        <xdr:spPr>
          <a:xfrm>
            <a:off x="2914660" y="11149008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Straight Arrow Connector 242">
            <a:extLst>
              <a:ext uri="{FF2B5EF4-FFF2-40B4-BE49-F238E27FC236}">
                <a16:creationId xmlns:a16="http://schemas.microsoft.com/office/drawing/2014/main" id="{6BA11991-4455-4673-A5C9-5F882BFFE61A}"/>
              </a:ext>
            </a:extLst>
          </xdr:cNvPr>
          <xdr:cNvCxnSpPr/>
        </xdr:nvCxnSpPr>
        <xdr:spPr>
          <a:xfrm>
            <a:off x="3076583" y="1158716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Arrow Connector 243">
            <a:extLst>
              <a:ext uri="{FF2B5EF4-FFF2-40B4-BE49-F238E27FC236}">
                <a16:creationId xmlns:a16="http://schemas.microsoft.com/office/drawing/2014/main" id="{3E7BCE9D-ACD6-4EE7-9E8D-CE9B997EAE5A}"/>
              </a:ext>
            </a:extLst>
          </xdr:cNvPr>
          <xdr:cNvCxnSpPr/>
        </xdr:nvCxnSpPr>
        <xdr:spPr>
          <a:xfrm>
            <a:off x="3238507" y="1144429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Straight Arrow Connector 244">
            <a:extLst>
              <a:ext uri="{FF2B5EF4-FFF2-40B4-BE49-F238E27FC236}">
                <a16:creationId xmlns:a16="http://schemas.microsoft.com/office/drawing/2014/main" id="{8BA60912-45FA-4EEB-A504-2B6F85866130}"/>
              </a:ext>
            </a:extLst>
          </xdr:cNvPr>
          <xdr:cNvCxnSpPr/>
        </xdr:nvCxnSpPr>
        <xdr:spPr>
          <a:xfrm>
            <a:off x="3400433" y="1129665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Straight Arrow Connector 245">
            <a:extLst>
              <a:ext uri="{FF2B5EF4-FFF2-40B4-BE49-F238E27FC236}">
                <a16:creationId xmlns:a16="http://schemas.microsoft.com/office/drawing/2014/main" id="{EB5AE2B9-2C0A-4FA0-BC2D-2D4362FBE4B7}"/>
              </a:ext>
            </a:extLst>
          </xdr:cNvPr>
          <xdr:cNvCxnSpPr/>
        </xdr:nvCxnSpPr>
        <xdr:spPr>
          <a:xfrm>
            <a:off x="3562356" y="1144905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Arrow Connector 246">
            <a:extLst>
              <a:ext uri="{FF2B5EF4-FFF2-40B4-BE49-F238E27FC236}">
                <a16:creationId xmlns:a16="http://schemas.microsoft.com/office/drawing/2014/main" id="{5BD98A24-944A-423B-959E-B395A134CD57}"/>
              </a:ext>
            </a:extLst>
          </xdr:cNvPr>
          <xdr:cNvCxnSpPr/>
        </xdr:nvCxnSpPr>
        <xdr:spPr>
          <a:xfrm>
            <a:off x="3724282" y="1158716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2F6315A9-58AD-4D2D-82B9-E46C5102A270}"/>
              </a:ext>
            </a:extLst>
          </xdr:cNvPr>
          <xdr:cNvCxnSpPr/>
        </xdr:nvCxnSpPr>
        <xdr:spPr>
          <a:xfrm flipV="1">
            <a:off x="2919419" y="1130141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Connector 248">
            <a:extLst>
              <a:ext uri="{FF2B5EF4-FFF2-40B4-BE49-F238E27FC236}">
                <a16:creationId xmlns:a16="http://schemas.microsoft.com/office/drawing/2014/main" id="{5D9479B3-4A49-4015-B073-BA85A457E03D}"/>
              </a:ext>
            </a:extLst>
          </xdr:cNvPr>
          <xdr:cNvCxnSpPr/>
        </xdr:nvCxnSpPr>
        <xdr:spPr>
          <a:xfrm flipH="1" flipV="1">
            <a:off x="3400415" y="1130141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Straight Arrow Connector 250">
            <a:extLst>
              <a:ext uri="{FF2B5EF4-FFF2-40B4-BE49-F238E27FC236}">
                <a16:creationId xmlns:a16="http://schemas.microsoft.com/office/drawing/2014/main" id="{A1F76DB1-FDAC-4B63-9BDE-483A2E486798}"/>
              </a:ext>
            </a:extLst>
          </xdr:cNvPr>
          <xdr:cNvCxnSpPr/>
        </xdr:nvCxnSpPr>
        <xdr:spPr>
          <a:xfrm flipV="1">
            <a:off x="966792" y="1187291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Arrow Connector 251">
            <a:extLst>
              <a:ext uri="{FF2B5EF4-FFF2-40B4-BE49-F238E27FC236}">
                <a16:creationId xmlns:a16="http://schemas.microsoft.com/office/drawing/2014/main" id="{CA6A3D80-BCB8-4808-8865-90DDDA2C559E}"/>
              </a:ext>
            </a:extLst>
          </xdr:cNvPr>
          <xdr:cNvCxnSpPr/>
        </xdr:nvCxnSpPr>
        <xdr:spPr>
          <a:xfrm flipV="1">
            <a:off x="3881441" y="1186814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Connector 252">
            <a:extLst>
              <a:ext uri="{FF2B5EF4-FFF2-40B4-BE49-F238E27FC236}">
                <a16:creationId xmlns:a16="http://schemas.microsoft.com/office/drawing/2014/main" id="{FB675E4D-5AEA-4A49-A189-4549D236626B}"/>
              </a:ext>
            </a:extLst>
          </xdr:cNvPr>
          <xdr:cNvCxnSpPr/>
        </xdr:nvCxnSpPr>
        <xdr:spPr>
          <a:xfrm>
            <a:off x="971550" y="1230153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3C303FB5-6825-4B3D-A829-743485470477}"/>
              </a:ext>
            </a:extLst>
          </xdr:cNvPr>
          <xdr:cNvCxnSpPr/>
        </xdr:nvCxnSpPr>
        <xdr:spPr>
          <a:xfrm>
            <a:off x="895349" y="12725396"/>
            <a:ext cx="30432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B3CB7E6D-4C5A-47BF-AD8C-775595D1391F}"/>
              </a:ext>
            </a:extLst>
          </xdr:cNvPr>
          <xdr:cNvCxnSpPr/>
        </xdr:nvCxnSpPr>
        <xdr:spPr>
          <a:xfrm flipH="1">
            <a:off x="933450" y="126872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2342769F-ACAC-4CD5-A25D-ECB2935FC823}"/>
              </a:ext>
            </a:extLst>
          </xdr:cNvPr>
          <xdr:cNvCxnSpPr/>
        </xdr:nvCxnSpPr>
        <xdr:spPr>
          <a:xfrm>
            <a:off x="3886210" y="1230153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A1752535-B421-466D-BF38-188963D943F6}"/>
              </a:ext>
            </a:extLst>
          </xdr:cNvPr>
          <xdr:cNvCxnSpPr/>
        </xdr:nvCxnSpPr>
        <xdr:spPr>
          <a:xfrm flipH="1">
            <a:off x="3848110" y="126872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Connector 257">
            <a:extLst>
              <a:ext uri="{FF2B5EF4-FFF2-40B4-BE49-F238E27FC236}">
                <a16:creationId xmlns:a16="http://schemas.microsoft.com/office/drawing/2014/main" id="{F5D08D2E-8887-40A4-8B5D-C871298C6645}"/>
              </a:ext>
            </a:extLst>
          </xdr:cNvPr>
          <xdr:cNvCxnSpPr/>
        </xdr:nvCxnSpPr>
        <xdr:spPr>
          <a:xfrm>
            <a:off x="895349" y="12439646"/>
            <a:ext cx="30432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3361A78B-0CAB-4770-BEC2-265C89A2AF9F}"/>
              </a:ext>
            </a:extLst>
          </xdr:cNvPr>
          <xdr:cNvCxnSpPr/>
        </xdr:nvCxnSpPr>
        <xdr:spPr>
          <a:xfrm flipH="1">
            <a:off x="933450" y="124015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53F58F42-2045-44E2-AA33-B753599F1B3D}"/>
              </a:ext>
            </a:extLst>
          </xdr:cNvPr>
          <xdr:cNvCxnSpPr/>
        </xdr:nvCxnSpPr>
        <xdr:spPr>
          <a:xfrm flipH="1">
            <a:off x="3848110" y="124015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Connector 260">
            <a:extLst>
              <a:ext uri="{FF2B5EF4-FFF2-40B4-BE49-F238E27FC236}">
                <a16:creationId xmlns:a16="http://schemas.microsoft.com/office/drawing/2014/main" id="{728B11C4-5C42-4D89-AED5-A5AEC9CA2092}"/>
              </a:ext>
            </a:extLst>
          </xdr:cNvPr>
          <xdr:cNvCxnSpPr/>
        </xdr:nvCxnSpPr>
        <xdr:spPr>
          <a:xfrm>
            <a:off x="1943111" y="1201578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Straight Connector 261">
            <a:extLst>
              <a:ext uri="{FF2B5EF4-FFF2-40B4-BE49-F238E27FC236}">
                <a16:creationId xmlns:a16="http://schemas.microsoft.com/office/drawing/2014/main" id="{A7119E46-F2FB-4C71-B18A-31FB1DDBCB4B}"/>
              </a:ext>
            </a:extLst>
          </xdr:cNvPr>
          <xdr:cNvCxnSpPr/>
        </xdr:nvCxnSpPr>
        <xdr:spPr>
          <a:xfrm flipH="1">
            <a:off x="1905011" y="124015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D02663BA-D26C-4A94-AB2E-3791AD83088E}"/>
              </a:ext>
            </a:extLst>
          </xdr:cNvPr>
          <xdr:cNvCxnSpPr/>
        </xdr:nvCxnSpPr>
        <xdr:spPr>
          <a:xfrm>
            <a:off x="2914658" y="12015783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EA6ACAC4-814F-4508-A7F3-36D72063DC56}"/>
              </a:ext>
            </a:extLst>
          </xdr:cNvPr>
          <xdr:cNvCxnSpPr/>
        </xdr:nvCxnSpPr>
        <xdr:spPr>
          <a:xfrm flipH="1">
            <a:off x="2876558" y="12401545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193</xdr:row>
      <xdr:rowOff>138114</xdr:rowOff>
    </xdr:from>
    <xdr:to>
      <xdr:col>19</xdr:col>
      <xdr:colOff>4763</xdr:colOff>
      <xdr:row>197</xdr:row>
      <xdr:rowOff>1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8D7AABEF-677F-4C16-A57E-8210D10B874D}"/>
            </a:ext>
          </a:extLst>
        </xdr:cNvPr>
        <xdr:cNvGrpSpPr/>
      </xdr:nvGrpSpPr>
      <xdr:grpSpPr>
        <a:xfrm>
          <a:off x="971550" y="29160789"/>
          <a:ext cx="2109788" cy="433387"/>
          <a:chOff x="971550" y="7577139"/>
          <a:chExt cx="2109788" cy="433387"/>
        </a:xfrm>
      </xdr:grpSpPr>
      <xdr:cxnSp macro="">
        <xdr:nvCxnSpPr>
          <xdr:cNvPr id="294" name="Straight Connector 293">
            <a:extLst>
              <a:ext uri="{FF2B5EF4-FFF2-40B4-BE49-F238E27FC236}">
                <a16:creationId xmlns:a16="http://schemas.microsoft.com/office/drawing/2014/main" id="{95680FCF-B7F8-4640-B906-34903ADA26CA}"/>
              </a:ext>
            </a:extLst>
          </xdr:cNvPr>
          <xdr:cNvCxnSpPr/>
        </xdr:nvCxnSpPr>
        <xdr:spPr>
          <a:xfrm>
            <a:off x="971550" y="8010526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Straight Arrow Connector 294">
            <a:extLst>
              <a:ext uri="{FF2B5EF4-FFF2-40B4-BE49-F238E27FC236}">
                <a16:creationId xmlns:a16="http://schemas.microsoft.com/office/drawing/2014/main" id="{870665DA-7FDD-45BF-8978-2CDAE649B809}"/>
              </a:ext>
            </a:extLst>
          </xdr:cNvPr>
          <xdr:cNvCxnSpPr/>
        </xdr:nvCxnSpPr>
        <xdr:spPr>
          <a:xfrm>
            <a:off x="1133477" y="7867651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Straight Arrow Connector 295">
            <a:extLst>
              <a:ext uri="{FF2B5EF4-FFF2-40B4-BE49-F238E27FC236}">
                <a16:creationId xmlns:a16="http://schemas.microsoft.com/office/drawing/2014/main" id="{ABC97DA6-B8F2-49C9-A5E0-6A8C59A3B6F7}"/>
              </a:ext>
            </a:extLst>
          </xdr:cNvPr>
          <xdr:cNvCxnSpPr/>
        </xdr:nvCxnSpPr>
        <xdr:spPr>
          <a:xfrm>
            <a:off x="1295401" y="7724776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Straight Arrow Connector 296">
            <a:extLst>
              <a:ext uri="{FF2B5EF4-FFF2-40B4-BE49-F238E27FC236}">
                <a16:creationId xmlns:a16="http://schemas.microsoft.com/office/drawing/2014/main" id="{FC4212C2-CE90-4D40-83DC-D3CC8DF5F0C2}"/>
              </a:ext>
            </a:extLst>
          </xdr:cNvPr>
          <xdr:cNvCxnSpPr/>
        </xdr:nvCxnSpPr>
        <xdr:spPr>
          <a:xfrm>
            <a:off x="1457327" y="7577139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Straight Arrow Connector 297">
            <a:extLst>
              <a:ext uri="{FF2B5EF4-FFF2-40B4-BE49-F238E27FC236}">
                <a16:creationId xmlns:a16="http://schemas.microsoft.com/office/drawing/2014/main" id="{E9BF0EF3-5C8C-448A-B47F-1A2479D63A7A}"/>
              </a:ext>
            </a:extLst>
          </xdr:cNvPr>
          <xdr:cNvCxnSpPr/>
        </xdr:nvCxnSpPr>
        <xdr:spPr>
          <a:xfrm>
            <a:off x="1619259" y="7581901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Arrow Connector 298">
            <a:extLst>
              <a:ext uri="{FF2B5EF4-FFF2-40B4-BE49-F238E27FC236}">
                <a16:creationId xmlns:a16="http://schemas.microsoft.com/office/drawing/2014/main" id="{16FC07F5-65F1-4855-9FBD-00505A4A9607}"/>
              </a:ext>
            </a:extLst>
          </xdr:cNvPr>
          <xdr:cNvCxnSpPr/>
        </xdr:nvCxnSpPr>
        <xdr:spPr>
          <a:xfrm>
            <a:off x="1781185" y="7581901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Straight Arrow Connector 299">
            <a:extLst>
              <a:ext uri="{FF2B5EF4-FFF2-40B4-BE49-F238E27FC236}">
                <a16:creationId xmlns:a16="http://schemas.microsoft.com/office/drawing/2014/main" id="{81FBAEE8-53A6-4A95-A3BB-B994F3D56C2F}"/>
              </a:ext>
            </a:extLst>
          </xdr:cNvPr>
          <xdr:cNvCxnSpPr/>
        </xdr:nvCxnSpPr>
        <xdr:spPr>
          <a:xfrm>
            <a:off x="1943109" y="7581901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Arrow Connector 300">
            <a:extLst>
              <a:ext uri="{FF2B5EF4-FFF2-40B4-BE49-F238E27FC236}">
                <a16:creationId xmlns:a16="http://schemas.microsoft.com/office/drawing/2014/main" id="{7D5CF614-FB27-4E11-98D6-7598E8743F4C}"/>
              </a:ext>
            </a:extLst>
          </xdr:cNvPr>
          <xdr:cNvCxnSpPr/>
        </xdr:nvCxnSpPr>
        <xdr:spPr>
          <a:xfrm>
            <a:off x="2105035" y="7581901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" name="Straight Arrow Connector 301">
            <a:extLst>
              <a:ext uri="{FF2B5EF4-FFF2-40B4-BE49-F238E27FC236}">
                <a16:creationId xmlns:a16="http://schemas.microsoft.com/office/drawing/2014/main" id="{A096BED2-5744-4469-B85F-956253A7F991}"/>
              </a:ext>
            </a:extLst>
          </xdr:cNvPr>
          <xdr:cNvCxnSpPr/>
        </xdr:nvCxnSpPr>
        <xdr:spPr>
          <a:xfrm>
            <a:off x="2266959" y="7577139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Arrow Connector 302">
            <a:extLst>
              <a:ext uri="{FF2B5EF4-FFF2-40B4-BE49-F238E27FC236}">
                <a16:creationId xmlns:a16="http://schemas.microsoft.com/office/drawing/2014/main" id="{2290AFE0-7162-4ADC-A6B7-3C05027E86F4}"/>
              </a:ext>
            </a:extLst>
          </xdr:cNvPr>
          <xdr:cNvCxnSpPr/>
        </xdr:nvCxnSpPr>
        <xdr:spPr>
          <a:xfrm>
            <a:off x="2428891" y="7586664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Arrow Connector 303">
            <a:extLst>
              <a:ext uri="{FF2B5EF4-FFF2-40B4-BE49-F238E27FC236}">
                <a16:creationId xmlns:a16="http://schemas.microsoft.com/office/drawing/2014/main" id="{BE12A7DF-B237-413D-802C-40E6936BF60E}"/>
              </a:ext>
            </a:extLst>
          </xdr:cNvPr>
          <xdr:cNvCxnSpPr/>
        </xdr:nvCxnSpPr>
        <xdr:spPr>
          <a:xfrm>
            <a:off x="2590817" y="7577139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Arrow Connector 304">
            <a:extLst>
              <a:ext uri="{FF2B5EF4-FFF2-40B4-BE49-F238E27FC236}">
                <a16:creationId xmlns:a16="http://schemas.microsoft.com/office/drawing/2014/main" id="{477E2C30-E71C-46DB-9F90-BA21470C50F4}"/>
              </a:ext>
            </a:extLst>
          </xdr:cNvPr>
          <xdr:cNvCxnSpPr/>
        </xdr:nvCxnSpPr>
        <xdr:spPr>
          <a:xfrm>
            <a:off x="2752741" y="7729539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Arrow Connector 305">
            <a:extLst>
              <a:ext uri="{FF2B5EF4-FFF2-40B4-BE49-F238E27FC236}">
                <a16:creationId xmlns:a16="http://schemas.microsoft.com/office/drawing/2014/main" id="{E001B916-AC74-4440-A42E-D5BB7AA85C45}"/>
              </a:ext>
            </a:extLst>
          </xdr:cNvPr>
          <xdr:cNvCxnSpPr/>
        </xdr:nvCxnSpPr>
        <xdr:spPr>
          <a:xfrm>
            <a:off x="2914667" y="7867651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Connector 306">
            <a:extLst>
              <a:ext uri="{FF2B5EF4-FFF2-40B4-BE49-F238E27FC236}">
                <a16:creationId xmlns:a16="http://schemas.microsoft.com/office/drawing/2014/main" id="{C153C3BB-A78C-4DB3-B7E5-6498B3AE04CA}"/>
              </a:ext>
            </a:extLst>
          </xdr:cNvPr>
          <xdr:cNvCxnSpPr/>
        </xdr:nvCxnSpPr>
        <xdr:spPr>
          <a:xfrm>
            <a:off x="1457326" y="7581907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Connector 307">
            <a:extLst>
              <a:ext uri="{FF2B5EF4-FFF2-40B4-BE49-F238E27FC236}">
                <a16:creationId xmlns:a16="http://schemas.microsoft.com/office/drawing/2014/main" id="{8E7B594B-AABC-4FB3-90EB-C7C9D0F66439}"/>
              </a:ext>
            </a:extLst>
          </xdr:cNvPr>
          <xdr:cNvCxnSpPr/>
        </xdr:nvCxnSpPr>
        <xdr:spPr>
          <a:xfrm flipV="1">
            <a:off x="976313" y="7581901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Connector 308">
            <a:extLst>
              <a:ext uri="{FF2B5EF4-FFF2-40B4-BE49-F238E27FC236}">
                <a16:creationId xmlns:a16="http://schemas.microsoft.com/office/drawing/2014/main" id="{378A2BE8-1882-437D-9DEC-0FA25166842E}"/>
              </a:ext>
            </a:extLst>
          </xdr:cNvPr>
          <xdr:cNvCxnSpPr/>
        </xdr:nvCxnSpPr>
        <xdr:spPr>
          <a:xfrm flipH="1" flipV="1">
            <a:off x="2590800" y="7581901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191</xdr:row>
      <xdr:rowOff>85724</xdr:rowOff>
    </xdr:from>
    <xdr:to>
      <xdr:col>19</xdr:col>
      <xdr:colOff>1</xdr:colOff>
      <xdr:row>193</xdr:row>
      <xdr:rowOff>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7E52203-DAD0-B9BB-84B4-E35BF13FF142}"/>
            </a:ext>
          </a:extLst>
        </xdr:cNvPr>
        <xdr:cNvGrpSpPr/>
      </xdr:nvGrpSpPr>
      <xdr:grpSpPr>
        <a:xfrm>
          <a:off x="971550" y="28822649"/>
          <a:ext cx="2105026" cy="200029"/>
          <a:chOff x="971550" y="7238999"/>
          <a:chExt cx="2105026" cy="200029"/>
        </a:xfrm>
      </xdr:grpSpPr>
      <xdr:cxnSp macro="">
        <xdr:nvCxnSpPr>
          <xdr:cNvPr id="311" name="Straight Connector 310">
            <a:extLst>
              <a:ext uri="{FF2B5EF4-FFF2-40B4-BE49-F238E27FC236}">
                <a16:creationId xmlns:a16="http://schemas.microsoft.com/office/drawing/2014/main" id="{F3C47AB9-0873-DF6B-B281-0028C9E250D1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Straight Arrow Connector 312">
            <a:extLst>
              <a:ext uri="{FF2B5EF4-FFF2-40B4-BE49-F238E27FC236}">
                <a16:creationId xmlns:a16="http://schemas.microsoft.com/office/drawing/2014/main" id="{CBD4D64A-AC9B-645B-1488-6637A434C5CD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Arrow Connector 315">
            <a:extLst>
              <a:ext uri="{FF2B5EF4-FFF2-40B4-BE49-F238E27FC236}">
                <a16:creationId xmlns:a16="http://schemas.microsoft.com/office/drawing/2014/main" id="{48BA9D20-33DA-4BED-9404-3E8604A4936D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Arrow Connector 316">
            <a:extLst>
              <a:ext uri="{FF2B5EF4-FFF2-40B4-BE49-F238E27FC236}">
                <a16:creationId xmlns:a16="http://schemas.microsoft.com/office/drawing/2014/main" id="{B4959564-0257-4FA5-A96A-D41088D55812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Straight Arrow Connector 317">
            <a:extLst>
              <a:ext uri="{FF2B5EF4-FFF2-40B4-BE49-F238E27FC236}">
                <a16:creationId xmlns:a16="http://schemas.microsoft.com/office/drawing/2014/main" id="{8C520F90-C901-4C54-A3F4-0E2B1E52EE72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Arrow Connector 318">
            <a:extLst>
              <a:ext uri="{FF2B5EF4-FFF2-40B4-BE49-F238E27FC236}">
                <a16:creationId xmlns:a16="http://schemas.microsoft.com/office/drawing/2014/main" id="{B4CC25EE-F12C-420A-9411-11FBFBE42CDD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" name="Straight Arrow Connector 319">
            <a:extLst>
              <a:ext uri="{FF2B5EF4-FFF2-40B4-BE49-F238E27FC236}">
                <a16:creationId xmlns:a16="http://schemas.microsoft.com/office/drawing/2014/main" id="{57E19F9E-C03A-4FC5-BB33-7F0211BD3516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1" name="Straight Arrow Connector 320">
            <a:extLst>
              <a:ext uri="{FF2B5EF4-FFF2-40B4-BE49-F238E27FC236}">
                <a16:creationId xmlns:a16="http://schemas.microsoft.com/office/drawing/2014/main" id="{2551C124-84CF-413C-ADD7-F0232FCD49ED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Straight Arrow Connector 321">
            <a:extLst>
              <a:ext uri="{FF2B5EF4-FFF2-40B4-BE49-F238E27FC236}">
                <a16:creationId xmlns:a16="http://schemas.microsoft.com/office/drawing/2014/main" id="{89B43C43-0EFF-48C4-BDAC-AC2B013BACF7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Arrow Connector 322">
            <a:extLst>
              <a:ext uri="{FF2B5EF4-FFF2-40B4-BE49-F238E27FC236}">
                <a16:creationId xmlns:a16="http://schemas.microsoft.com/office/drawing/2014/main" id="{E93A4F8D-17CB-467B-A66E-F83AE2C650C7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Arrow Connector 323">
            <a:extLst>
              <a:ext uri="{FF2B5EF4-FFF2-40B4-BE49-F238E27FC236}">
                <a16:creationId xmlns:a16="http://schemas.microsoft.com/office/drawing/2014/main" id="{D961EAE7-AAD4-4E7F-88A4-2DEE256EA7D7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Arrow Connector 324">
            <a:extLst>
              <a:ext uri="{FF2B5EF4-FFF2-40B4-BE49-F238E27FC236}">
                <a16:creationId xmlns:a16="http://schemas.microsoft.com/office/drawing/2014/main" id="{CF199D7C-7F96-4056-857B-813AF9181BC5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Arrow Connector 325">
            <a:extLst>
              <a:ext uri="{FF2B5EF4-FFF2-40B4-BE49-F238E27FC236}">
                <a16:creationId xmlns:a16="http://schemas.microsoft.com/office/drawing/2014/main" id="{BA90CB40-6F3E-402E-AA45-7BA85E04333F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7" name="Straight Arrow Connector 326">
            <a:extLst>
              <a:ext uri="{FF2B5EF4-FFF2-40B4-BE49-F238E27FC236}">
                <a16:creationId xmlns:a16="http://schemas.microsoft.com/office/drawing/2014/main" id="{E41583DF-9A33-4E96-9298-071CC2A25BAE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8" name="Straight Arrow Connector 327">
            <a:extLst>
              <a:ext uri="{FF2B5EF4-FFF2-40B4-BE49-F238E27FC236}">
                <a16:creationId xmlns:a16="http://schemas.microsoft.com/office/drawing/2014/main" id="{117CC954-970F-4248-9995-F3350D1852CF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1" name="Straight Connector 330">
            <a:extLst>
              <a:ext uri="{FF2B5EF4-FFF2-40B4-BE49-F238E27FC236}">
                <a16:creationId xmlns:a16="http://schemas.microsoft.com/office/drawing/2014/main" id="{0C96461B-FDDB-44CD-A1EF-5DFA7DD6450E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191</xdr:row>
      <xdr:rowOff>85728</xdr:rowOff>
    </xdr:from>
    <xdr:to>
      <xdr:col>37</xdr:col>
      <xdr:colOff>2</xdr:colOff>
      <xdr:row>193</xdr:row>
      <xdr:rowOff>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B273BE21-F5BB-B014-6C11-07F960C1362C}"/>
            </a:ext>
          </a:extLst>
        </xdr:cNvPr>
        <xdr:cNvGrpSpPr/>
      </xdr:nvGrpSpPr>
      <xdr:grpSpPr>
        <a:xfrm>
          <a:off x="3886201" y="28822653"/>
          <a:ext cx="2105026" cy="200029"/>
          <a:chOff x="3886201" y="7239003"/>
          <a:chExt cx="2105026" cy="200029"/>
        </a:xfrm>
      </xdr:grpSpPr>
      <xdr:cxnSp macro="">
        <xdr:nvCxnSpPr>
          <xdr:cNvPr id="332" name="Straight Connector 331">
            <a:extLst>
              <a:ext uri="{FF2B5EF4-FFF2-40B4-BE49-F238E27FC236}">
                <a16:creationId xmlns:a16="http://schemas.microsoft.com/office/drawing/2014/main" id="{2A97E7C6-FEAE-4C29-9D0D-E1462F353CEB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Straight Arrow Connector 332">
            <a:extLst>
              <a:ext uri="{FF2B5EF4-FFF2-40B4-BE49-F238E27FC236}">
                <a16:creationId xmlns:a16="http://schemas.microsoft.com/office/drawing/2014/main" id="{FBB2740B-42AC-49C6-82E7-4EE2C0C242A2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Arrow Connector 333">
            <a:extLst>
              <a:ext uri="{FF2B5EF4-FFF2-40B4-BE49-F238E27FC236}">
                <a16:creationId xmlns:a16="http://schemas.microsoft.com/office/drawing/2014/main" id="{B66BA3AD-60C1-4B26-8389-205B83667128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Arrow Connector 334">
            <a:extLst>
              <a:ext uri="{FF2B5EF4-FFF2-40B4-BE49-F238E27FC236}">
                <a16:creationId xmlns:a16="http://schemas.microsoft.com/office/drawing/2014/main" id="{274EA817-3203-432F-B7C7-E91DEAAAB8F7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Arrow Connector 335">
            <a:extLst>
              <a:ext uri="{FF2B5EF4-FFF2-40B4-BE49-F238E27FC236}">
                <a16:creationId xmlns:a16="http://schemas.microsoft.com/office/drawing/2014/main" id="{7C940A83-D71E-49CB-8BFA-27F970286AAD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Arrow Connector 336">
            <a:extLst>
              <a:ext uri="{FF2B5EF4-FFF2-40B4-BE49-F238E27FC236}">
                <a16:creationId xmlns:a16="http://schemas.microsoft.com/office/drawing/2014/main" id="{248F629E-93D2-4979-AE02-F721370100A8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Arrow Connector 337">
            <a:extLst>
              <a:ext uri="{FF2B5EF4-FFF2-40B4-BE49-F238E27FC236}">
                <a16:creationId xmlns:a16="http://schemas.microsoft.com/office/drawing/2014/main" id="{BD310AA9-9F56-4B62-8001-247F8CA0B9DA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Arrow Connector 338">
            <a:extLst>
              <a:ext uri="{FF2B5EF4-FFF2-40B4-BE49-F238E27FC236}">
                <a16:creationId xmlns:a16="http://schemas.microsoft.com/office/drawing/2014/main" id="{885AF4DF-3EED-42ED-B088-851D9E2F8BF9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Arrow Connector 339">
            <a:extLst>
              <a:ext uri="{FF2B5EF4-FFF2-40B4-BE49-F238E27FC236}">
                <a16:creationId xmlns:a16="http://schemas.microsoft.com/office/drawing/2014/main" id="{5C96D951-5954-46F9-8F1C-660F9142B1BD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Arrow Connector 340">
            <a:extLst>
              <a:ext uri="{FF2B5EF4-FFF2-40B4-BE49-F238E27FC236}">
                <a16:creationId xmlns:a16="http://schemas.microsoft.com/office/drawing/2014/main" id="{0BC37E23-7FF1-41BF-AD85-16A12A4D523E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" name="Straight Arrow Connector 341">
            <a:extLst>
              <a:ext uri="{FF2B5EF4-FFF2-40B4-BE49-F238E27FC236}">
                <a16:creationId xmlns:a16="http://schemas.microsoft.com/office/drawing/2014/main" id="{B1D88EDF-49D9-4175-9E9A-6AD57A19B4A9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Straight Arrow Connector 342">
            <a:extLst>
              <a:ext uri="{FF2B5EF4-FFF2-40B4-BE49-F238E27FC236}">
                <a16:creationId xmlns:a16="http://schemas.microsoft.com/office/drawing/2014/main" id="{6E38B5DF-5104-4469-A797-FA3E2CE35936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" name="Straight Arrow Connector 343">
            <a:extLst>
              <a:ext uri="{FF2B5EF4-FFF2-40B4-BE49-F238E27FC236}">
                <a16:creationId xmlns:a16="http://schemas.microsoft.com/office/drawing/2014/main" id="{F33E42D9-7D09-447A-8C33-F1206E51A934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Arrow Connector 344">
            <a:extLst>
              <a:ext uri="{FF2B5EF4-FFF2-40B4-BE49-F238E27FC236}">
                <a16:creationId xmlns:a16="http://schemas.microsoft.com/office/drawing/2014/main" id="{F1F6F6F0-4F3F-4499-BE2B-C3BF48F7EE52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Arrow Connector 345">
            <a:extLst>
              <a:ext uri="{FF2B5EF4-FFF2-40B4-BE49-F238E27FC236}">
                <a16:creationId xmlns:a16="http://schemas.microsoft.com/office/drawing/2014/main" id="{5DEE680F-1CA3-4DF9-82C1-EE23A027EA10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" name="Straight Connector 346">
            <a:extLst>
              <a:ext uri="{FF2B5EF4-FFF2-40B4-BE49-F238E27FC236}">
                <a16:creationId xmlns:a16="http://schemas.microsoft.com/office/drawing/2014/main" id="{4A4E6BC5-1DCF-40FA-9A3C-6AE64A6C02FB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157162</xdr:colOff>
      <xdr:row>215</xdr:row>
      <xdr:rowOff>138095</xdr:rowOff>
    </xdr:from>
    <xdr:to>
      <xdr:col>24</xdr:col>
      <xdr:colOff>4762</xdr:colOff>
      <xdr:row>219</xdr:row>
      <xdr:rowOff>4749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7EEEE367-8906-BC4F-2D39-8AAB57B18309}"/>
            </a:ext>
          </a:extLst>
        </xdr:cNvPr>
        <xdr:cNvGrpSpPr/>
      </xdr:nvGrpSpPr>
      <xdr:grpSpPr>
        <a:xfrm>
          <a:off x="966787" y="32304020"/>
          <a:ext cx="2924175" cy="438154"/>
          <a:chOff x="966787" y="10434620"/>
          <a:chExt cx="2924175" cy="438154"/>
        </a:xfrm>
      </xdr:grpSpPr>
      <xdr:cxnSp macro="">
        <xdr:nvCxnSpPr>
          <xdr:cNvPr id="348" name="Straight Connector 347">
            <a:extLst>
              <a:ext uri="{FF2B5EF4-FFF2-40B4-BE49-F238E27FC236}">
                <a16:creationId xmlns:a16="http://schemas.microsoft.com/office/drawing/2014/main" id="{F1585394-E42B-4341-B11C-01FB6AF61FD6}"/>
              </a:ext>
            </a:extLst>
          </xdr:cNvPr>
          <xdr:cNvCxnSpPr/>
        </xdr:nvCxnSpPr>
        <xdr:spPr>
          <a:xfrm>
            <a:off x="966787" y="10868003"/>
            <a:ext cx="292417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Straight Arrow Connector 348">
            <a:extLst>
              <a:ext uri="{FF2B5EF4-FFF2-40B4-BE49-F238E27FC236}">
                <a16:creationId xmlns:a16="http://schemas.microsoft.com/office/drawing/2014/main" id="{E5B7906C-C36B-4CD3-835B-8D93C4C604D0}"/>
              </a:ext>
            </a:extLst>
          </xdr:cNvPr>
          <xdr:cNvCxnSpPr/>
        </xdr:nvCxnSpPr>
        <xdr:spPr>
          <a:xfrm>
            <a:off x="1133473" y="1072989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" name="Straight Arrow Connector 349">
            <a:extLst>
              <a:ext uri="{FF2B5EF4-FFF2-40B4-BE49-F238E27FC236}">
                <a16:creationId xmlns:a16="http://schemas.microsoft.com/office/drawing/2014/main" id="{B24BA1A0-C843-451F-95E1-7B3A4E0F3653}"/>
              </a:ext>
            </a:extLst>
          </xdr:cNvPr>
          <xdr:cNvCxnSpPr/>
        </xdr:nvCxnSpPr>
        <xdr:spPr>
          <a:xfrm>
            <a:off x="1295397" y="1058702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" name="Straight Arrow Connector 350">
            <a:extLst>
              <a:ext uri="{FF2B5EF4-FFF2-40B4-BE49-F238E27FC236}">
                <a16:creationId xmlns:a16="http://schemas.microsoft.com/office/drawing/2014/main" id="{EB61E02C-0EDC-48E1-ADC1-B7065ED59AB2}"/>
              </a:ext>
            </a:extLst>
          </xdr:cNvPr>
          <xdr:cNvCxnSpPr/>
        </xdr:nvCxnSpPr>
        <xdr:spPr>
          <a:xfrm>
            <a:off x="1457323" y="1043938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Arrow Connector 351">
            <a:extLst>
              <a:ext uri="{FF2B5EF4-FFF2-40B4-BE49-F238E27FC236}">
                <a16:creationId xmlns:a16="http://schemas.microsoft.com/office/drawing/2014/main" id="{D64B629E-DFB2-4B73-9E2D-DA1F4666E859}"/>
              </a:ext>
            </a:extLst>
          </xdr:cNvPr>
          <xdr:cNvCxnSpPr/>
        </xdr:nvCxnSpPr>
        <xdr:spPr>
          <a:xfrm>
            <a:off x="1619246" y="1059178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Arrow Connector 352">
            <a:extLst>
              <a:ext uri="{FF2B5EF4-FFF2-40B4-BE49-F238E27FC236}">
                <a16:creationId xmlns:a16="http://schemas.microsoft.com/office/drawing/2014/main" id="{0802118F-35B1-4980-BD72-D0F6A913AD72}"/>
              </a:ext>
            </a:extLst>
          </xdr:cNvPr>
          <xdr:cNvCxnSpPr/>
        </xdr:nvCxnSpPr>
        <xdr:spPr>
          <a:xfrm>
            <a:off x="1781172" y="1072989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DEB5962A-DA45-4A70-8B08-3CBC6F14EF58}"/>
              </a:ext>
            </a:extLst>
          </xdr:cNvPr>
          <xdr:cNvCxnSpPr/>
        </xdr:nvCxnSpPr>
        <xdr:spPr>
          <a:xfrm flipV="1">
            <a:off x="976309" y="1044414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Connector 354">
            <a:extLst>
              <a:ext uri="{FF2B5EF4-FFF2-40B4-BE49-F238E27FC236}">
                <a16:creationId xmlns:a16="http://schemas.microsoft.com/office/drawing/2014/main" id="{D6F7072B-92D3-45FB-9D17-7BDF866DF275}"/>
              </a:ext>
            </a:extLst>
          </xdr:cNvPr>
          <xdr:cNvCxnSpPr/>
        </xdr:nvCxnSpPr>
        <xdr:spPr>
          <a:xfrm flipH="1" flipV="1">
            <a:off x="1457305" y="1044414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Arrow Connector 355">
            <a:extLst>
              <a:ext uri="{FF2B5EF4-FFF2-40B4-BE49-F238E27FC236}">
                <a16:creationId xmlns:a16="http://schemas.microsoft.com/office/drawing/2014/main" id="{49094269-BEFA-498F-B4D6-19EC25CF9575}"/>
              </a:ext>
            </a:extLst>
          </xdr:cNvPr>
          <xdr:cNvCxnSpPr/>
        </xdr:nvCxnSpPr>
        <xdr:spPr>
          <a:xfrm>
            <a:off x="2105033" y="1072989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" name="Straight Arrow Connector 356">
            <a:extLst>
              <a:ext uri="{FF2B5EF4-FFF2-40B4-BE49-F238E27FC236}">
                <a16:creationId xmlns:a16="http://schemas.microsoft.com/office/drawing/2014/main" id="{7C5DCE91-2BE7-4759-92BC-5C4A85D33A6A}"/>
              </a:ext>
            </a:extLst>
          </xdr:cNvPr>
          <xdr:cNvCxnSpPr/>
        </xdr:nvCxnSpPr>
        <xdr:spPr>
          <a:xfrm>
            <a:off x="2266957" y="1058701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Arrow Connector 357">
            <a:extLst>
              <a:ext uri="{FF2B5EF4-FFF2-40B4-BE49-F238E27FC236}">
                <a16:creationId xmlns:a16="http://schemas.microsoft.com/office/drawing/2014/main" id="{991622FD-664A-4110-A5AB-A05E96D35703}"/>
              </a:ext>
            </a:extLst>
          </xdr:cNvPr>
          <xdr:cNvCxnSpPr/>
        </xdr:nvCxnSpPr>
        <xdr:spPr>
          <a:xfrm>
            <a:off x="2428883" y="1043938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Arrow Connector 358">
            <a:extLst>
              <a:ext uri="{FF2B5EF4-FFF2-40B4-BE49-F238E27FC236}">
                <a16:creationId xmlns:a16="http://schemas.microsoft.com/office/drawing/2014/main" id="{BDCFDCA6-0A4D-4E79-A7EA-AC785717D799}"/>
              </a:ext>
            </a:extLst>
          </xdr:cNvPr>
          <xdr:cNvCxnSpPr/>
        </xdr:nvCxnSpPr>
        <xdr:spPr>
          <a:xfrm>
            <a:off x="2590806" y="1059178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Arrow Connector 359">
            <a:extLst>
              <a:ext uri="{FF2B5EF4-FFF2-40B4-BE49-F238E27FC236}">
                <a16:creationId xmlns:a16="http://schemas.microsoft.com/office/drawing/2014/main" id="{B2173707-9AD7-45BF-B678-00EBDF341D35}"/>
              </a:ext>
            </a:extLst>
          </xdr:cNvPr>
          <xdr:cNvCxnSpPr/>
        </xdr:nvCxnSpPr>
        <xdr:spPr>
          <a:xfrm>
            <a:off x="2752732" y="1072989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Straight Connector 360">
            <a:extLst>
              <a:ext uri="{FF2B5EF4-FFF2-40B4-BE49-F238E27FC236}">
                <a16:creationId xmlns:a16="http://schemas.microsoft.com/office/drawing/2014/main" id="{39120CF7-5DA0-4A75-8EFD-4B1886F44B23}"/>
              </a:ext>
            </a:extLst>
          </xdr:cNvPr>
          <xdr:cNvCxnSpPr/>
        </xdr:nvCxnSpPr>
        <xdr:spPr>
          <a:xfrm flipV="1">
            <a:off x="1947869" y="1044414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Connector 361">
            <a:extLst>
              <a:ext uri="{FF2B5EF4-FFF2-40B4-BE49-F238E27FC236}">
                <a16:creationId xmlns:a16="http://schemas.microsoft.com/office/drawing/2014/main" id="{761B638E-04A9-4568-AA4B-18A65443A0E1}"/>
              </a:ext>
            </a:extLst>
          </xdr:cNvPr>
          <xdr:cNvCxnSpPr/>
        </xdr:nvCxnSpPr>
        <xdr:spPr>
          <a:xfrm flipH="1" flipV="1">
            <a:off x="2428865" y="1044414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Arrow Connector 362">
            <a:extLst>
              <a:ext uri="{FF2B5EF4-FFF2-40B4-BE49-F238E27FC236}">
                <a16:creationId xmlns:a16="http://schemas.microsoft.com/office/drawing/2014/main" id="{2FCEA7E5-E4E3-4F30-9A63-675023C3DAA2}"/>
              </a:ext>
            </a:extLst>
          </xdr:cNvPr>
          <xdr:cNvCxnSpPr/>
        </xdr:nvCxnSpPr>
        <xdr:spPr>
          <a:xfrm>
            <a:off x="3076582" y="1072513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Straight Arrow Connector 363">
            <a:extLst>
              <a:ext uri="{FF2B5EF4-FFF2-40B4-BE49-F238E27FC236}">
                <a16:creationId xmlns:a16="http://schemas.microsoft.com/office/drawing/2014/main" id="{75D9D8B3-8C86-4ADC-8A54-1631626FB104}"/>
              </a:ext>
            </a:extLst>
          </xdr:cNvPr>
          <xdr:cNvCxnSpPr/>
        </xdr:nvCxnSpPr>
        <xdr:spPr>
          <a:xfrm>
            <a:off x="3238506" y="1058225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Straight Arrow Connector 364">
            <a:extLst>
              <a:ext uri="{FF2B5EF4-FFF2-40B4-BE49-F238E27FC236}">
                <a16:creationId xmlns:a16="http://schemas.microsoft.com/office/drawing/2014/main" id="{B7B19344-4C26-49FB-B4F3-DE78467AD86F}"/>
              </a:ext>
            </a:extLst>
          </xdr:cNvPr>
          <xdr:cNvCxnSpPr/>
        </xdr:nvCxnSpPr>
        <xdr:spPr>
          <a:xfrm>
            <a:off x="3400432" y="1043462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Straight Arrow Connector 365">
            <a:extLst>
              <a:ext uri="{FF2B5EF4-FFF2-40B4-BE49-F238E27FC236}">
                <a16:creationId xmlns:a16="http://schemas.microsoft.com/office/drawing/2014/main" id="{0BCFB2F4-856D-4FEB-AF17-90EC778F2DBE}"/>
              </a:ext>
            </a:extLst>
          </xdr:cNvPr>
          <xdr:cNvCxnSpPr/>
        </xdr:nvCxnSpPr>
        <xdr:spPr>
          <a:xfrm>
            <a:off x="3562355" y="1058702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Straight Arrow Connector 366">
            <a:extLst>
              <a:ext uri="{FF2B5EF4-FFF2-40B4-BE49-F238E27FC236}">
                <a16:creationId xmlns:a16="http://schemas.microsoft.com/office/drawing/2014/main" id="{3DD50DA7-E87C-4C26-8D67-50F08615D189}"/>
              </a:ext>
            </a:extLst>
          </xdr:cNvPr>
          <xdr:cNvCxnSpPr/>
        </xdr:nvCxnSpPr>
        <xdr:spPr>
          <a:xfrm>
            <a:off x="3724281" y="1072513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" name="Straight Connector 367">
            <a:extLst>
              <a:ext uri="{FF2B5EF4-FFF2-40B4-BE49-F238E27FC236}">
                <a16:creationId xmlns:a16="http://schemas.microsoft.com/office/drawing/2014/main" id="{930F0F53-21DA-454F-81B9-E578075E5AE9}"/>
              </a:ext>
            </a:extLst>
          </xdr:cNvPr>
          <xdr:cNvCxnSpPr/>
        </xdr:nvCxnSpPr>
        <xdr:spPr>
          <a:xfrm flipV="1">
            <a:off x="2919418" y="1043938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" name="Straight Connector 368">
            <a:extLst>
              <a:ext uri="{FF2B5EF4-FFF2-40B4-BE49-F238E27FC236}">
                <a16:creationId xmlns:a16="http://schemas.microsoft.com/office/drawing/2014/main" id="{624FA716-0DEB-4983-937D-7FDF670AD09A}"/>
              </a:ext>
            </a:extLst>
          </xdr:cNvPr>
          <xdr:cNvCxnSpPr/>
        </xdr:nvCxnSpPr>
        <xdr:spPr>
          <a:xfrm flipH="1" flipV="1">
            <a:off x="3400414" y="1043938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95242</xdr:colOff>
      <xdr:row>121</xdr:row>
      <xdr:rowOff>61913</xdr:rowOff>
    </xdr:from>
    <xdr:to>
      <xdr:col>31</xdr:col>
      <xdr:colOff>80966</xdr:colOff>
      <xdr:row>147</xdr:row>
      <xdr:rowOff>80964</xdr:rowOff>
    </xdr:to>
    <xdr:grpSp>
      <xdr:nvGrpSpPr>
        <xdr:cNvPr id="100" name="Group 99">
          <a:extLst>
            <a:ext uri="{FF2B5EF4-FFF2-40B4-BE49-F238E27FC236}">
              <a16:creationId xmlns:a16="http://schemas.microsoft.com/office/drawing/2014/main" id="{8A02F3D5-4E5F-F80D-064D-5C4BF57192D7}"/>
            </a:ext>
          </a:extLst>
        </xdr:cNvPr>
        <xdr:cNvGrpSpPr/>
      </xdr:nvGrpSpPr>
      <xdr:grpSpPr>
        <a:xfrm>
          <a:off x="419092" y="18778538"/>
          <a:ext cx="4681549" cy="3733801"/>
          <a:chOff x="419092" y="928688"/>
          <a:chExt cx="4681549" cy="3733801"/>
        </a:xfrm>
      </xdr:grpSpPr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9441703A-712B-6732-10BE-DB5A63E83244}"/>
              </a:ext>
            </a:extLst>
          </xdr:cNvPr>
          <xdr:cNvCxnSpPr/>
        </xdr:nvCxnSpPr>
        <xdr:spPr>
          <a:xfrm flipH="1">
            <a:off x="419100" y="1295400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E10F347D-1F19-EC6B-1516-024618BE6A20}"/>
              </a:ext>
            </a:extLst>
          </xdr:cNvPr>
          <xdr:cNvCxnSpPr/>
        </xdr:nvCxnSpPr>
        <xdr:spPr>
          <a:xfrm>
            <a:off x="485774" y="1219199"/>
            <a:ext cx="0" cy="27146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38861D4C-08CC-107C-D5AB-80E534B00AD5}"/>
              </a:ext>
            </a:extLst>
          </xdr:cNvPr>
          <xdr:cNvCxnSpPr/>
        </xdr:nvCxnSpPr>
        <xdr:spPr>
          <a:xfrm flipH="1">
            <a:off x="447673" y="1266827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07A443C6-2A83-4182-83C4-C77AD32C0859}"/>
              </a:ext>
            </a:extLst>
          </xdr:cNvPr>
          <xdr:cNvCxnSpPr/>
        </xdr:nvCxnSpPr>
        <xdr:spPr>
          <a:xfrm flipH="1">
            <a:off x="419092" y="3867153"/>
            <a:ext cx="24765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3D560F67-F1EA-4B9E-B5F9-BBE46B44E122}"/>
              </a:ext>
            </a:extLst>
          </xdr:cNvPr>
          <xdr:cNvCxnSpPr/>
        </xdr:nvCxnSpPr>
        <xdr:spPr>
          <a:xfrm flipH="1">
            <a:off x="447665" y="3833817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8F6393D6-1E12-355B-EFD1-D7F3DC321DF0}"/>
              </a:ext>
            </a:extLst>
          </xdr:cNvPr>
          <xdr:cNvCxnSpPr/>
        </xdr:nvCxnSpPr>
        <xdr:spPr>
          <a:xfrm>
            <a:off x="809625" y="4057650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7EA94983-683C-41A4-6E90-3FE83AC441A2}"/>
              </a:ext>
            </a:extLst>
          </xdr:cNvPr>
          <xdr:cNvCxnSpPr/>
        </xdr:nvCxnSpPr>
        <xdr:spPr>
          <a:xfrm>
            <a:off x="733428" y="4295775"/>
            <a:ext cx="402431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5B2681B2-FECA-5C98-FAE5-28393E800433}"/>
              </a:ext>
            </a:extLst>
          </xdr:cNvPr>
          <xdr:cNvCxnSpPr/>
        </xdr:nvCxnSpPr>
        <xdr:spPr>
          <a:xfrm flipH="1">
            <a:off x="766763" y="4257676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219E603D-5972-487C-8C18-2C7DE4C20F12}"/>
              </a:ext>
            </a:extLst>
          </xdr:cNvPr>
          <xdr:cNvCxnSpPr/>
        </xdr:nvCxnSpPr>
        <xdr:spPr>
          <a:xfrm>
            <a:off x="733423" y="4581527"/>
            <a:ext cx="401479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1A43A69C-F5A9-40A6-B6EF-717B02A30772}"/>
              </a:ext>
            </a:extLst>
          </xdr:cNvPr>
          <xdr:cNvCxnSpPr/>
        </xdr:nvCxnSpPr>
        <xdr:spPr>
          <a:xfrm flipH="1">
            <a:off x="766758" y="4543428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9E7A8370-0203-4527-BB72-8F564835AB4B}"/>
              </a:ext>
            </a:extLst>
          </xdr:cNvPr>
          <xdr:cNvCxnSpPr/>
        </xdr:nvCxnSpPr>
        <xdr:spPr>
          <a:xfrm>
            <a:off x="4695826" y="4057651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65F05BF6-FC36-490B-8CE6-A6E39A34468A}"/>
              </a:ext>
            </a:extLst>
          </xdr:cNvPr>
          <xdr:cNvCxnSpPr/>
        </xdr:nvCxnSpPr>
        <xdr:spPr>
          <a:xfrm flipH="1">
            <a:off x="4652964" y="4257677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8A62538F-1A5E-4E11-BC1C-A30B5E682DF2}"/>
              </a:ext>
            </a:extLst>
          </xdr:cNvPr>
          <xdr:cNvCxnSpPr/>
        </xdr:nvCxnSpPr>
        <xdr:spPr>
          <a:xfrm flipH="1">
            <a:off x="4652959" y="454342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3A9C3A7B-3A0E-4937-8002-4052A680E487}"/>
              </a:ext>
            </a:extLst>
          </xdr:cNvPr>
          <xdr:cNvCxnSpPr/>
        </xdr:nvCxnSpPr>
        <xdr:spPr>
          <a:xfrm>
            <a:off x="2105027" y="3990975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FC4F7ED4-4E52-43A0-ABB1-AB4A626DB64D}"/>
              </a:ext>
            </a:extLst>
          </xdr:cNvPr>
          <xdr:cNvCxnSpPr/>
        </xdr:nvCxnSpPr>
        <xdr:spPr>
          <a:xfrm flipH="1">
            <a:off x="2062160" y="425768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B71DC154-840E-447B-8A75-2E28C50803D5}"/>
              </a:ext>
            </a:extLst>
          </xdr:cNvPr>
          <xdr:cNvCxnSpPr/>
        </xdr:nvCxnSpPr>
        <xdr:spPr>
          <a:xfrm>
            <a:off x="3400426" y="3990978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C806A2CF-3917-45D8-8FD0-9C4B8D72CF8C}"/>
              </a:ext>
            </a:extLst>
          </xdr:cNvPr>
          <xdr:cNvCxnSpPr/>
        </xdr:nvCxnSpPr>
        <xdr:spPr>
          <a:xfrm flipH="1">
            <a:off x="3357559" y="4257683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625DFE96-A441-020C-3E65-9290622B4AE6}"/>
              </a:ext>
            </a:extLst>
          </xdr:cNvPr>
          <xdr:cNvCxnSpPr/>
        </xdr:nvCxnSpPr>
        <xdr:spPr>
          <a:xfrm flipV="1">
            <a:off x="809625" y="3219448"/>
            <a:ext cx="642937" cy="6524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45A6A824-551D-260A-BAF2-D3F9781850CD}"/>
              </a:ext>
            </a:extLst>
          </xdr:cNvPr>
          <xdr:cNvCxnSpPr/>
        </xdr:nvCxnSpPr>
        <xdr:spPr>
          <a:xfrm flipH="1" flipV="1">
            <a:off x="1462088" y="3224213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03EE18FB-BC86-4B0B-B024-165F85D50DC3}"/>
              </a:ext>
            </a:extLst>
          </xdr:cNvPr>
          <xdr:cNvCxnSpPr/>
        </xdr:nvCxnSpPr>
        <xdr:spPr>
          <a:xfrm flipV="1">
            <a:off x="1462087" y="1295399"/>
            <a:ext cx="642937" cy="64293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8CAE8AFD-2975-425D-BC45-748515DF90FC}"/>
              </a:ext>
            </a:extLst>
          </xdr:cNvPr>
          <xdr:cNvCxnSpPr/>
        </xdr:nvCxnSpPr>
        <xdr:spPr>
          <a:xfrm flipH="1" flipV="1">
            <a:off x="819149" y="1300161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996D64A7-6C20-9C5A-2084-698DE3F38116}"/>
              </a:ext>
            </a:extLst>
          </xdr:cNvPr>
          <xdr:cNvCxnSpPr/>
        </xdr:nvCxnSpPr>
        <xdr:spPr>
          <a:xfrm>
            <a:off x="1457324" y="1947861"/>
            <a:ext cx="0" cy="128587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963E0970-DC8D-498F-8189-474E299072B0}"/>
              </a:ext>
            </a:extLst>
          </xdr:cNvPr>
          <xdr:cNvCxnSpPr/>
        </xdr:nvCxnSpPr>
        <xdr:spPr>
          <a:xfrm flipV="1">
            <a:off x="2100263" y="3219448"/>
            <a:ext cx="642937" cy="6524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3916600A-255A-4E4B-840F-86F452327C08}"/>
              </a:ext>
            </a:extLst>
          </xdr:cNvPr>
          <xdr:cNvCxnSpPr/>
        </xdr:nvCxnSpPr>
        <xdr:spPr>
          <a:xfrm flipH="1" flipV="1">
            <a:off x="2762252" y="3228976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327EA7F9-E923-4FD4-A61E-BB01D623A5C5}"/>
              </a:ext>
            </a:extLst>
          </xdr:cNvPr>
          <xdr:cNvCxnSpPr/>
        </xdr:nvCxnSpPr>
        <xdr:spPr>
          <a:xfrm flipV="1">
            <a:off x="2757488" y="1295399"/>
            <a:ext cx="642937" cy="64293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DF41E370-6EFF-40BF-8790-8144C6F6509D}"/>
              </a:ext>
            </a:extLst>
          </xdr:cNvPr>
          <xdr:cNvCxnSpPr/>
        </xdr:nvCxnSpPr>
        <xdr:spPr>
          <a:xfrm flipH="1" flipV="1">
            <a:off x="2105024" y="1300161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11E13B10-AE1E-4E6F-BFB7-AA74B73645C1}"/>
              </a:ext>
            </a:extLst>
          </xdr:cNvPr>
          <xdr:cNvCxnSpPr/>
        </xdr:nvCxnSpPr>
        <xdr:spPr>
          <a:xfrm>
            <a:off x="2752725" y="1952624"/>
            <a:ext cx="0" cy="128587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0DDF6513-F112-4112-84A5-629665EBE99E}"/>
              </a:ext>
            </a:extLst>
          </xdr:cNvPr>
          <xdr:cNvCxnSpPr/>
        </xdr:nvCxnSpPr>
        <xdr:spPr>
          <a:xfrm flipV="1">
            <a:off x="3395667" y="3219450"/>
            <a:ext cx="642937" cy="6524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08642C0F-19E4-497A-8FAE-7905A8AD135F}"/>
              </a:ext>
            </a:extLst>
          </xdr:cNvPr>
          <xdr:cNvCxnSpPr/>
        </xdr:nvCxnSpPr>
        <xdr:spPr>
          <a:xfrm flipH="1" flipV="1">
            <a:off x="4057655" y="3228977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D12FA235-396A-40E4-87F3-53AAC416633A}"/>
              </a:ext>
            </a:extLst>
          </xdr:cNvPr>
          <xdr:cNvCxnSpPr/>
        </xdr:nvCxnSpPr>
        <xdr:spPr>
          <a:xfrm flipV="1">
            <a:off x="4048128" y="1295400"/>
            <a:ext cx="642937" cy="64293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BD174290-C200-4D7F-9090-3408D22A04EE}"/>
              </a:ext>
            </a:extLst>
          </xdr:cNvPr>
          <xdr:cNvCxnSpPr/>
        </xdr:nvCxnSpPr>
        <xdr:spPr>
          <a:xfrm flipH="1" flipV="1">
            <a:off x="3400427" y="1295399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5CBE1822-A223-4B58-ABBD-AF946F856323}"/>
              </a:ext>
            </a:extLst>
          </xdr:cNvPr>
          <xdr:cNvCxnSpPr/>
        </xdr:nvCxnSpPr>
        <xdr:spPr>
          <a:xfrm>
            <a:off x="4048128" y="1947862"/>
            <a:ext cx="0" cy="128587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BD543DBE-05BB-A838-F1AF-CE9C08A64815}"/>
              </a:ext>
            </a:extLst>
          </xdr:cNvPr>
          <xdr:cNvCxnSpPr/>
        </xdr:nvCxnSpPr>
        <xdr:spPr>
          <a:xfrm flipV="1">
            <a:off x="809626" y="92868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497AD113-B0D1-6A6D-4C28-7B0418A61CF1}"/>
              </a:ext>
            </a:extLst>
          </xdr:cNvPr>
          <xdr:cNvCxnSpPr/>
        </xdr:nvCxnSpPr>
        <xdr:spPr>
          <a:xfrm>
            <a:off x="733424" y="1009650"/>
            <a:ext cx="40433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27CEA2A4-7276-4540-9A6A-A9DDFE6ADD40}"/>
              </a:ext>
            </a:extLst>
          </xdr:cNvPr>
          <xdr:cNvCxnSpPr/>
        </xdr:nvCxnSpPr>
        <xdr:spPr>
          <a:xfrm flipH="1">
            <a:off x="771523" y="97155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C93C25D0-DEC2-44E1-94D0-4E06CF340EF3}"/>
              </a:ext>
            </a:extLst>
          </xdr:cNvPr>
          <xdr:cNvCxnSpPr/>
        </xdr:nvCxnSpPr>
        <xdr:spPr>
          <a:xfrm flipV="1">
            <a:off x="2105026" y="92868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1CAFA991-7538-47D5-92E3-17AF85172CE3}"/>
              </a:ext>
            </a:extLst>
          </xdr:cNvPr>
          <xdr:cNvCxnSpPr/>
        </xdr:nvCxnSpPr>
        <xdr:spPr>
          <a:xfrm flipH="1">
            <a:off x="2066923" y="97155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CC372E56-353E-4E1B-938A-182E149E9219}"/>
              </a:ext>
            </a:extLst>
          </xdr:cNvPr>
          <xdr:cNvCxnSpPr/>
        </xdr:nvCxnSpPr>
        <xdr:spPr>
          <a:xfrm flipV="1">
            <a:off x="3400426" y="92868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DE0D11AF-EC1F-4703-97DD-ED8FB9EA03BA}"/>
              </a:ext>
            </a:extLst>
          </xdr:cNvPr>
          <xdr:cNvCxnSpPr/>
        </xdr:nvCxnSpPr>
        <xdr:spPr>
          <a:xfrm flipH="1">
            <a:off x="3362323" y="97155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76135687-D6CA-4334-B488-96009603E86C}"/>
              </a:ext>
            </a:extLst>
          </xdr:cNvPr>
          <xdr:cNvCxnSpPr/>
        </xdr:nvCxnSpPr>
        <xdr:spPr>
          <a:xfrm flipV="1">
            <a:off x="4695826" y="92868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84FDFE90-19EE-4932-AB72-919E80D2150E}"/>
              </a:ext>
            </a:extLst>
          </xdr:cNvPr>
          <xdr:cNvCxnSpPr/>
        </xdr:nvCxnSpPr>
        <xdr:spPr>
          <a:xfrm flipH="1">
            <a:off x="4657723" y="97155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528B6E3C-ACFB-43F3-A979-1D518EAD3A89}"/>
              </a:ext>
            </a:extLst>
          </xdr:cNvPr>
          <xdr:cNvCxnSpPr/>
        </xdr:nvCxnSpPr>
        <xdr:spPr>
          <a:xfrm flipV="1">
            <a:off x="1457326" y="92868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00FCDD2F-9AC6-4EE5-810D-942CDBB88A56}"/>
              </a:ext>
            </a:extLst>
          </xdr:cNvPr>
          <xdr:cNvCxnSpPr/>
        </xdr:nvCxnSpPr>
        <xdr:spPr>
          <a:xfrm flipH="1">
            <a:off x="1419223" y="97155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FAF2BE6B-90F5-4AAA-9E4B-1B881E6BEF1B}"/>
              </a:ext>
            </a:extLst>
          </xdr:cNvPr>
          <xdr:cNvCxnSpPr/>
        </xdr:nvCxnSpPr>
        <xdr:spPr>
          <a:xfrm flipV="1">
            <a:off x="2752726" y="92868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63383FC5-D04C-4464-8760-890CEC92B807}"/>
              </a:ext>
            </a:extLst>
          </xdr:cNvPr>
          <xdr:cNvCxnSpPr/>
        </xdr:nvCxnSpPr>
        <xdr:spPr>
          <a:xfrm flipH="1">
            <a:off x="2714623" y="97155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CC909C0A-88B0-401A-9122-17D9A22C938A}"/>
              </a:ext>
            </a:extLst>
          </xdr:cNvPr>
          <xdr:cNvCxnSpPr/>
        </xdr:nvCxnSpPr>
        <xdr:spPr>
          <a:xfrm flipV="1">
            <a:off x="4048126" y="92868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AA0BF31F-4A79-405D-8F5E-01BB3BF42F04}"/>
              </a:ext>
            </a:extLst>
          </xdr:cNvPr>
          <xdr:cNvCxnSpPr/>
        </xdr:nvCxnSpPr>
        <xdr:spPr>
          <a:xfrm flipH="1">
            <a:off x="4010023" y="97155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D81D0FE0-C36D-4BF8-2BDA-B98570466314}"/>
              </a:ext>
            </a:extLst>
          </xdr:cNvPr>
          <xdr:cNvCxnSpPr/>
        </xdr:nvCxnSpPr>
        <xdr:spPr>
          <a:xfrm>
            <a:off x="4824413" y="1295400"/>
            <a:ext cx="2762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D9A6D778-FF86-176B-F480-CB97192B5617}"/>
              </a:ext>
            </a:extLst>
          </xdr:cNvPr>
          <xdr:cNvCxnSpPr/>
        </xdr:nvCxnSpPr>
        <xdr:spPr>
          <a:xfrm>
            <a:off x="5019675" y="1233488"/>
            <a:ext cx="0" cy="2695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6053E3F1-72C0-1B24-CBDB-947B96A051BB}"/>
              </a:ext>
            </a:extLst>
          </xdr:cNvPr>
          <xdr:cNvCxnSpPr/>
        </xdr:nvCxnSpPr>
        <xdr:spPr>
          <a:xfrm flipH="1">
            <a:off x="4981575" y="1271587"/>
            <a:ext cx="71438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1D14AAA2-6A8E-43D1-9671-9644C44C9940}"/>
              </a:ext>
            </a:extLst>
          </xdr:cNvPr>
          <xdr:cNvCxnSpPr/>
        </xdr:nvCxnSpPr>
        <xdr:spPr>
          <a:xfrm>
            <a:off x="4786316" y="1938348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AD0C355A-35F0-4E2C-B6B8-DD0F1CBB67FC}"/>
              </a:ext>
            </a:extLst>
          </xdr:cNvPr>
          <xdr:cNvCxnSpPr/>
        </xdr:nvCxnSpPr>
        <xdr:spPr>
          <a:xfrm flipH="1">
            <a:off x="4981578" y="1905010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5D2C40F1-7C9D-446E-872E-D9C4408321D6}"/>
              </a:ext>
            </a:extLst>
          </xdr:cNvPr>
          <xdr:cNvCxnSpPr/>
        </xdr:nvCxnSpPr>
        <xdr:spPr>
          <a:xfrm>
            <a:off x="4786315" y="3219465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A3BE7B86-DB81-4B35-8268-36059BE66A20}"/>
              </a:ext>
            </a:extLst>
          </xdr:cNvPr>
          <xdr:cNvCxnSpPr/>
        </xdr:nvCxnSpPr>
        <xdr:spPr>
          <a:xfrm flipH="1">
            <a:off x="4981577" y="318612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AA10EE08-0E8D-411E-99FA-F95424F419AC}"/>
              </a:ext>
            </a:extLst>
          </xdr:cNvPr>
          <xdr:cNvCxnSpPr/>
        </xdr:nvCxnSpPr>
        <xdr:spPr>
          <a:xfrm>
            <a:off x="4852988" y="3867160"/>
            <a:ext cx="24764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E71C3A56-FE00-4772-87CF-A1D409512461}"/>
              </a:ext>
            </a:extLst>
          </xdr:cNvPr>
          <xdr:cNvCxnSpPr/>
        </xdr:nvCxnSpPr>
        <xdr:spPr>
          <a:xfrm flipH="1">
            <a:off x="4981569" y="3843347"/>
            <a:ext cx="71438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5A65D039-0C3A-A588-5680-E013F6C3F586}"/>
              </a:ext>
            </a:extLst>
          </xdr:cNvPr>
          <xdr:cNvSpPr/>
        </xdr:nvSpPr>
        <xdr:spPr>
          <a:xfrm>
            <a:off x="709610" y="1195386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1BFD0172-AA1B-4C4F-B650-91B8F26BE97C}"/>
              </a:ext>
            </a:extLst>
          </xdr:cNvPr>
          <xdr:cNvSpPr/>
        </xdr:nvSpPr>
        <xdr:spPr>
          <a:xfrm>
            <a:off x="4595808" y="1195383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CC9CED36-C052-4726-8540-8FADD919E11A}"/>
              </a:ext>
            </a:extLst>
          </xdr:cNvPr>
          <xdr:cNvSpPr/>
        </xdr:nvSpPr>
        <xdr:spPr>
          <a:xfrm>
            <a:off x="709616" y="3767133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4D88A48C-6446-4AB1-BB40-128E5D7DE8F2}"/>
              </a:ext>
            </a:extLst>
          </xdr:cNvPr>
          <xdr:cNvSpPr/>
        </xdr:nvSpPr>
        <xdr:spPr>
          <a:xfrm>
            <a:off x="4595814" y="3767130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6</xdr:col>
      <xdr:colOff>0</xdr:colOff>
      <xdr:row>213</xdr:row>
      <xdr:rowOff>85724</xdr:rowOff>
    </xdr:from>
    <xdr:to>
      <xdr:col>24</xdr:col>
      <xdr:colOff>4763</xdr:colOff>
      <xdr:row>215</xdr:row>
      <xdr:rowOff>3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1EA508FE-2D41-120F-FAE1-F57A1069B40C}"/>
            </a:ext>
          </a:extLst>
        </xdr:cNvPr>
        <xdr:cNvGrpSpPr/>
      </xdr:nvGrpSpPr>
      <xdr:grpSpPr>
        <a:xfrm>
          <a:off x="971550" y="31965899"/>
          <a:ext cx="2919413" cy="200029"/>
          <a:chOff x="971550" y="11096624"/>
          <a:chExt cx="2919413" cy="200029"/>
        </a:xfrm>
      </xdr:grpSpPr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2ABE35C1-42C7-E384-0A74-29065FA9C34B}"/>
              </a:ext>
            </a:extLst>
          </xdr:cNvPr>
          <xdr:cNvCxnSpPr/>
        </xdr:nvCxnSpPr>
        <xdr:spPr>
          <a:xfrm>
            <a:off x="971550" y="11296650"/>
            <a:ext cx="291465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170CA03E-06D2-636B-7A8A-8F22FD5D39BD}"/>
              </a:ext>
            </a:extLst>
          </xdr:cNvPr>
          <xdr:cNvCxnSpPr/>
        </xdr:nvCxnSpPr>
        <xdr:spPr>
          <a:xfrm>
            <a:off x="971551" y="1109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A8733E68-BF72-5D3C-D32B-FEA53EB38CCC}"/>
              </a:ext>
            </a:extLst>
          </xdr:cNvPr>
          <xdr:cNvCxnSpPr/>
        </xdr:nvCxnSpPr>
        <xdr:spPr>
          <a:xfrm>
            <a:off x="1133476" y="1109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C24E0464-0904-7D48-22A6-4EF55349889B}"/>
              </a:ext>
            </a:extLst>
          </xdr:cNvPr>
          <xdr:cNvCxnSpPr/>
        </xdr:nvCxnSpPr>
        <xdr:spPr>
          <a:xfrm>
            <a:off x="1295401" y="1109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2DBC486F-3174-FB15-8C54-A2758B2727A6}"/>
              </a:ext>
            </a:extLst>
          </xdr:cNvPr>
          <xdr:cNvCxnSpPr/>
        </xdr:nvCxnSpPr>
        <xdr:spPr>
          <a:xfrm>
            <a:off x="1457326" y="1109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F9568E0A-8984-104A-AD90-5AE84199B82C}"/>
              </a:ext>
            </a:extLst>
          </xdr:cNvPr>
          <xdr:cNvCxnSpPr/>
        </xdr:nvCxnSpPr>
        <xdr:spPr>
          <a:xfrm>
            <a:off x="1619251" y="1110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748B902C-A480-8EFC-8F03-2830D846E12F}"/>
              </a:ext>
            </a:extLst>
          </xdr:cNvPr>
          <xdr:cNvCxnSpPr/>
        </xdr:nvCxnSpPr>
        <xdr:spPr>
          <a:xfrm>
            <a:off x="1781176" y="1110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CD3DB3B2-F30E-63E9-650D-1A5E4B5A1B01}"/>
              </a:ext>
            </a:extLst>
          </xdr:cNvPr>
          <xdr:cNvCxnSpPr/>
        </xdr:nvCxnSpPr>
        <xdr:spPr>
          <a:xfrm>
            <a:off x="1943101" y="1110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F6ABDCCC-8036-57F4-0AF5-BABA2AF12782}"/>
              </a:ext>
            </a:extLst>
          </xdr:cNvPr>
          <xdr:cNvCxnSpPr/>
        </xdr:nvCxnSpPr>
        <xdr:spPr>
          <a:xfrm>
            <a:off x="2105026" y="1110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F032D6D9-D1DA-5B8D-4EB5-72A5C9237D4F}"/>
              </a:ext>
            </a:extLst>
          </xdr:cNvPr>
          <xdr:cNvCxnSpPr/>
        </xdr:nvCxnSpPr>
        <xdr:spPr>
          <a:xfrm>
            <a:off x="2266951" y="1109662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7AC83B71-6EE4-BEF8-DF26-05D1B8000C63}"/>
              </a:ext>
            </a:extLst>
          </xdr:cNvPr>
          <xdr:cNvCxnSpPr/>
        </xdr:nvCxnSpPr>
        <xdr:spPr>
          <a:xfrm>
            <a:off x="2428876" y="1109662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AEB1EA49-7DBF-D962-75F7-07403179AAE7}"/>
              </a:ext>
            </a:extLst>
          </xdr:cNvPr>
          <xdr:cNvCxnSpPr/>
        </xdr:nvCxnSpPr>
        <xdr:spPr>
          <a:xfrm>
            <a:off x="2590801" y="1109662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52F2E369-BD23-EB71-DBBA-7D71FA074763}"/>
              </a:ext>
            </a:extLst>
          </xdr:cNvPr>
          <xdr:cNvCxnSpPr/>
        </xdr:nvCxnSpPr>
        <xdr:spPr>
          <a:xfrm>
            <a:off x="2752726" y="1109662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683386C3-E73C-9630-BB47-38EEB2D7A228}"/>
              </a:ext>
            </a:extLst>
          </xdr:cNvPr>
          <xdr:cNvCxnSpPr/>
        </xdr:nvCxnSpPr>
        <xdr:spPr>
          <a:xfrm>
            <a:off x="2914651" y="1110138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BA296520-EEB9-8657-B06A-73592039F36B}"/>
              </a:ext>
            </a:extLst>
          </xdr:cNvPr>
          <xdr:cNvCxnSpPr/>
        </xdr:nvCxnSpPr>
        <xdr:spPr>
          <a:xfrm>
            <a:off x="3076576" y="1110138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868F8B6F-BC73-D6C6-420C-913DD089D805}"/>
              </a:ext>
            </a:extLst>
          </xdr:cNvPr>
          <xdr:cNvCxnSpPr/>
        </xdr:nvCxnSpPr>
        <xdr:spPr>
          <a:xfrm>
            <a:off x="971550" y="11096625"/>
            <a:ext cx="2919413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1858B20D-221B-4C4E-95EA-3A78F0E17142}"/>
              </a:ext>
            </a:extLst>
          </xdr:cNvPr>
          <xdr:cNvCxnSpPr/>
        </xdr:nvCxnSpPr>
        <xdr:spPr>
          <a:xfrm>
            <a:off x="3238501" y="1109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A601E907-225D-420E-BD0E-7F563FA2385D}"/>
              </a:ext>
            </a:extLst>
          </xdr:cNvPr>
          <xdr:cNvCxnSpPr/>
        </xdr:nvCxnSpPr>
        <xdr:spPr>
          <a:xfrm>
            <a:off x="3400426" y="1109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Arrow Connector 104">
            <a:extLst>
              <a:ext uri="{FF2B5EF4-FFF2-40B4-BE49-F238E27FC236}">
                <a16:creationId xmlns:a16="http://schemas.microsoft.com/office/drawing/2014/main" id="{F3183456-A76E-4144-A48C-0570680EAFD4}"/>
              </a:ext>
            </a:extLst>
          </xdr:cNvPr>
          <xdr:cNvCxnSpPr/>
        </xdr:nvCxnSpPr>
        <xdr:spPr>
          <a:xfrm>
            <a:off x="3562351" y="1109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Arrow Connector 105">
            <a:extLst>
              <a:ext uri="{FF2B5EF4-FFF2-40B4-BE49-F238E27FC236}">
                <a16:creationId xmlns:a16="http://schemas.microsoft.com/office/drawing/2014/main" id="{FE24F7C0-DB18-4721-A33C-83DDE2AFD042}"/>
              </a:ext>
            </a:extLst>
          </xdr:cNvPr>
          <xdr:cNvCxnSpPr/>
        </xdr:nvCxnSpPr>
        <xdr:spPr>
          <a:xfrm>
            <a:off x="3724276" y="1110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Arrow Connector 106">
            <a:extLst>
              <a:ext uri="{FF2B5EF4-FFF2-40B4-BE49-F238E27FC236}">
                <a16:creationId xmlns:a16="http://schemas.microsoft.com/office/drawing/2014/main" id="{552F60CC-FFEE-4B93-BAEB-EA40BFDECDAA}"/>
              </a:ext>
            </a:extLst>
          </xdr:cNvPr>
          <xdr:cNvCxnSpPr/>
        </xdr:nvCxnSpPr>
        <xdr:spPr>
          <a:xfrm>
            <a:off x="3886201" y="1110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315</xdr:row>
      <xdr:rowOff>138113</xdr:rowOff>
    </xdr:from>
    <xdr:to>
      <xdr:col>19</xdr:col>
      <xdr:colOff>71438</xdr:colOff>
      <xdr:row>326</xdr:row>
      <xdr:rowOff>66675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8B1E69A5-DB1C-4D86-8D51-AE29A7F42376}"/>
            </a:ext>
          </a:extLst>
        </xdr:cNvPr>
        <xdr:cNvGrpSpPr/>
      </xdr:nvGrpSpPr>
      <xdr:grpSpPr>
        <a:xfrm>
          <a:off x="895349" y="47305913"/>
          <a:ext cx="2252664" cy="1500187"/>
          <a:chOff x="895349" y="8148638"/>
          <a:chExt cx="2252664" cy="1500187"/>
        </a:xfrm>
      </xdr:grpSpPr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2C0C9313-EE6D-5986-9981-37C17201A8C1}"/>
              </a:ext>
            </a:extLst>
          </xdr:cNvPr>
          <xdr:cNvCxnSpPr/>
        </xdr:nvCxnSpPr>
        <xdr:spPr>
          <a:xfrm>
            <a:off x="97155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1376E50F-2721-1F55-F6B6-CE5C5CD91807}"/>
              </a:ext>
            </a:extLst>
          </xdr:cNvPr>
          <xdr:cNvCxnSpPr/>
        </xdr:nvCxnSpPr>
        <xdr:spPr>
          <a:xfrm>
            <a:off x="113347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E8D69307-F3E9-939B-D1A6-6347963B8222}"/>
              </a:ext>
            </a:extLst>
          </xdr:cNvPr>
          <xdr:cNvCxnSpPr/>
        </xdr:nvCxnSpPr>
        <xdr:spPr>
          <a:xfrm>
            <a:off x="129540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13376E8F-7D75-7528-BFA2-6244078A77C3}"/>
              </a:ext>
            </a:extLst>
          </xdr:cNvPr>
          <xdr:cNvCxnSpPr/>
        </xdr:nvCxnSpPr>
        <xdr:spPr>
          <a:xfrm>
            <a:off x="145732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97A48B17-FE6F-3F1A-6534-543AFEA477F9}"/>
              </a:ext>
            </a:extLst>
          </xdr:cNvPr>
          <xdr:cNvCxnSpPr/>
        </xdr:nvCxnSpPr>
        <xdr:spPr>
          <a:xfrm>
            <a:off x="161925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Arrow Connector 117">
            <a:extLst>
              <a:ext uri="{FF2B5EF4-FFF2-40B4-BE49-F238E27FC236}">
                <a16:creationId xmlns:a16="http://schemas.microsoft.com/office/drawing/2014/main" id="{00E5D635-B6F7-526C-ED28-81A60CA3DFE8}"/>
              </a:ext>
            </a:extLst>
          </xdr:cNvPr>
          <xdr:cNvCxnSpPr/>
        </xdr:nvCxnSpPr>
        <xdr:spPr>
          <a:xfrm>
            <a:off x="178118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Arrow Connector 118">
            <a:extLst>
              <a:ext uri="{FF2B5EF4-FFF2-40B4-BE49-F238E27FC236}">
                <a16:creationId xmlns:a16="http://schemas.microsoft.com/office/drawing/2014/main" id="{91D6EA01-8480-595D-E7C5-A6FAE524735C}"/>
              </a:ext>
            </a:extLst>
          </xdr:cNvPr>
          <xdr:cNvCxnSpPr/>
        </xdr:nvCxnSpPr>
        <xdr:spPr>
          <a:xfrm>
            <a:off x="194310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Arrow Connector 119">
            <a:extLst>
              <a:ext uri="{FF2B5EF4-FFF2-40B4-BE49-F238E27FC236}">
                <a16:creationId xmlns:a16="http://schemas.microsoft.com/office/drawing/2014/main" id="{BBAA4F20-1530-B61C-B15A-CFF37EA82FC4}"/>
              </a:ext>
            </a:extLst>
          </xdr:cNvPr>
          <xdr:cNvCxnSpPr/>
        </xdr:nvCxnSpPr>
        <xdr:spPr>
          <a:xfrm>
            <a:off x="210503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Arrow Connector 120">
            <a:extLst>
              <a:ext uri="{FF2B5EF4-FFF2-40B4-BE49-F238E27FC236}">
                <a16:creationId xmlns:a16="http://schemas.microsoft.com/office/drawing/2014/main" id="{9AE611A2-DD4A-856B-E73C-D30BD0FE7D4C}"/>
              </a:ext>
            </a:extLst>
          </xdr:cNvPr>
          <xdr:cNvCxnSpPr/>
        </xdr:nvCxnSpPr>
        <xdr:spPr>
          <a:xfrm>
            <a:off x="226695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Arrow Connector 121">
            <a:extLst>
              <a:ext uri="{FF2B5EF4-FFF2-40B4-BE49-F238E27FC236}">
                <a16:creationId xmlns:a16="http://schemas.microsoft.com/office/drawing/2014/main" id="{27A07523-AFAC-9BBE-6C31-1E0412860767}"/>
              </a:ext>
            </a:extLst>
          </xdr:cNvPr>
          <xdr:cNvCxnSpPr/>
        </xdr:nvCxnSpPr>
        <xdr:spPr>
          <a:xfrm>
            <a:off x="242889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4CA4EDD5-519A-254E-F2E4-507A0BE151B6}"/>
              </a:ext>
            </a:extLst>
          </xdr:cNvPr>
          <xdr:cNvCxnSpPr/>
        </xdr:nvCxnSpPr>
        <xdr:spPr>
          <a:xfrm>
            <a:off x="259081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Arrow Connector 123">
            <a:extLst>
              <a:ext uri="{FF2B5EF4-FFF2-40B4-BE49-F238E27FC236}">
                <a16:creationId xmlns:a16="http://schemas.microsoft.com/office/drawing/2014/main" id="{7B25A980-717F-8073-12A9-89A32BC6A1F2}"/>
              </a:ext>
            </a:extLst>
          </xdr:cNvPr>
          <xdr:cNvCxnSpPr/>
        </xdr:nvCxnSpPr>
        <xdr:spPr>
          <a:xfrm>
            <a:off x="275274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CEC99829-8DD8-5071-D0C0-3D816BD5BF86}"/>
              </a:ext>
            </a:extLst>
          </xdr:cNvPr>
          <xdr:cNvCxnSpPr/>
        </xdr:nvCxnSpPr>
        <xdr:spPr>
          <a:xfrm>
            <a:off x="291466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889E81CF-D662-128A-7294-DB45A5A1E6F0}"/>
              </a:ext>
            </a:extLst>
          </xdr:cNvPr>
          <xdr:cNvCxnSpPr/>
        </xdr:nvCxnSpPr>
        <xdr:spPr>
          <a:xfrm>
            <a:off x="145732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9A185092-EC36-2B7A-781A-8B2312E334E3}"/>
              </a:ext>
            </a:extLst>
          </xdr:cNvPr>
          <xdr:cNvCxnSpPr/>
        </xdr:nvCxnSpPr>
        <xdr:spPr>
          <a:xfrm flipV="1">
            <a:off x="97631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130F2903-07E4-137A-40C1-433FB0D0035E}"/>
              </a:ext>
            </a:extLst>
          </xdr:cNvPr>
          <xdr:cNvCxnSpPr/>
        </xdr:nvCxnSpPr>
        <xdr:spPr>
          <a:xfrm flipH="1" flipV="1">
            <a:off x="259080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9" name="Isosceles Triangle 128">
            <a:extLst>
              <a:ext uri="{FF2B5EF4-FFF2-40B4-BE49-F238E27FC236}">
                <a16:creationId xmlns:a16="http://schemas.microsoft.com/office/drawing/2014/main" id="{F2627B1E-8A2F-3F4D-E0DD-C535188A623F}"/>
              </a:ext>
            </a:extLst>
          </xdr:cNvPr>
          <xdr:cNvSpPr/>
        </xdr:nvSpPr>
        <xdr:spPr>
          <a:xfrm>
            <a:off x="90487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0" name="Isosceles Triangle 129">
            <a:extLst>
              <a:ext uri="{FF2B5EF4-FFF2-40B4-BE49-F238E27FC236}">
                <a16:creationId xmlns:a16="http://schemas.microsoft.com/office/drawing/2014/main" id="{90415BBE-492E-3030-0790-DEFB0CF00B07}"/>
              </a:ext>
            </a:extLst>
          </xdr:cNvPr>
          <xdr:cNvSpPr/>
        </xdr:nvSpPr>
        <xdr:spPr>
          <a:xfrm>
            <a:off x="300990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1" name="Straight Arrow Connector 130">
            <a:extLst>
              <a:ext uri="{FF2B5EF4-FFF2-40B4-BE49-F238E27FC236}">
                <a16:creationId xmlns:a16="http://schemas.microsoft.com/office/drawing/2014/main" id="{9D2345D6-33AC-BC2F-D614-9A4D9CE7D322}"/>
              </a:ext>
            </a:extLst>
          </xdr:cNvPr>
          <xdr:cNvCxnSpPr/>
        </xdr:nvCxnSpPr>
        <xdr:spPr>
          <a:xfrm flipV="1">
            <a:off x="97155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Arrow Connector 131">
            <a:extLst>
              <a:ext uri="{FF2B5EF4-FFF2-40B4-BE49-F238E27FC236}">
                <a16:creationId xmlns:a16="http://schemas.microsoft.com/office/drawing/2014/main" id="{45270AAF-5D0C-D78A-8625-1B8149FD0DC1}"/>
              </a:ext>
            </a:extLst>
          </xdr:cNvPr>
          <xdr:cNvCxnSpPr/>
        </xdr:nvCxnSpPr>
        <xdr:spPr>
          <a:xfrm flipV="1">
            <a:off x="307181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id="{DA29A5F7-42B9-C0ED-C252-F03BEF28DBC3}"/>
              </a:ext>
            </a:extLst>
          </xdr:cNvPr>
          <xdr:cNvCxnSpPr/>
        </xdr:nvCxnSpPr>
        <xdr:spPr>
          <a:xfrm>
            <a:off x="97155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1494D8F4-0F06-22B8-45F9-DAD6C79E1A56}"/>
              </a:ext>
            </a:extLst>
          </xdr:cNvPr>
          <xdr:cNvCxnSpPr/>
        </xdr:nvCxnSpPr>
        <xdr:spPr>
          <a:xfrm>
            <a:off x="89534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685EBF39-96F3-AB1B-028B-3311C95D8C87}"/>
              </a:ext>
            </a:extLst>
          </xdr:cNvPr>
          <xdr:cNvCxnSpPr/>
        </xdr:nvCxnSpPr>
        <xdr:spPr>
          <a:xfrm flipH="1">
            <a:off x="93345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27E1AA42-78B8-EA6B-FC20-BA394FBF48B8}"/>
              </a:ext>
            </a:extLst>
          </xdr:cNvPr>
          <xdr:cNvCxnSpPr/>
        </xdr:nvCxnSpPr>
        <xdr:spPr>
          <a:xfrm>
            <a:off x="307657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2E4320A2-3EFF-82C4-7107-D3501C19ACF6}"/>
              </a:ext>
            </a:extLst>
          </xdr:cNvPr>
          <xdr:cNvCxnSpPr/>
        </xdr:nvCxnSpPr>
        <xdr:spPr>
          <a:xfrm flipH="1">
            <a:off x="303847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Connector 144">
            <a:extLst>
              <a:ext uri="{FF2B5EF4-FFF2-40B4-BE49-F238E27FC236}">
                <a16:creationId xmlns:a16="http://schemas.microsoft.com/office/drawing/2014/main" id="{6EA34212-29BB-4F37-5F83-D9BAA01B7E2C}"/>
              </a:ext>
            </a:extLst>
          </xdr:cNvPr>
          <xdr:cNvCxnSpPr/>
        </xdr:nvCxnSpPr>
        <xdr:spPr>
          <a:xfrm>
            <a:off x="89534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175C7E69-85B3-5111-41C6-934416BC74B2}"/>
              </a:ext>
            </a:extLst>
          </xdr:cNvPr>
          <xdr:cNvCxnSpPr/>
        </xdr:nvCxnSpPr>
        <xdr:spPr>
          <a:xfrm flipH="1">
            <a:off x="93345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Connector 148">
            <a:extLst>
              <a:ext uri="{FF2B5EF4-FFF2-40B4-BE49-F238E27FC236}">
                <a16:creationId xmlns:a16="http://schemas.microsoft.com/office/drawing/2014/main" id="{88D304BF-886F-F7B2-5781-0C2A3F3E45EC}"/>
              </a:ext>
            </a:extLst>
          </xdr:cNvPr>
          <xdr:cNvCxnSpPr/>
        </xdr:nvCxnSpPr>
        <xdr:spPr>
          <a:xfrm flipH="1">
            <a:off x="303847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Connector 149">
            <a:extLst>
              <a:ext uri="{FF2B5EF4-FFF2-40B4-BE49-F238E27FC236}">
                <a16:creationId xmlns:a16="http://schemas.microsoft.com/office/drawing/2014/main" id="{F7215EDE-FE2C-4E50-4771-272A20A31340}"/>
              </a:ext>
            </a:extLst>
          </xdr:cNvPr>
          <xdr:cNvCxnSpPr/>
        </xdr:nvCxnSpPr>
        <xdr:spPr>
          <a:xfrm>
            <a:off x="145732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Connector 205">
            <a:extLst>
              <a:ext uri="{FF2B5EF4-FFF2-40B4-BE49-F238E27FC236}">
                <a16:creationId xmlns:a16="http://schemas.microsoft.com/office/drawing/2014/main" id="{D7FA397C-4856-10E5-3BD9-8886AE0A3D75}"/>
              </a:ext>
            </a:extLst>
          </xdr:cNvPr>
          <xdr:cNvCxnSpPr/>
        </xdr:nvCxnSpPr>
        <xdr:spPr>
          <a:xfrm flipH="1">
            <a:off x="141922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D3DF6904-48DD-D1BF-9B8B-3F7D3F020D4A}"/>
              </a:ext>
            </a:extLst>
          </xdr:cNvPr>
          <xdr:cNvCxnSpPr/>
        </xdr:nvCxnSpPr>
        <xdr:spPr>
          <a:xfrm>
            <a:off x="259080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Connector 207">
            <a:extLst>
              <a:ext uri="{FF2B5EF4-FFF2-40B4-BE49-F238E27FC236}">
                <a16:creationId xmlns:a16="http://schemas.microsoft.com/office/drawing/2014/main" id="{8B847575-0411-6403-48DD-9D6AE9BE05AD}"/>
              </a:ext>
            </a:extLst>
          </xdr:cNvPr>
          <xdr:cNvCxnSpPr/>
        </xdr:nvCxnSpPr>
        <xdr:spPr>
          <a:xfrm flipH="1">
            <a:off x="255270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85724</xdr:colOff>
      <xdr:row>315</xdr:row>
      <xdr:rowOff>138113</xdr:rowOff>
    </xdr:from>
    <xdr:to>
      <xdr:col>37</xdr:col>
      <xdr:colOff>71438</xdr:colOff>
      <xdr:row>326</xdr:row>
      <xdr:rowOff>66675</xdr:rowOff>
    </xdr:to>
    <xdr:grpSp>
      <xdr:nvGrpSpPr>
        <xdr:cNvPr id="209" name="Group 208">
          <a:extLst>
            <a:ext uri="{FF2B5EF4-FFF2-40B4-BE49-F238E27FC236}">
              <a16:creationId xmlns:a16="http://schemas.microsoft.com/office/drawing/2014/main" id="{506507BF-7D91-459D-88E9-2AEE90BE8F93}"/>
            </a:ext>
          </a:extLst>
        </xdr:cNvPr>
        <xdr:cNvGrpSpPr/>
      </xdr:nvGrpSpPr>
      <xdr:grpSpPr>
        <a:xfrm>
          <a:off x="3809999" y="47305913"/>
          <a:ext cx="2252664" cy="1500187"/>
          <a:chOff x="3809999" y="8148638"/>
          <a:chExt cx="2252664" cy="1500187"/>
        </a:xfrm>
      </xdr:grpSpPr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4DA0ACB6-59E7-4BF8-A01E-31CA27313E1B}"/>
              </a:ext>
            </a:extLst>
          </xdr:cNvPr>
          <xdr:cNvCxnSpPr/>
        </xdr:nvCxnSpPr>
        <xdr:spPr>
          <a:xfrm>
            <a:off x="388620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Arrow Connector 210">
            <a:extLst>
              <a:ext uri="{FF2B5EF4-FFF2-40B4-BE49-F238E27FC236}">
                <a16:creationId xmlns:a16="http://schemas.microsoft.com/office/drawing/2014/main" id="{8EE41798-94A4-9B76-EDC8-657FB9716E95}"/>
              </a:ext>
            </a:extLst>
          </xdr:cNvPr>
          <xdr:cNvCxnSpPr/>
        </xdr:nvCxnSpPr>
        <xdr:spPr>
          <a:xfrm>
            <a:off x="404812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Arrow Connector 211">
            <a:extLst>
              <a:ext uri="{FF2B5EF4-FFF2-40B4-BE49-F238E27FC236}">
                <a16:creationId xmlns:a16="http://schemas.microsoft.com/office/drawing/2014/main" id="{30D5254E-5DBF-4A58-E8DD-64C24BCE0DE0}"/>
              </a:ext>
            </a:extLst>
          </xdr:cNvPr>
          <xdr:cNvCxnSpPr/>
        </xdr:nvCxnSpPr>
        <xdr:spPr>
          <a:xfrm>
            <a:off x="421005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Arrow Connector 212">
            <a:extLst>
              <a:ext uri="{FF2B5EF4-FFF2-40B4-BE49-F238E27FC236}">
                <a16:creationId xmlns:a16="http://schemas.microsoft.com/office/drawing/2014/main" id="{46FF5ADA-B126-19C0-3F27-CD91780045F0}"/>
              </a:ext>
            </a:extLst>
          </xdr:cNvPr>
          <xdr:cNvCxnSpPr/>
        </xdr:nvCxnSpPr>
        <xdr:spPr>
          <a:xfrm>
            <a:off x="437197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Arrow Connector 213">
            <a:extLst>
              <a:ext uri="{FF2B5EF4-FFF2-40B4-BE49-F238E27FC236}">
                <a16:creationId xmlns:a16="http://schemas.microsoft.com/office/drawing/2014/main" id="{1C7D8D53-0C1A-EE9A-D8F3-FFD08456C923}"/>
              </a:ext>
            </a:extLst>
          </xdr:cNvPr>
          <xdr:cNvCxnSpPr/>
        </xdr:nvCxnSpPr>
        <xdr:spPr>
          <a:xfrm>
            <a:off x="453390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Straight Arrow Connector 214">
            <a:extLst>
              <a:ext uri="{FF2B5EF4-FFF2-40B4-BE49-F238E27FC236}">
                <a16:creationId xmlns:a16="http://schemas.microsoft.com/office/drawing/2014/main" id="{73FA1A7F-76B1-03AE-766F-E9D7F07DC30C}"/>
              </a:ext>
            </a:extLst>
          </xdr:cNvPr>
          <xdr:cNvCxnSpPr/>
        </xdr:nvCxnSpPr>
        <xdr:spPr>
          <a:xfrm>
            <a:off x="469583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Straight Arrow Connector 215">
            <a:extLst>
              <a:ext uri="{FF2B5EF4-FFF2-40B4-BE49-F238E27FC236}">
                <a16:creationId xmlns:a16="http://schemas.microsoft.com/office/drawing/2014/main" id="{98CA2F9C-94EB-9A01-D153-1D74E219C1BD}"/>
              </a:ext>
            </a:extLst>
          </xdr:cNvPr>
          <xdr:cNvCxnSpPr/>
        </xdr:nvCxnSpPr>
        <xdr:spPr>
          <a:xfrm>
            <a:off x="485775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Arrow Connector 216">
            <a:extLst>
              <a:ext uri="{FF2B5EF4-FFF2-40B4-BE49-F238E27FC236}">
                <a16:creationId xmlns:a16="http://schemas.microsoft.com/office/drawing/2014/main" id="{3725E447-EA59-4391-280F-AE0904DA35F4}"/>
              </a:ext>
            </a:extLst>
          </xdr:cNvPr>
          <xdr:cNvCxnSpPr/>
        </xdr:nvCxnSpPr>
        <xdr:spPr>
          <a:xfrm>
            <a:off x="501968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Arrow Connector 217">
            <a:extLst>
              <a:ext uri="{FF2B5EF4-FFF2-40B4-BE49-F238E27FC236}">
                <a16:creationId xmlns:a16="http://schemas.microsoft.com/office/drawing/2014/main" id="{04005675-E86E-FBBC-4B7E-E17A143FE44C}"/>
              </a:ext>
            </a:extLst>
          </xdr:cNvPr>
          <xdr:cNvCxnSpPr/>
        </xdr:nvCxnSpPr>
        <xdr:spPr>
          <a:xfrm>
            <a:off x="518160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Straight Arrow Connector 218">
            <a:extLst>
              <a:ext uri="{FF2B5EF4-FFF2-40B4-BE49-F238E27FC236}">
                <a16:creationId xmlns:a16="http://schemas.microsoft.com/office/drawing/2014/main" id="{07F5CD8D-4F1A-EC92-D218-D3FDDB12D5AE}"/>
              </a:ext>
            </a:extLst>
          </xdr:cNvPr>
          <xdr:cNvCxnSpPr/>
        </xdr:nvCxnSpPr>
        <xdr:spPr>
          <a:xfrm>
            <a:off x="534354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Arrow Connector 219">
            <a:extLst>
              <a:ext uri="{FF2B5EF4-FFF2-40B4-BE49-F238E27FC236}">
                <a16:creationId xmlns:a16="http://schemas.microsoft.com/office/drawing/2014/main" id="{B5FD030C-0A0C-42BD-A749-1A034CEAF6E6}"/>
              </a:ext>
            </a:extLst>
          </xdr:cNvPr>
          <xdr:cNvCxnSpPr/>
        </xdr:nvCxnSpPr>
        <xdr:spPr>
          <a:xfrm>
            <a:off x="550546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" name="Straight Arrow Connector 220">
            <a:extLst>
              <a:ext uri="{FF2B5EF4-FFF2-40B4-BE49-F238E27FC236}">
                <a16:creationId xmlns:a16="http://schemas.microsoft.com/office/drawing/2014/main" id="{7E78370E-3BA5-7B4C-284B-12E8411D6E95}"/>
              </a:ext>
            </a:extLst>
          </xdr:cNvPr>
          <xdr:cNvCxnSpPr/>
        </xdr:nvCxnSpPr>
        <xdr:spPr>
          <a:xfrm>
            <a:off x="566739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Arrow Connector 232">
            <a:extLst>
              <a:ext uri="{FF2B5EF4-FFF2-40B4-BE49-F238E27FC236}">
                <a16:creationId xmlns:a16="http://schemas.microsoft.com/office/drawing/2014/main" id="{C6254A30-F6BC-6AB7-746C-F4062F85F3BD}"/>
              </a:ext>
            </a:extLst>
          </xdr:cNvPr>
          <xdr:cNvCxnSpPr/>
        </xdr:nvCxnSpPr>
        <xdr:spPr>
          <a:xfrm>
            <a:off x="582931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4DA717C3-8412-92DF-B222-85D12FC727C8}"/>
              </a:ext>
            </a:extLst>
          </xdr:cNvPr>
          <xdr:cNvCxnSpPr/>
        </xdr:nvCxnSpPr>
        <xdr:spPr>
          <a:xfrm>
            <a:off x="437197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Straight Connector 249">
            <a:extLst>
              <a:ext uri="{FF2B5EF4-FFF2-40B4-BE49-F238E27FC236}">
                <a16:creationId xmlns:a16="http://schemas.microsoft.com/office/drawing/2014/main" id="{3294FD8E-0DF4-321D-EABC-A2B664D0EE01}"/>
              </a:ext>
            </a:extLst>
          </xdr:cNvPr>
          <xdr:cNvCxnSpPr/>
        </xdr:nvCxnSpPr>
        <xdr:spPr>
          <a:xfrm flipV="1">
            <a:off x="389096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Connector 264">
            <a:extLst>
              <a:ext uri="{FF2B5EF4-FFF2-40B4-BE49-F238E27FC236}">
                <a16:creationId xmlns:a16="http://schemas.microsoft.com/office/drawing/2014/main" id="{510F9527-50D8-4C94-01A7-331DC7E114B6}"/>
              </a:ext>
            </a:extLst>
          </xdr:cNvPr>
          <xdr:cNvCxnSpPr/>
        </xdr:nvCxnSpPr>
        <xdr:spPr>
          <a:xfrm flipH="1" flipV="1">
            <a:off x="550545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6" name="Isosceles Triangle 265">
            <a:extLst>
              <a:ext uri="{FF2B5EF4-FFF2-40B4-BE49-F238E27FC236}">
                <a16:creationId xmlns:a16="http://schemas.microsoft.com/office/drawing/2014/main" id="{4640A148-978C-37DB-0C24-4292EF58944D}"/>
              </a:ext>
            </a:extLst>
          </xdr:cNvPr>
          <xdr:cNvSpPr/>
        </xdr:nvSpPr>
        <xdr:spPr>
          <a:xfrm>
            <a:off x="381952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67" name="Isosceles Triangle 266">
            <a:extLst>
              <a:ext uri="{FF2B5EF4-FFF2-40B4-BE49-F238E27FC236}">
                <a16:creationId xmlns:a16="http://schemas.microsoft.com/office/drawing/2014/main" id="{CE9CFB9C-E6D3-2C67-35D3-557E068C34F7}"/>
              </a:ext>
            </a:extLst>
          </xdr:cNvPr>
          <xdr:cNvSpPr/>
        </xdr:nvSpPr>
        <xdr:spPr>
          <a:xfrm>
            <a:off x="592455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68" name="Straight Arrow Connector 267">
            <a:extLst>
              <a:ext uri="{FF2B5EF4-FFF2-40B4-BE49-F238E27FC236}">
                <a16:creationId xmlns:a16="http://schemas.microsoft.com/office/drawing/2014/main" id="{8433B93D-7299-1581-32EC-44FFCA312275}"/>
              </a:ext>
            </a:extLst>
          </xdr:cNvPr>
          <xdr:cNvCxnSpPr/>
        </xdr:nvCxnSpPr>
        <xdr:spPr>
          <a:xfrm flipV="1">
            <a:off x="388620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Straight Arrow Connector 268">
            <a:extLst>
              <a:ext uri="{FF2B5EF4-FFF2-40B4-BE49-F238E27FC236}">
                <a16:creationId xmlns:a16="http://schemas.microsoft.com/office/drawing/2014/main" id="{CA1C5883-FF6D-5BD2-3547-0171AC7BD187}"/>
              </a:ext>
            </a:extLst>
          </xdr:cNvPr>
          <xdr:cNvCxnSpPr/>
        </xdr:nvCxnSpPr>
        <xdr:spPr>
          <a:xfrm flipV="1">
            <a:off x="598646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Connector 269">
            <a:extLst>
              <a:ext uri="{FF2B5EF4-FFF2-40B4-BE49-F238E27FC236}">
                <a16:creationId xmlns:a16="http://schemas.microsoft.com/office/drawing/2014/main" id="{35DBE0FF-05E4-BFE5-DA18-F8258C0AA4B1}"/>
              </a:ext>
            </a:extLst>
          </xdr:cNvPr>
          <xdr:cNvCxnSpPr/>
        </xdr:nvCxnSpPr>
        <xdr:spPr>
          <a:xfrm>
            <a:off x="388620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Straight Connector 270">
            <a:extLst>
              <a:ext uri="{FF2B5EF4-FFF2-40B4-BE49-F238E27FC236}">
                <a16:creationId xmlns:a16="http://schemas.microsoft.com/office/drawing/2014/main" id="{BB0945DA-63B7-0B66-3EFF-3252323F3B31}"/>
              </a:ext>
            </a:extLst>
          </xdr:cNvPr>
          <xdr:cNvCxnSpPr/>
        </xdr:nvCxnSpPr>
        <xdr:spPr>
          <a:xfrm>
            <a:off x="380999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>
            <a:extLst>
              <a:ext uri="{FF2B5EF4-FFF2-40B4-BE49-F238E27FC236}">
                <a16:creationId xmlns:a16="http://schemas.microsoft.com/office/drawing/2014/main" id="{D9281786-B607-6AD6-F7E2-0B06D6B65422}"/>
              </a:ext>
            </a:extLst>
          </xdr:cNvPr>
          <xdr:cNvCxnSpPr/>
        </xdr:nvCxnSpPr>
        <xdr:spPr>
          <a:xfrm flipH="1">
            <a:off x="384810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4E314964-9A6A-5F38-E505-EB7CA1C8D679}"/>
              </a:ext>
            </a:extLst>
          </xdr:cNvPr>
          <xdr:cNvCxnSpPr/>
        </xdr:nvCxnSpPr>
        <xdr:spPr>
          <a:xfrm>
            <a:off x="599122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550EC0F6-6A41-5F84-92FB-8159A505AE32}"/>
              </a:ext>
            </a:extLst>
          </xdr:cNvPr>
          <xdr:cNvCxnSpPr/>
        </xdr:nvCxnSpPr>
        <xdr:spPr>
          <a:xfrm flipH="1">
            <a:off x="595312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64577B6C-27DF-13EF-DE25-BF7E7672F827}"/>
              </a:ext>
            </a:extLst>
          </xdr:cNvPr>
          <xdr:cNvCxnSpPr/>
        </xdr:nvCxnSpPr>
        <xdr:spPr>
          <a:xfrm>
            <a:off x="380999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FF727A32-BD90-C7D0-699F-F7D1C6E6FA82}"/>
              </a:ext>
            </a:extLst>
          </xdr:cNvPr>
          <xdr:cNvCxnSpPr/>
        </xdr:nvCxnSpPr>
        <xdr:spPr>
          <a:xfrm flipH="1">
            <a:off x="384810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Straight Connector 276">
            <a:extLst>
              <a:ext uri="{FF2B5EF4-FFF2-40B4-BE49-F238E27FC236}">
                <a16:creationId xmlns:a16="http://schemas.microsoft.com/office/drawing/2014/main" id="{18B4B591-564C-5641-3A6F-000FE3B3D91E}"/>
              </a:ext>
            </a:extLst>
          </xdr:cNvPr>
          <xdr:cNvCxnSpPr/>
        </xdr:nvCxnSpPr>
        <xdr:spPr>
          <a:xfrm flipH="1">
            <a:off x="595312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46B8B5E4-49D5-1608-7017-9529BC266195}"/>
              </a:ext>
            </a:extLst>
          </xdr:cNvPr>
          <xdr:cNvCxnSpPr/>
        </xdr:nvCxnSpPr>
        <xdr:spPr>
          <a:xfrm>
            <a:off x="437197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Connector 278">
            <a:extLst>
              <a:ext uri="{FF2B5EF4-FFF2-40B4-BE49-F238E27FC236}">
                <a16:creationId xmlns:a16="http://schemas.microsoft.com/office/drawing/2014/main" id="{1BD7EC9C-7E54-1F82-FB34-468CC18C3741}"/>
              </a:ext>
            </a:extLst>
          </xdr:cNvPr>
          <xdr:cNvCxnSpPr/>
        </xdr:nvCxnSpPr>
        <xdr:spPr>
          <a:xfrm flipH="1">
            <a:off x="433387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Connector 279">
            <a:extLst>
              <a:ext uri="{FF2B5EF4-FFF2-40B4-BE49-F238E27FC236}">
                <a16:creationId xmlns:a16="http://schemas.microsoft.com/office/drawing/2014/main" id="{F608F714-AFB6-2EBD-34E0-2C51E7003340}"/>
              </a:ext>
            </a:extLst>
          </xdr:cNvPr>
          <xdr:cNvCxnSpPr/>
        </xdr:nvCxnSpPr>
        <xdr:spPr>
          <a:xfrm>
            <a:off x="550545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Connector 280">
            <a:extLst>
              <a:ext uri="{FF2B5EF4-FFF2-40B4-BE49-F238E27FC236}">
                <a16:creationId xmlns:a16="http://schemas.microsoft.com/office/drawing/2014/main" id="{58C686CB-B17C-1911-B5EF-4E6C75B00FEC}"/>
              </a:ext>
            </a:extLst>
          </xdr:cNvPr>
          <xdr:cNvCxnSpPr/>
        </xdr:nvCxnSpPr>
        <xdr:spPr>
          <a:xfrm flipH="1">
            <a:off x="546735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312</xdr:row>
      <xdr:rowOff>0</xdr:rowOff>
    </xdr:from>
    <xdr:to>
      <xdr:col>37</xdr:col>
      <xdr:colOff>4763</xdr:colOff>
      <xdr:row>315</xdr:row>
      <xdr:rowOff>4762</xdr:rowOff>
    </xdr:to>
    <xdr:grpSp>
      <xdr:nvGrpSpPr>
        <xdr:cNvPr id="282" name="Group 281">
          <a:extLst>
            <a:ext uri="{FF2B5EF4-FFF2-40B4-BE49-F238E27FC236}">
              <a16:creationId xmlns:a16="http://schemas.microsoft.com/office/drawing/2014/main" id="{50E44346-DBE1-468D-A8F5-3F7FEE9A5C91}"/>
            </a:ext>
          </a:extLst>
        </xdr:cNvPr>
        <xdr:cNvGrpSpPr/>
      </xdr:nvGrpSpPr>
      <xdr:grpSpPr>
        <a:xfrm>
          <a:off x="3886200" y="46739175"/>
          <a:ext cx="2109788" cy="433387"/>
          <a:chOff x="3886200" y="7581900"/>
          <a:chExt cx="2109788" cy="433387"/>
        </a:xfrm>
      </xdr:grpSpPr>
      <xdr:cxnSp macro="">
        <xdr:nvCxnSpPr>
          <xdr:cNvPr id="283" name="Straight Connector 282">
            <a:extLst>
              <a:ext uri="{FF2B5EF4-FFF2-40B4-BE49-F238E27FC236}">
                <a16:creationId xmlns:a16="http://schemas.microsoft.com/office/drawing/2014/main" id="{1948CA12-8D5F-7276-1133-87EF7D9BEF12}"/>
              </a:ext>
            </a:extLst>
          </xdr:cNvPr>
          <xdr:cNvCxnSpPr/>
        </xdr:nvCxnSpPr>
        <xdr:spPr>
          <a:xfrm>
            <a:off x="3886200" y="8015287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" name="Straight Arrow Connector 283">
            <a:extLst>
              <a:ext uri="{FF2B5EF4-FFF2-40B4-BE49-F238E27FC236}">
                <a16:creationId xmlns:a16="http://schemas.microsoft.com/office/drawing/2014/main" id="{68816A88-5936-4BE6-D478-D97E3E3B4095}"/>
              </a:ext>
            </a:extLst>
          </xdr:cNvPr>
          <xdr:cNvCxnSpPr/>
        </xdr:nvCxnSpPr>
        <xdr:spPr>
          <a:xfrm>
            <a:off x="4048127" y="787241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" name="Straight Arrow Connector 284">
            <a:extLst>
              <a:ext uri="{FF2B5EF4-FFF2-40B4-BE49-F238E27FC236}">
                <a16:creationId xmlns:a16="http://schemas.microsoft.com/office/drawing/2014/main" id="{FF325823-201F-C959-02D2-B7B2AD6D1F75}"/>
              </a:ext>
            </a:extLst>
          </xdr:cNvPr>
          <xdr:cNvCxnSpPr/>
        </xdr:nvCxnSpPr>
        <xdr:spPr>
          <a:xfrm>
            <a:off x="4210051" y="772953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Straight Arrow Connector 285">
            <a:extLst>
              <a:ext uri="{FF2B5EF4-FFF2-40B4-BE49-F238E27FC236}">
                <a16:creationId xmlns:a16="http://schemas.microsoft.com/office/drawing/2014/main" id="{89B6AB3A-D4E6-B5B2-C105-93FD8E013EBD}"/>
              </a:ext>
            </a:extLst>
          </xdr:cNvPr>
          <xdr:cNvCxnSpPr/>
        </xdr:nvCxnSpPr>
        <xdr:spPr>
          <a:xfrm>
            <a:off x="4371977" y="758190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" name="Straight Arrow Connector 286">
            <a:extLst>
              <a:ext uri="{FF2B5EF4-FFF2-40B4-BE49-F238E27FC236}">
                <a16:creationId xmlns:a16="http://schemas.microsoft.com/office/drawing/2014/main" id="{7A9BFB80-99A4-FF5A-EC13-3E6340FE026B}"/>
              </a:ext>
            </a:extLst>
          </xdr:cNvPr>
          <xdr:cNvCxnSpPr/>
        </xdr:nvCxnSpPr>
        <xdr:spPr>
          <a:xfrm>
            <a:off x="4533909" y="7586662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Arrow Connector 287">
            <a:extLst>
              <a:ext uri="{FF2B5EF4-FFF2-40B4-BE49-F238E27FC236}">
                <a16:creationId xmlns:a16="http://schemas.microsoft.com/office/drawing/2014/main" id="{700DD376-CD61-333D-AB3C-132F4F526813}"/>
              </a:ext>
            </a:extLst>
          </xdr:cNvPr>
          <xdr:cNvCxnSpPr/>
        </xdr:nvCxnSpPr>
        <xdr:spPr>
          <a:xfrm>
            <a:off x="4695835" y="7586662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Arrow Connector 288">
            <a:extLst>
              <a:ext uri="{FF2B5EF4-FFF2-40B4-BE49-F238E27FC236}">
                <a16:creationId xmlns:a16="http://schemas.microsoft.com/office/drawing/2014/main" id="{F5FA8956-459C-46B5-FC66-6A7A246E8618}"/>
              </a:ext>
            </a:extLst>
          </xdr:cNvPr>
          <xdr:cNvCxnSpPr/>
        </xdr:nvCxnSpPr>
        <xdr:spPr>
          <a:xfrm>
            <a:off x="4857759" y="7586662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Arrow Connector 289">
            <a:extLst>
              <a:ext uri="{FF2B5EF4-FFF2-40B4-BE49-F238E27FC236}">
                <a16:creationId xmlns:a16="http://schemas.microsoft.com/office/drawing/2014/main" id="{4B25679F-3453-B5ED-D339-A1EBAB640983}"/>
              </a:ext>
            </a:extLst>
          </xdr:cNvPr>
          <xdr:cNvCxnSpPr/>
        </xdr:nvCxnSpPr>
        <xdr:spPr>
          <a:xfrm>
            <a:off x="5019685" y="7586662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" name="Straight Arrow Connector 290">
            <a:extLst>
              <a:ext uri="{FF2B5EF4-FFF2-40B4-BE49-F238E27FC236}">
                <a16:creationId xmlns:a16="http://schemas.microsoft.com/office/drawing/2014/main" id="{3C7E625B-87FF-5751-33C0-ACDC13FEF333}"/>
              </a:ext>
            </a:extLst>
          </xdr:cNvPr>
          <xdr:cNvCxnSpPr/>
        </xdr:nvCxnSpPr>
        <xdr:spPr>
          <a:xfrm>
            <a:off x="5181609" y="7581900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Straight Arrow Connector 291">
            <a:extLst>
              <a:ext uri="{FF2B5EF4-FFF2-40B4-BE49-F238E27FC236}">
                <a16:creationId xmlns:a16="http://schemas.microsoft.com/office/drawing/2014/main" id="{5B286D85-9820-0F17-6269-93DC206C80C8}"/>
              </a:ext>
            </a:extLst>
          </xdr:cNvPr>
          <xdr:cNvCxnSpPr/>
        </xdr:nvCxnSpPr>
        <xdr:spPr>
          <a:xfrm>
            <a:off x="5343541" y="7591425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" name="Straight Arrow Connector 292">
            <a:extLst>
              <a:ext uri="{FF2B5EF4-FFF2-40B4-BE49-F238E27FC236}">
                <a16:creationId xmlns:a16="http://schemas.microsoft.com/office/drawing/2014/main" id="{FE7C3A0C-2AB8-5E87-4794-E4491DD8B3B5}"/>
              </a:ext>
            </a:extLst>
          </xdr:cNvPr>
          <xdr:cNvCxnSpPr/>
        </xdr:nvCxnSpPr>
        <xdr:spPr>
          <a:xfrm>
            <a:off x="5505467" y="7581900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Arrow Connector 309">
            <a:extLst>
              <a:ext uri="{FF2B5EF4-FFF2-40B4-BE49-F238E27FC236}">
                <a16:creationId xmlns:a16="http://schemas.microsoft.com/office/drawing/2014/main" id="{1535374A-4C8C-E27E-1C1E-ED4D5D0FEAE7}"/>
              </a:ext>
            </a:extLst>
          </xdr:cNvPr>
          <xdr:cNvCxnSpPr/>
        </xdr:nvCxnSpPr>
        <xdr:spPr>
          <a:xfrm>
            <a:off x="5667391" y="773430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" name="Straight Arrow Connector 311">
            <a:extLst>
              <a:ext uri="{FF2B5EF4-FFF2-40B4-BE49-F238E27FC236}">
                <a16:creationId xmlns:a16="http://schemas.microsoft.com/office/drawing/2014/main" id="{87E3A53F-FFE2-CBA9-BD13-57E7780C20C2}"/>
              </a:ext>
            </a:extLst>
          </xdr:cNvPr>
          <xdr:cNvCxnSpPr/>
        </xdr:nvCxnSpPr>
        <xdr:spPr>
          <a:xfrm>
            <a:off x="5829317" y="787241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" name="Straight Connector 313">
            <a:extLst>
              <a:ext uri="{FF2B5EF4-FFF2-40B4-BE49-F238E27FC236}">
                <a16:creationId xmlns:a16="http://schemas.microsoft.com/office/drawing/2014/main" id="{E03BCD9E-449B-59F7-2250-6E9F1445C541}"/>
              </a:ext>
            </a:extLst>
          </xdr:cNvPr>
          <xdr:cNvCxnSpPr/>
        </xdr:nvCxnSpPr>
        <xdr:spPr>
          <a:xfrm>
            <a:off x="4371976" y="7586668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" name="Straight Connector 314">
            <a:extLst>
              <a:ext uri="{FF2B5EF4-FFF2-40B4-BE49-F238E27FC236}">
                <a16:creationId xmlns:a16="http://schemas.microsoft.com/office/drawing/2014/main" id="{5FC02C37-3A01-9136-96BC-5E2CEBF45F24}"/>
              </a:ext>
            </a:extLst>
          </xdr:cNvPr>
          <xdr:cNvCxnSpPr/>
        </xdr:nvCxnSpPr>
        <xdr:spPr>
          <a:xfrm flipV="1">
            <a:off x="3890963" y="758666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9" name="Straight Connector 328">
            <a:extLst>
              <a:ext uri="{FF2B5EF4-FFF2-40B4-BE49-F238E27FC236}">
                <a16:creationId xmlns:a16="http://schemas.microsoft.com/office/drawing/2014/main" id="{A9620A56-ECBD-6FA4-2597-3E525ED782F4}"/>
              </a:ext>
            </a:extLst>
          </xdr:cNvPr>
          <xdr:cNvCxnSpPr/>
        </xdr:nvCxnSpPr>
        <xdr:spPr>
          <a:xfrm flipH="1" flipV="1">
            <a:off x="5505450" y="758666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311</xdr:row>
      <xdr:rowOff>138114</xdr:rowOff>
    </xdr:from>
    <xdr:to>
      <xdr:col>19</xdr:col>
      <xdr:colOff>4763</xdr:colOff>
      <xdr:row>315</xdr:row>
      <xdr:rowOff>1</xdr:rowOff>
    </xdr:to>
    <xdr:grpSp>
      <xdr:nvGrpSpPr>
        <xdr:cNvPr id="410" name="Group 409">
          <a:extLst>
            <a:ext uri="{FF2B5EF4-FFF2-40B4-BE49-F238E27FC236}">
              <a16:creationId xmlns:a16="http://schemas.microsoft.com/office/drawing/2014/main" id="{3B24E617-35E7-447F-840C-E488880AF018}"/>
            </a:ext>
          </a:extLst>
        </xdr:cNvPr>
        <xdr:cNvGrpSpPr/>
      </xdr:nvGrpSpPr>
      <xdr:grpSpPr>
        <a:xfrm>
          <a:off x="971550" y="46734414"/>
          <a:ext cx="2109788" cy="433387"/>
          <a:chOff x="971550" y="7577139"/>
          <a:chExt cx="2109788" cy="433387"/>
        </a:xfrm>
      </xdr:grpSpPr>
      <xdr:cxnSp macro="">
        <xdr:nvCxnSpPr>
          <xdr:cNvPr id="411" name="Straight Connector 410">
            <a:extLst>
              <a:ext uri="{FF2B5EF4-FFF2-40B4-BE49-F238E27FC236}">
                <a16:creationId xmlns:a16="http://schemas.microsoft.com/office/drawing/2014/main" id="{D8F6E90F-171E-910B-F9DC-FADEBDD5BEE3}"/>
              </a:ext>
            </a:extLst>
          </xdr:cNvPr>
          <xdr:cNvCxnSpPr/>
        </xdr:nvCxnSpPr>
        <xdr:spPr>
          <a:xfrm>
            <a:off x="971550" y="8010526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Straight Arrow Connector 411">
            <a:extLst>
              <a:ext uri="{FF2B5EF4-FFF2-40B4-BE49-F238E27FC236}">
                <a16:creationId xmlns:a16="http://schemas.microsoft.com/office/drawing/2014/main" id="{FAFF59EB-5B94-CA17-EA89-6C7DF6B4A634}"/>
              </a:ext>
            </a:extLst>
          </xdr:cNvPr>
          <xdr:cNvCxnSpPr/>
        </xdr:nvCxnSpPr>
        <xdr:spPr>
          <a:xfrm>
            <a:off x="1133477" y="7867651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3" name="Straight Arrow Connector 412">
            <a:extLst>
              <a:ext uri="{FF2B5EF4-FFF2-40B4-BE49-F238E27FC236}">
                <a16:creationId xmlns:a16="http://schemas.microsoft.com/office/drawing/2014/main" id="{F262C981-4171-5F02-1CB0-C7481851906B}"/>
              </a:ext>
            </a:extLst>
          </xdr:cNvPr>
          <xdr:cNvCxnSpPr/>
        </xdr:nvCxnSpPr>
        <xdr:spPr>
          <a:xfrm>
            <a:off x="1295401" y="7724776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4" name="Straight Arrow Connector 413">
            <a:extLst>
              <a:ext uri="{FF2B5EF4-FFF2-40B4-BE49-F238E27FC236}">
                <a16:creationId xmlns:a16="http://schemas.microsoft.com/office/drawing/2014/main" id="{C6D20449-FFA6-FC3B-DAB7-57623D7F40F7}"/>
              </a:ext>
            </a:extLst>
          </xdr:cNvPr>
          <xdr:cNvCxnSpPr/>
        </xdr:nvCxnSpPr>
        <xdr:spPr>
          <a:xfrm>
            <a:off x="1457327" y="7577139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Straight Arrow Connector 414">
            <a:extLst>
              <a:ext uri="{FF2B5EF4-FFF2-40B4-BE49-F238E27FC236}">
                <a16:creationId xmlns:a16="http://schemas.microsoft.com/office/drawing/2014/main" id="{A31BD575-E466-474B-32DC-8AE5C54ADC2C}"/>
              </a:ext>
            </a:extLst>
          </xdr:cNvPr>
          <xdr:cNvCxnSpPr/>
        </xdr:nvCxnSpPr>
        <xdr:spPr>
          <a:xfrm>
            <a:off x="1619259" y="7581901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Straight Arrow Connector 415">
            <a:extLst>
              <a:ext uri="{FF2B5EF4-FFF2-40B4-BE49-F238E27FC236}">
                <a16:creationId xmlns:a16="http://schemas.microsoft.com/office/drawing/2014/main" id="{18545F1D-6781-632A-827E-56259E82DE27}"/>
              </a:ext>
            </a:extLst>
          </xdr:cNvPr>
          <xdr:cNvCxnSpPr/>
        </xdr:nvCxnSpPr>
        <xdr:spPr>
          <a:xfrm>
            <a:off x="1781185" y="7581901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7" name="Straight Arrow Connector 416">
            <a:extLst>
              <a:ext uri="{FF2B5EF4-FFF2-40B4-BE49-F238E27FC236}">
                <a16:creationId xmlns:a16="http://schemas.microsoft.com/office/drawing/2014/main" id="{552FEA4B-79A8-C465-B270-241A8E267704}"/>
              </a:ext>
            </a:extLst>
          </xdr:cNvPr>
          <xdr:cNvCxnSpPr/>
        </xdr:nvCxnSpPr>
        <xdr:spPr>
          <a:xfrm>
            <a:off x="1943109" y="7581901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Straight Arrow Connector 417">
            <a:extLst>
              <a:ext uri="{FF2B5EF4-FFF2-40B4-BE49-F238E27FC236}">
                <a16:creationId xmlns:a16="http://schemas.microsoft.com/office/drawing/2014/main" id="{D7D09A6F-31AD-F655-5F88-D3A14CC7B8E6}"/>
              </a:ext>
            </a:extLst>
          </xdr:cNvPr>
          <xdr:cNvCxnSpPr/>
        </xdr:nvCxnSpPr>
        <xdr:spPr>
          <a:xfrm>
            <a:off x="2105035" y="7581901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Arrow Connector 418">
            <a:extLst>
              <a:ext uri="{FF2B5EF4-FFF2-40B4-BE49-F238E27FC236}">
                <a16:creationId xmlns:a16="http://schemas.microsoft.com/office/drawing/2014/main" id="{D2544C47-1F6D-E77E-340F-CF640FE41D54}"/>
              </a:ext>
            </a:extLst>
          </xdr:cNvPr>
          <xdr:cNvCxnSpPr/>
        </xdr:nvCxnSpPr>
        <xdr:spPr>
          <a:xfrm>
            <a:off x="2266959" y="7577139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Arrow Connector 419">
            <a:extLst>
              <a:ext uri="{FF2B5EF4-FFF2-40B4-BE49-F238E27FC236}">
                <a16:creationId xmlns:a16="http://schemas.microsoft.com/office/drawing/2014/main" id="{22CDF6F1-DBFF-7019-508E-55FDC6BDAA13}"/>
              </a:ext>
            </a:extLst>
          </xdr:cNvPr>
          <xdr:cNvCxnSpPr/>
        </xdr:nvCxnSpPr>
        <xdr:spPr>
          <a:xfrm>
            <a:off x="2428891" y="7586664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Arrow Connector 420">
            <a:extLst>
              <a:ext uri="{FF2B5EF4-FFF2-40B4-BE49-F238E27FC236}">
                <a16:creationId xmlns:a16="http://schemas.microsoft.com/office/drawing/2014/main" id="{6A3028EB-255A-8602-C84F-8870EA46C2F2}"/>
              </a:ext>
            </a:extLst>
          </xdr:cNvPr>
          <xdr:cNvCxnSpPr/>
        </xdr:nvCxnSpPr>
        <xdr:spPr>
          <a:xfrm>
            <a:off x="2590817" y="7577139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Straight Arrow Connector 421">
            <a:extLst>
              <a:ext uri="{FF2B5EF4-FFF2-40B4-BE49-F238E27FC236}">
                <a16:creationId xmlns:a16="http://schemas.microsoft.com/office/drawing/2014/main" id="{F5932E89-ED10-3441-A00F-172CFFEE2EBA}"/>
              </a:ext>
            </a:extLst>
          </xdr:cNvPr>
          <xdr:cNvCxnSpPr/>
        </xdr:nvCxnSpPr>
        <xdr:spPr>
          <a:xfrm>
            <a:off x="2752741" y="7729539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Arrow Connector 422">
            <a:extLst>
              <a:ext uri="{FF2B5EF4-FFF2-40B4-BE49-F238E27FC236}">
                <a16:creationId xmlns:a16="http://schemas.microsoft.com/office/drawing/2014/main" id="{BB219153-928D-7BC0-7B3A-ED8251F08C30}"/>
              </a:ext>
            </a:extLst>
          </xdr:cNvPr>
          <xdr:cNvCxnSpPr/>
        </xdr:nvCxnSpPr>
        <xdr:spPr>
          <a:xfrm>
            <a:off x="2914667" y="7867651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Straight Connector 423">
            <a:extLst>
              <a:ext uri="{FF2B5EF4-FFF2-40B4-BE49-F238E27FC236}">
                <a16:creationId xmlns:a16="http://schemas.microsoft.com/office/drawing/2014/main" id="{3BD19B51-E870-7545-B299-D747D6392368}"/>
              </a:ext>
            </a:extLst>
          </xdr:cNvPr>
          <xdr:cNvCxnSpPr/>
        </xdr:nvCxnSpPr>
        <xdr:spPr>
          <a:xfrm>
            <a:off x="1457326" y="7581907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5" name="Straight Connector 424">
            <a:extLst>
              <a:ext uri="{FF2B5EF4-FFF2-40B4-BE49-F238E27FC236}">
                <a16:creationId xmlns:a16="http://schemas.microsoft.com/office/drawing/2014/main" id="{4911AD13-5C05-E82E-DB32-695D54E82181}"/>
              </a:ext>
            </a:extLst>
          </xdr:cNvPr>
          <xdr:cNvCxnSpPr/>
        </xdr:nvCxnSpPr>
        <xdr:spPr>
          <a:xfrm flipV="1">
            <a:off x="976313" y="7581901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6" name="Straight Connector 425">
            <a:extLst>
              <a:ext uri="{FF2B5EF4-FFF2-40B4-BE49-F238E27FC236}">
                <a16:creationId xmlns:a16="http://schemas.microsoft.com/office/drawing/2014/main" id="{291A0871-38C6-0ED7-FC9C-1CF0DF4414C4}"/>
              </a:ext>
            </a:extLst>
          </xdr:cNvPr>
          <xdr:cNvCxnSpPr/>
        </xdr:nvCxnSpPr>
        <xdr:spPr>
          <a:xfrm flipH="1" flipV="1">
            <a:off x="2590800" y="7581901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309</xdr:row>
      <xdr:rowOff>85724</xdr:rowOff>
    </xdr:from>
    <xdr:to>
      <xdr:col>19</xdr:col>
      <xdr:colOff>1</xdr:colOff>
      <xdr:row>311</xdr:row>
      <xdr:rowOff>3</xdr:rowOff>
    </xdr:to>
    <xdr:grpSp>
      <xdr:nvGrpSpPr>
        <xdr:cNvPr id="427" name="Group 426">
          <a:extLst>
            <a:ext uri="{FF2B5EF4-FFF2-40B4-BE49-F238E27FC236}">
              <a16:creationId xmlns:a16="http://schemas.microsoft.com/office/drawing/2014/main" id="{F7CB4068-6FDF-4D2C-9A42-720165BADB6D}"/>
            </a:ext>
          </a:extLst>
        </xdr:cNvPr>
        <xdr:cNvGrpSpPr/>
      </xdr:nvGrpSpPr>
      <xdr:grpSpPr>
        <a:xfrm>
          <a:off x="971550" y="46396274"/>
          <a:ext cx="2105026" cy="200029"/>
          <a:chOff x="971550" y="7238999"/>
          <a:chExt cx="2105026" cy="200029"/>
        </a:xfrm>
      </xdr:grpSpPr>
      <xdr:cxnSp macro="">
        <xdr:nvCxnSpPr>
          <xdr:cNvPr id="428" name="Straight Connector 427">
            <a:extLst>
              <a:ext uri="{FF2B5EF4-FFF2-40B4-BE49-F238E27FC236}">
                <a16:creationId xmlns:a16="http://schemas.microsoft.com/office/drawing/2014/main" id="{05DD6A1D-0A37-1823-23A4-15F0AA1FB223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Straight Arrow Connector 428">
            <a:extLst>
              <a:ext uri="{FF2B5EF4-FFF2-40B4-BE49-F238E27FC236}">
                <a16:creationId xmlns:a16="http://schemas.microsoft.com/office/drawing/2014/main" id="{2A031ED7-E49C-EEB4-D233-8E50BB3F9B75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Arrow Connector 429">
            <a:extLst>
              <a:ext uri="{FF2B5EF4-FFF2-40B4-BE49-F238E27FC236}">
                <a16:creationId xmlns:a16="http://schemas.microsoft.com/office/drawing/2014/main" id="{82E2A104-C8A2-6857-1965-B490F7B59AA1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Arrow Connector 430">
            <a:extLst>
              <a:ext uri="{FF2B5EF4-FFF2-40B4-BE49-F238E27FC236}">
                <a16:creationId xmlns:a16="http://schemas.microsoft.com/office/drawing/2014/main" id="{3074E2B5-CD25-B696-AE6D-699CA5A38537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Arrow Connector 431">
            <a:extLst>
              <a:ext uri="{FF2B5EF4-FFF2-40B4-BE49-F238E27FC236}">
                <a16:creationId xmlns:a16="http://schemas.microsoft.com/office/drawing/2014/main" id="{08F179CB-5085-31E4-716B-5B12A05C55A2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Straight Arrow Connector 432">
            <a:extLst>
              <a:ext uri="{FF2B5EF4-FFF2-40B4-BE49-F238E27FC236}">
                <a16:creationId xmlns:a16="http://schemas.microsoft.com/office/drawing/2014/main" id="{889AD018-893A-80A4-FD06-13525A171065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Arrow Connector 433">
            <a:extLst>
              <a:ext uri="{FF2B5EF4-FFF2-40B4-BE49-F238E27FC236}">
                <a16:creationId xmlns:a16="http://schemas.microsoft.com/office/drawing/2014/main" id="{55FF1E99-D5FF-A82E-80EA-290E0624D0DD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Straight Arrow Connector 434">
            <a:extLst>
              <a:ext uri="{FF2B5EF4-FFF2-40B4-BE49-F238E27FC236}">
                <a16:creationId xmlns:a16="http://schemas.microsoft.com/office/drawing/2014/main" id="{386A11F2-B46A-A860-9F0C-BB45A17C42B2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Straight Arrow Connector 435">
            <a:extLst>
              <a:ext uri="{FF2B5EF4-FFF2-40B4-BE49-F238E27FC236}">
                <a16:creationId xmlns:a16="http://schemas.microsoft.com/office/drawing/2014/main" id="{BD4D5137-D5BD-488B-38CA-9C22B1F5D965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Straight Arrow Connector 436">
            <a:extLst>
              <a:ext uri="{FF2B5EF4-FFF2-40B4-BE49-F238E27FC236}">
                <a16:creationId xmlns:a16="http://schemas.microsoft.com/office/drawing/2014/main" id="{06C2A811-AD67-3500-4EF4-57EAFA2417E4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Straight Arrow Connector 437">
            <a:extLst>
              <a:ext uri="{FF2B5EF4-FFF2-40B4-BE49-F238E27FC236}">
                <a16:creationId xmlns:a16="http://schemas.microsoft.com/office/drawing/2014/main" id="{A87BF643-269C-3469-DD8E-F76FA4F1AE4F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Straight Arrow Connector 438">
            <a:extLst>
              <a:ext uri="{FF2B5EF4-FFF2-40B4-BE49-F238E27FC236}">
                <a16:creationId xmlns:a16="http://schemas.microsoft.com/office/drawing/2014/main" id="{220B5D83-F03D-63E3-EF35-7E0BEE5D48AC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Straight Arrow Connector 439">
            <a:extLst>
              <a:ext uri="{FF2B5EF4-FFF2-40B4-BE49-F238E27FC236}">
                <a16:creationId xmlns:a16="http://schemas.microsoft.com/office/drawing/2014/main" id="{30E6B416-0871-7372-0887-04DC73690EFE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Straight Arrow Connector 440">
            <a:extLst>
              <a:ext uri="{FF2B5EF4-FFF2-40B4-BE49-F238E27FC236}">
                <a16:creationId xmlns:a16="http://schemas.microsoft.com/office/drawing/2014/main" id="{AF61C0A1-56F2-E474-316B-697B90E03443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Straight Arrow Connector 441">
            <a:extLst>
              <a:ext uri="{FF2B5EF4-FFF2-40B4-BE49-F238E27FC236}">
                <a16:creationId xmlns:a16="http://schemas.microsoft.com/office/drawing/2014/main" id="{4807B0BD-0A3C-A674-A162-1B10AAD88F73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Connector 442">
            <a:extLst>
              <a:ext uri="{FF2B5EF4-FFF2-40B4-BE49-F238E27FC236}">
                <a16:creationId xmlns:a16="http://schemas.microsoft.com/office/drawing/2014/main" id="{EF13184D-12AA-039E-A6C4-C1E30B37FB3B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309</xdr:row>
      <xdr:rowOff>85728</xdr:rowOff>
    </xdr:from>
    <xdr:to>
      <xdr:col>37</xdr:col>
      <xdr:colOff>2</xdr:colOff>
      <xdr:row>311</xdr:row>
      <xdr:rowOff>7</xdr:rowOff>
    </xdr:to>
    <xdr:grpSp>
      <xdr:nvGrpSpPr>
        <xdr:cNvPr id="444" name="Group 443">
          <a:extLst>
            <a:ext uri="{FF2B5EF4-FFF2-40B4-BE49-F238E27FC236}">
              <a16:creationId xmlns:a16="http://schemas.microsoft.com/office/drawing/2014/main" id="{EC631B4A-EC82-4C2C-B161-AE497411C8A5}"/>
            </a:ext>
          </a:extLst>
        </xdr:cNvPr>
        <xdr:cNvGrpSpPr/>
      </xdr:nvGrpSpPr>
      <xdr:grpSpPr>
        <a:xfrm>
          <a:off x="3886201" y="46396278"/>
          <a:ext cx="2105026" cy="200029"/>
          <a:chOff x="3886201" y="7239003"/>
          <a:chExt cx="2105026" cy="200029"/>
        </a:xfrm>
      </xdr:grpSpPr>
      <xdr:cxnSp macro="">
        <xdr:nvCxnSpPr>
          <xdr:cNvPr id="445" name="Straight Connector 444">
            <a:extLst>
              <a:ext uri="{FF2B5EF4-FFF2-40B4-BE49-F238E27FC236}">
                <a16:creationId xmlns:a16="http://schemas.microsoft.com/office/drawing/2014/main" id="{6030312D-7C2B-C42D-BB1A-7EA29A2DBEBA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Straight Arrow Connector 445">
            <a:extLst>
              <a:ext uri="{FF2B5EF4-FFF2-40B4-BE49-F238E27FC236}">
                <a16:creationId xmlns:a16="http://schemas.microsoft.com/office/drawing/2014/main" id="{D9B3508C-A406-0EB7-D665-0976969293DF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Straight Arrow Connector 446">
            <a:extLst>
              <a:ext uri="{FF2B5EF4-FFF2-40B4-BE49-F238E27FC236}">
                <a16:creationId xmlns:a16="http://schemas.microsoft.com/office/drawing/2014/main" id="{EB027175-2295-39A0-0D61-E2A67E4148B4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Straight Arrow Connector 447">
            <a:extLst>
              <a:ext uri="{FF2B5EF4-FFF2-40B4-BE49-F238E27FC236}">
                <a16:creationId xmlns:a16="http://schemas.microsoft.com/office/drawing/2014/main" id="{484F14D8-1B75-ACDD-CFDB-62C5D284F04A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" name="Straight Arrow Connector 448">
            <a:extLst>
              <a:ext uri="{FF2B5EF4-FFF2-40B4-BE49-F238E27FC236}">
                <a16:creationId xmlns:a16="http://schemas.microsoft.com/office/drawing/2014/main" id="{510069DF-B376-223D-B5AC-440C393544EE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" name="Straight Arrow Connector 449">
            <a:extLst>
              <a:ext uri="{FF2B5EF4-FFF2-40B4-BE49-F238E27FC236}">
                <a16:creationId xmlns:a16="http://schemas.microsoft.com/office/drawing/2014/main" id="{C43B6812-515E-2EE5-A38D-DD680A6E174C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Straight Arrow Connector 450">
            <a:extLst>
              <a:ext uri="{FF2B5EF4-FFF2-40B4-BE49-F238E27FC236}">
                <a16:creationId xmlns:a16="http://schemas.microsoft.com/office/drawing/2014/main" id="{ADC0696A-D1D1-EA90-05AA-62679CA925F8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Arrow Connector 451">
            <a:extLst>
              <a:ext uri="{FF2B5EF4-FFF2-40B4-BE49-F238E27FC236}">
                <a16:creationId xmlns:a16="http://schemas.microsoft.com/office/drawing/2014/main" id="{B6C90AA2-F706-B03B-CE59-A5D1E687BA7E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Arrow Connector 452">
            <a:extLst>
              <a:ext uri="{FF2B5EF4-FFF2-40B4-BE49-F238E27FC236}">
                <a16:creationId xmlns:a16="http://schemas.microsoft.com/office/drawing/2014/main" id="{21D0F37B-4343-34F7-EE09-FC18A9994C21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Arrow Connector 453">
            <a:extLst>
              <a:ext uri="{FF2B5EF4-FFF2-40B4-BE49-F238E27FC236}">
                <a16:creationId xmlns:a16="http://schemas.microsoft.com/office/drawing/2014/main" id="{B0E4C43B-54FC-9910-D6A5-B396871CA5DA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Arrow Connector 454">
            <a:extLst>
              <a:ext uri="{FF2B5EF4-FFF2-40B4-BE49-F238E27FC236}">
                <a16:creationId xmlns:a16="http://schemas.microsoft.com/office/drawing/2014/main" id="{E0E757E0-A03C-5B54-7395-C847E1604A62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Straight Arrow Connector 455">
            <a:extLst>
              <a:ext uri="{FF2B5EF4-FFF2-40B4-BE49-F238E27FC236}">
                <a16:creationId xmlns:a16="http://schemas.microsoft.com/office/drawing/2014/main" id="{F515DA76-AC30-DAAC-E2DB-AA598C29A65F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Arrow Connector 456">
            <a:extLst>
              <a:ext uri="{FF2B5EF4-FFF2-40B4-BE49-F238E27FC236}">
                <a16:creationId xmlns:a16="http://schemas.microsoft.com/office/drawing/2014/main" id="{E6615FA8-B8BF-F9CF-BA43-86BE8186C116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Straight Arrow Connector 457">
            <a:extLst>
              <a:ext uri="{FF2B5EF4-FFF2-40B4-BE49-F238E27FC236}">
                <a16:creationId xmlns:a16="http://schemas.microsoft.com/office/drawing/2014/main" id="{DC9A646C-BA7B-7D02-C0A0-BD3F792718B8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Arrow Connector 458">
            <a:extLst>
              <a:ext uri="{FF2B5EF4-FFF2-40B4-BE49-F238E27FC236}">
                <a16:creationId xmlns:a16="http://schemas.microsoft.com/office/drawing/2014/main" id="{1C8BB9F8-0F1F-2B5C-9838-ACA2BE4AC675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Straight Connector 459">
            <a:extLst>
              <a:ext uri="{FF2B5EF4-FFF2-40B4-BE49-F238E27FC236}">
                <a16:creationId xmlns:a16="http://schemas.microsoft.com/office/drawing/2014/main" id="{D0DF5056-3EFC-B5FA-CF6B-A4971390B7D3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95242</xdr:colOff>
      <xdr:row>239</xdr:row>
      <xdr:rowOff>61913</xdr:rowOff>
    </xdr:from>
    <xdr:to>
      <xdr:col>39</xdr:col>
      <xdr:colOff>80966</xdr:colOff>
      <xdr:row>265</xdr:row>
      <xdr:rowOff>80964</xdr:rowOff>
    </xdr:to>
    <xdr:grpSp>
      <xdr:nvGrpSpPr>
        <xdr:cNvPr id="886" name="Group 885">
          <a:extLst>
            <a:ext uri="{FF2B5EF4-FFF2-40B4-BE49-F238E27FC236}">
              <a16:creationId xmlns:a16="http://schemas.microsoft.com/office/drawing/2014/main" id="{1B57376D-95C4-C82E-60CD-BA27E5C79A6D}"/>
            </a:ext>
          </a:extLst>
        </xdr:cNvPr>
        <xdr:cNvGrpSpPr/>
      </xdr:nvGrpSpPr>
      <xdr:grpSpPr>
        <a:xfrm>
          <a:off x="419092" y="36352163"/>
          <a:ext cx="5976949" cy="3733801"/>
          <a:chOff x="419092" y="28151138"/>
          <a:chExt cx="5976949" cy="3752851"/>
        </a:xfrm>
      </xdr:grpSpPr>
      <xdr:cxnSp macro="">
        <xdr:nvCxnSpPr>
          <xdr:cNvPr id="485" name="Straight Connector 484">
            <a:extLst>
              <a:ext uri="{FF2B5EF4-FFF2-40B4-BE49-F238E27FC236}">
                <a16:creationId xmlns:a16="http://schemas.microsoft.com/office/drawing/2014/main" id="{7BB0193D-C2A5-7588-C59B-9FF7701A6348}"/>
              </a:ext>
            </a:extLst>
          </xdr:cNvPr>
          <xdr:cNvCxnSpPr/>
        </xdr:nvCxnSpPr>
        <xdr:spPr>
          <a:xfrm flipH="1">
            <a:off x="419100" y="28517850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Straight Connector 485">
            <a:extLst>
              <a:ext uri="{FF2B5EF4-FFF2-40B4-BE49-F238E27FC236}">
                <a16:creationId xmlns:a16="http://schemas.microsoft.com/office/drawing/2014/main" id="{FDB3CC5E-58F9-1852-6ECE-C429CEA9DBB5}"/>
              </a:ext>
            </a:extLst>
          </xdr:cNvPr>
          <xdr:cNvCxnSpPr/>
        </xdr:nvCxnSpPr>
        <xdr:spPr>
          <a:xfrm>
            <a:off x="485774" y="28441649"/>
            <a:ext cx="0" cy="27336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Straight Connector 486">
            <a:extLst>
              <a:ext uri="{FF2B5EF4-FFF2-40B4-BE49-F238E27FC236}">
                <a16:creationId xmlns:a16="http://schemas.microsoft.com/office/drawing/2014/main" id="{8CCE39CF-D016-61D9-B0EC-39450AB5B567}"/>
              </a:ext>
            </a:extLst>
          </xdr:cNvPr>
          <xdr:cNvCxnSpPr/>
        </xdr:nvCxnSpPr>
        <xdr:spPr>
          <a:xfrm flipH="1">
            <a:off x="447673" y="28489277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8" name="Straight Connector 487">
            <a:extLst>
              <a:ext uri="{FF2B5EF4-FFF2-40B4-BE49-F238E27FC236}">
                <a16:creationId xmlns:a16="http://schemas.microsoft.com/office/drawing/2014/main" id="{BCFABAA2-63B5-54C9-12E7-67BF4A454D8E}"/>
              </a:ext>
            </a:extLst>
          </xdr:cNvPr>
          <xdr:cNvCxnSpPr/>
        </xdr:nvCxnSpPr>
        <xdr:spPr>
          <a:xfrm flipH="1">
            <a:off x="419092" y="31108653"/>
            <a:ext cx="24765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9" name="Straight Connector 488">
            <a:extLst>
              <a:ext uri="{FF2B5EF4-FFF2-40B4-BE49-F238E27FC236}">
                <a16:creationId xmlns:a16="http://schemas.microsoft.com/office/drawing/2014/main" id="{F6BD96E9-4510-9FEC-3EF9-E797A28D3655}"/>
              </a:ext>
            </a:extLst>
          </xdr:cNvPr>
          <xdr:cNvCxnSpPr/>
        </xdr:nvCxnSpPr>
        <xdr:spPr>
          <a:xfrm flipH="1">
            <a:off x="447665" y="31075317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Straight Connector 489">
            <a:extLst>
              <a:ext uri="{FF2B5EF4-FFF2-40B4-BE49-F238E27FC236}">
                <a16:creationId xmlns:a16="http://schemas.microsoft.com/office/drawing/2014/main" id="{D5D44FA2-87B3-74B2-7711-5C072549ED58}"/>
              </a:ext>
            </a:extLst>
          </xdr:cNvPr>
          <xdr:cNvCxnSpPr/>
        </xdr:nvCxnSpPr>
        <xdr:spPr>
          <a:xfrm>
            <a:off x="809625" y="31299150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Straight Connector 490">
            <a:extLst>
              <a:ext uri="{FF2B5EF4-FFF2-40B4-BE49-F238E27FC236}">
                <a16:creationId xmlns:a16="http://schemas.microsoft.com/office/drawing/2014/main" id="{1D747003-BE03-CC96-976C-912982AE63E1}"/>
              </a:ext>
            </a:extLst>
          </xdr:cNvPr>
          <xdr:cNvCxnSpPr/>
        </xdr:nvCxnSpPr>
        <xdr:spPr>
          <a:xfrm>
            <a:off x="733428" y="31537275"/>
            <a:ext cx="531494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Straight Connector 491">
            <a:extLst>
              <a:ext uri="{FF2B5EF4-FFF2-40B4-BE49-F238E27FC236}">
                <a16:creationId xmlns:a16="http://schemas.microsoft.com/office/drawing/2014/main" id="{21CCEA91-F32D-F8A6-276F-EECB4FED5B51}"/>
              </a:ext>
            </a:extLst>
          </xdr:cNvPr>
          <xdr:cNvCxnSpPr/>
        </xdr:nvCxnSpPr>
        <xdr:spPr>
          <a:xfrm flipH="1">
            <a:off x="766763" y="31499176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Straight Connector 492">
            <a:extLst>
              <a:ext uri="{FF2B5EF4-FFF2-40B4-BE49-F238E27FC236}">
                <a16:creationId xmlns:a16="http://schemas.microsoft.com/office/drawing/2014/main" id="{D6AB30BC-5FD4-A007-1FBB-11AB8B4C9CFD}"/>
              </a:ext>
            </a:extLst>
          </xdr:cNvPr>
          <xdr:cNvCxnSpPr/>
        </xdr:nvCxnSpPr>
        <xdr:spPr>
          <a:xfrm>
            <a:off x="733423" y="31823027"/>
            <a:ext cx="531971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4" name="Straight Connector 493">
            <a:extLst>
              <a:ext uri="{FF2B5EF4-FFF2-40B4-BE49-F238E27FC236}">
                <a16:creationId xmlns:a16="http://schemas.microsoft.com/office/drawing/2014/main" id="{048062FD-4323-8B1B-868F-00AA41B71198}"/>
              </a:ext>
            </a:extLst>
          </xdr:cNvPr>
          <xdr:cNvCxnSpPr/>
        </xdr:nvCxnSpPr>
        <xdr:spPr>
          <a:xfrm flipH="1">
            <a:off x="766758" y="31784928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5" name="Straight Connector 494">
            <a:extLst>
              <a:ext uri="{FF2B5EF4-FFF2-40B4-BE49-F238E27FC236}">
                <a16:creationId xmlns:a16="http://schemas.microsoft.com/office/drawing/2014/main" id="{640BB41E-0F37-7F9C-7B35-0AE184B7DC0E}"/>
              </a:ext>
            </a:extLst>
          </xdr:cNvPr>
          <xdr:cNvCxnSpPr/>
        </xdr:nvCxnSpPr>
        <xdr:spPr>
          <a:xfrm>
            <a:off x="5991226" y="31299151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6" name="Straight Connector 495">
            <a:extLst>
              <a:ext uri="{FF2B5EF4-FFF2-40B4-BE49-F238E27FC236}">
                <a16:creationId xmlns:a16="http://schemas.microsoft.com/office/drawing/2014/main" id="{FFFADE72-A8A3-2BCF-034A-5D73CAB3E152}"/>
              </a:ext>
            </a:extLst>
          </xdr:cNvPr>
          <xdr:cNvCxnSpPr/>
        </xdr:nvCxnSpPr>
        <xdr:spPr>
          <a:xfrm flipH="1">
            <a:off x="5948364" y="31499177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7" name="Straight Connector 496">
            <a:extLst>
              <a:ext uri="{FF2B5EF4-FFF2-40B4-BE49-F238E27FC236}">
                <a16:creationId xmlns:a16="http://schemas.microsoft.com/office/drawing/2014/main" id="{30D295C0-A7D9-81E1-7C62-378914C6F743}"/>
              </a:ext>
            </a:extLst>
          </xdr:cNvPr>
          <xdr:cNvCxnSpPr/>
        </xdr:nvCxnSpPr>
        <xdr:spPr>
          <a:xfrm flipH="1">
            <a:off x="5948359" y="3178492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8" name="Straight Connector 497">
            <a:extLst>
              <a:ext uri="{FF2B5EF4-FFF2-40B4-BE49-F238E27FC236}">
                <a16:creationId xmlns:a16="http://schemas.microsoft.com/office/drawing/2014/main" id="{419C7B75-CCC6-3C7C-2A21-B31442817B3A}"/>
              </a:ext>
            </a:extLst>
          </xdr:cNvPr>
          <xdr:cNvCxnSpPr/>
        </xdr:nvCxnSpPr>
        <xdr:spPr>
          <a:xfrm>
            <a:off x="2105027" y="31232475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9" name="Straight Connector 498">
            <a:extLst>
              <a:ext uri="{FF2B5EF4-FFF2-40B4-BE49-F238E27FC236}">
                <a16:creationId xmlns:a16="http://schemas.microsoft.com/office/drawing/2014/main" id="{2E13DD63-40C2-58A3-AA80-A71278DE9FE8}"/>
              </a:ext>
            </a:extLst>
          </xdr:cNvPr>
          <xdr:cNvCxnSpPr/>
        </xdr:nvCxnSpPr>
        <xdr:spPr>
          <a:xfrm flipH="1">
            <a:off x="2062160" y="3149918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Straight Connector 499">
            <a:extLst>
              <a:ext uri="{FF2B5EF4-FFF2-40B4-BE49-F238E27FC236}">
                <a16:creationId xmlns:a16="http://schemas.microsoft.com/office/drawing/2014/main" id="{F11016E5-090E-CFC3-98E2-4622F1BBCB55}"/>
              </a:ext>
            </a:extLst>
          </xdr:cNvPr>
          <xdr:cNvCxnSpPr/>
        </xdr:nvCxnSpPr>
        <xdr:spPr>
          <a:xfrm>
            <a:off x="3400426" y="31232478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" name="Straight Connector 500">
            <a:extLst>
              <a:ext uri="{FF2B5EF4-FFF2-40B4-BE49-F238E27FC236}">
                <a16:creationId xmlns:a16="http://schemas.microsoft.com/office/drawing/2014/main" id="{508A1BF8-749A-B9A4-4B3B-CD9F6C942DF2}"/>
              </a:ext>
            </a:extLst>
          </xdr:cNvPr>
          <xdr:cNvCxnSpPr/>
        </xdr:nvCxnSpPr>
        <xdr:spPr>
          <a:xfrm flipH="1">
            <a:off x="3357559" y="31499183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Straight Connector 501">
            <a:extLst>
              <a:ext uri="{FF2B5EF4-FFF2-40B4-BE49-F238E27FC236}">
                <a16:creationId xmlns:a16="http://schemas.microsoft.com/office/drawing/2014/main" id="{F34669C6-260F-518B-BEE1-02BAFCFB6E5A}"/>
              </a:ext>
            </a:extLst>
          </xdr:cNvPr>
          <xdr:cNvCxnSpPr/>
        </xdr:nvCxnSpPr>
        <xdr:spPr>
          <a:xfrm flipV="1">
            <a:off x="809625" y="30460948"/>
            <a:ext cx="642937" cy="6524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3" name="Straight Connector 502">
            <a:extLst>
              <a:ext uri="{FF2B5EF4-FFF2-40B4-BE49-F238E27FC236}">
                <a16:creationId xmlns:a16="http://schemas.microsoft.com/office/drawing/2014/main" id="{A871AF3B-3B2D-42E1-5360-A9CC1B490159}"/>
              </a:ext>
            </a:extLst>
          </xdr:cNvPr>
          <xdr:cNvCxnSpPr/>
        </xdr:nvCxnSpPr>
        <xdr:spPr>
          <a:xfrm flipH="1" flipV="1">
            <a:off x="1462088" y="30465713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Connector 503">
            <a:extLst>
              <a:ext uri="{FF2B5EF4-FFF2-40B4-BE49-F238E27FC236}">
                <a16:creationId xmlns:a16="http://schemas.microsoft.com/office/drawing/2014/main" id="{A64D686F-3F35-C275-EC9D-5CA405301907}"/>
              </a:ext>
            </a:extLst>
          </xdr:cNvPr>
          <xdr:cNvCxnSpPr/>
        </xdr:nvCxnSpPr>
        <xdr:spPr>
          <a:xfrm flipV="1">
            <a:off x="1462087" y="28517849"/>
            <a:ext cx="642937" cy="64293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" name="Straight Connector 504">
            <a:extLst>
              <a:ext uri="{FF2B5EF4-FFF2-40B4-BE49-F238E27FC236}">
                <a16:creationId xmlns:a16="http://schemas.microsoft.com/office/drawing/2014/main" id="{3DF85549-C7BF-0260-5953-F6348E46B09F}"/>
              </a:ext>
            </a:extLst>
          </xdr:cNvPr>
          <xdr:cNvCxnSpPr/>
        </xdr:nvCxnSpPr>
        <xdr:spPr>
          <a:xfrm flipH="1" flipV="1">
            <a:off x="819149" y="28522611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" name="Straight Connector 505">
            <a:extLst>
              <a:ext uri="{FF2B5EF4-FFF2-40B4-BE49-F238E27FC236}">
                <a16:creationId xmlns:a16="http://schemas.microsoft.com/office/drawing/2014/main" id="{79ED5A0F-1D44-33B3-B6CD-39C1586CE153}"/>
              </a:ext>
            </a:extLst>
          </xdr:cNvPr>
          <xdr:cNvCxnSpPr/>
        </xdr:nvCxnSpPr>
        <xdr:spPr>
          <a:xfrm>
            <a:off x="1457324" y="29170311"/>
            <a:ext cx="0" cy="13049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" name="Straight Connector 506">
            <a:extLst>
              <a:ext uri="{FF2B5EF4-FFF2-40B4-BE49-F238E27FC236}">
                <a16:creationId xmlns:a16="http://schemas.microsoft.com/office/drawing/2014/main" id="{3BC5F207-CDA8-7FD3-263C-99ED3D440D8F}"/>
              </a:ext>
            </a:extLst>
          </xdr:cNvPr>
          <xdr:cNvCxnSpPr/>
        </xdr:nvCxnSpPr>
        <xdr:spPr>
          <a:xfrm flipV="1">
            <a:off x="2100263" y="30460948"/>
            <a:ext cx="642937" cy="6524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Straight Connector 507">
            <a:extLst>
              <a:ext uri="{FF2B5EF4-FFF2-40B4-BE49-F238E27FC236}">
                <a16:creationId xmlns:a16="http://schemas.microsoft.com/office/drawing/2014/main" id="{8E9723EC-3AFD-CA34-CD76-26997D9215BB}"/>
              </a:ext>
            </a:extLst>
          </xdr:cNvPr>
          <xdr:cNvCxnSpPr/>
        </xdr:nvCxnSpPr>
        <xdr:spPr>
          <a:xfrm flipH="1" flipV="1">
            <a:off x="2762252" y="30470476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9" name="Straight Connector 508">
            <a:extLst>
              <a:ext uri="{FF2B5EF4-FFF2-40B4-BE49-F238E27FC236}">
                <a16:creationId xmlns:a16="http://schemas.microsoft.com/office/drawing/2014/main" id="{2D6AA919-5C45-63BB-715B-700638A4C1DF}"/>
              </a:ext>
            </a:extLst>
          </xdr:cNvPr>
          <xdr:cNvCxnSpPr/>
        </xdr:nvCxnSpPr>
        <xdr:spPr>
          <a:xfrm flipV="1">
            <a:off x="2757488" y="28517849"/>
            <a:ext cx="642937" cy="64293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" name="Straight Connector 509">
            <a:extLst>
              <a:ext uri="{FF2B5EF4-FFF2-40B4-BE49-F238E27FC236}">
                <a16:creationId xmlns:a16="http://schemas.microsoft.com/office/drawing/2014/main" id="{D0A299EE-2CBC-D00F-FF48-F3DBEB051291}"/>
              </a:ext>
            </a:extLst>
          </xdr:cNvPr>
          <xdr:cNvCxnSpPr/>
        </xdr:nvCxnSpPr>
        <xdr:spPr>
          <a:xfrm flipH="1" flipV="1">
            <a:off x="2105024" y="28522611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" name="Straight Connector 510">
            <a:extLst>
              <a:ext uri="{FF2B5EF4-FFF2-40B4-BE49-F238E27FC236}">
                <a16:creationId xmlns:a16="http://schemas.microsoft.com/office/drawing/2014/main" id="{C5600EFE-5D39-C461-C869-1016D9612C78}"/>
              </a:ext>
            </a:extLst>
          </xdr:cNvPr>
          <xdr:cNvCxnSpPr/>
        </xdr:nvCxnSpPr>
        <xdr:spPr>
          <a:xfrm>
            <a:off x="2752725" y="29175074"/>
            <a:ext cx="0" cy="13049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2" name="Straight Connector 511">
            <a:extLst>
              <a:ext uri="{FF2B5EF4-FFF2-40B4-BE49-F238E27FC236}">
                <a16:creationId xmlns:a16="http://schemas.microsoft.com/office/drawing/2014/main" id="{B8A64477-B808-3747-36E6-18238BB7FDEA}"/>
              </a:ext>
            </a:extLst>
          </xdr:cNvPr>
          <xdr:cNvCxnSpPr/>
        </xdr:nvCxnSpPr>
        <xdr:spPr>
          <a:xfrm flipV="1">
            <a:off x="3395667" y="30460950"/>
            <a:ext cx="642937" cy="6524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" name="Straight Connector 512">
            <a:extLst>
              <a:ext uri="{FF2B5EF4-FFF2-40B4-BE49-F238E27FC236}">
                <a16:creationId xmlns:a16="http://schemas.microsoft.com/office/drawing/2014/main" id="{7AA05C9E-14C6-D62A-5DF7-28823B9FA8FD}"/>
              </a:ext>
            </a:extLst>
          </xdr:cNvPr>
          <xdr:cNvCxnSpPr/>
        </xdr:nvCxnSpPr>
        <xdr:spPr>
          <a:xfrm flipH="1" flipV="1">
            <a:off x="4057655" y="30470477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4" name="Straight Connector 513">
            <a:extLst>
              <a:ext uri="{FF2B5EF4-FFF2-40B4-BE49-F238E27FC236}">
                <a16:creationId xmlns:a16="http://schemas.microsoft.com/office/drawing/2014/main" id="{5924B3A4-CFF0-192F-1800-C20844DF16D5}"/>
              </a:ext>
            </a:extLst>
          </xdr:cNvPr>
          <xdr:cNvCxnSpPr/>
        </xdr:nvCxnSpPr>
        <xdr:spPr>
          <a:xfrm flipV="1">
            <a:off x="4048128" y="28517850"/>
            <a:ext cx="642937" cy="64293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5" name="Straight Connector 514">
            <a:extLst>
              <a:ext uri="{FF2B5EF4-FFF2-40B4-BE49-F238E27FC236}">
                <a16:creationId xmlns:a16="http://schemas.microsoft.com/office/drawing/2014/main" id="{51F3F3A3-22ED-1E05-50BB-6DF39F43BBAB}"/>
              </a:ext>
            </a:extLst>
          </xdr:cNvPr>
          <xdr:cNvCxnSpPr/>
        </xdr:nvCxnSpPr>
        <xdr:spPr>
          <a:xfrm flipH="1" flipV="1">
            <a:off x="3400427" y="28517849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C0DDBA47-EB62-B93C-3581-2F8C3BD04B50}"/>
              </a:ext>
            </a:extLst>
          </xdr:cNvPr>
          <xdr:cNvCxnSpPr/>
        </xdr:nvCxnSpPr>
        <xdr:spPr>
          <a:xfrm>
            <a:off x="4048128" y="29170312"/>
            <a:ext cx="0" cy="13049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7" name="Straight Connector 516">
            <a:extLst>
              <a:ext uri="{FF2B5EF4-FFF2-40B4-BE49-F238E27FC236}">
                <a16:creationId xmlns:a16="http://schemas.microsoft.com/office/drawing/2014/main" id="{61A7CAF9-7231-94E2-BA9C-8FF4D8D83A65}"/>
              </a:ext>
            </a:extLst>
          </xdr:cNvPr>
          <xdr:cNvCxnSpPr/>
        </xdr:nvCxnSpPr>
        <xdr:spPr>
          <a:xfrm flipV="1">
            <a:off x="809626" y="2815113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8" name="Straight Connector 517">
            <a:extLst>
              <a:ext uri="{FF2B5EF4-FFF2-40B4-BE49-F238E27FC236}">
                <a16:creationId xmlns:a16="http://schemas.microsoft.com/office/drawing/2014/main" id="{23BF827C-48CA-A50F-2F49-FFB6F24B206B}"/>
              </a:ext>
            </a:extLst>
          </xdr:cNvPr>
          <xdr:cNvCxnSpPr/>
        </xdr:nvCxnSpPr>
        <xdr:spPr>
          <a:xfrm>
            <a:off x="733424" y="28232100"/>
            <a:ext cx="530542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9" name="Straight Connector 518">
            <a:extLst>
              <a:ext uri="{FF2B5EF4-FFF2-40B4-BE49-F238E27FC236}">
                <a16:creationId xmlns:a16="http://schemas.microsoft.com/office/drawing/2014/main" id="{2F2E3414-2790-3C73-7D39-6E2815D270AB}"/>
              </a:ext>
            </a:extLst>
          </xdr:cNvPr>
          <xdr:cNvCxnSpPr/>
        </xdr:nvCxnSpPr>
        <xdr:spPr>
          <a:xfrm flipH="1">
            <a:off x="771523" y="2819400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Straight Connector 519">
            <a:extLst>
              <a:ext uri="{FF2B5EF4-FFF2-40B4-BE49-F238E27FC236}">
                <a16:creationId xmlns:a16="http://schemas.microsoft.com/office/drawing/2014/main" id="{D8E02D51-B4E2-60F0-3EB4-25E058661FCE}"/>
              </a:ext>
            </a:extLst>
          </xdr:cNvPr>
          <xdr:cNvCxnSpPr/>
        </xdr:nvCxnSpPr>
        <xdr:spPr>
          <a:xfrm flipV="1">
            <a:off x="2105026" y="2815113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1" name="Straight Connector 520">
            <a:extLst>
              <a:ext uri="{FF2B5EF4-FFF2-40B4-BE49-F238E27FC236}">
                <a16:creationId xmlns:a16="http://schemas.microsoft.com/office/drawing/2014/main" id="{EB474046-3564-1D41-7B36-C66FAE0FE717}"/>
              </a:ext>
            </a:extLst>
          </xdr:cNvPr>
          <xdr:cNvCxnSpPr/>
        </xdr:nvCxnSpPr>
        <xdr:spPr>
          <a:xfrm flipH="1">
            <a:off x="2066923" y="2819400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2" name="Straight Connector 521">
            <a:extLst>
              <a:ext uri="{FF2B5EF4-FFF2-40B4-BE49-F238E27FC236}">
                <a16:creationId xmlns:a16="http://schemas.microsoft.com/office/drawing/2014/main" id="{1328885C-17A7-DF3F-4CC5-B8A33B511614}"/>
              </a:ext>
            </a:extLst>
          </xdr:cNvPr>
          <xdr:cNvCxnSpPr/>
        </xdr:nvCxnSpPr>
        <xdr:spPr>
          <a:xfrm flipV="1">
            <a:off x="3400426" y="2815113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Straight Connector 522">
            <a:extLst>
              <a:ext uri="{FF2B5EF4-FFF2-40B4-BE49-F238E27FC236}">
                <a16:creationId xmlns:a16="http://schemas.microsoft.com/office/drawing/2014/main" id="{857C830F-107B-292A-0888-FB427E04E03C}"/>
              </a:ext>
            </a:extLst>
          </xdr:cNvPr>
          <xdr:cNvCxnSpPr/>
        </xdr:nvCxnSpPr>
        <xdr:spPr>
          <a:xfrm flipH="1">
            <a:off x="3362323" y="2819400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4" name="Straight Connector 523">
            <a:extLst>
              <a:ext uri="{FF2B5EF4-FFF2-40B4-BE49-F238E27FC236}">
                <a16:creationId xmlns:a16="http://schemas.microsoft.com/office/drawing/2014/main" id="{60477B90-5FE3-6339-0623-41C81D5CF16D}"/>
              </a:ext>
            </a:extLst>
          </xdr:cNvPr>
          <xdr:cNvCxnSpPr/>
        </xdr:nvCxnSpPr>
        <xdr:spPr>
          <a:xfrm flipV="1">
            <a:off x="4695826" y="2815113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Straight Connector 524">
            <a:extLst>
              <a:ext uri="{FF2B5EF4-FFF2-40B4-BE49-F238E27FC236}">
                <a16:creationId xmlns:a16="http://schemas.microsoft.com/office/drawing/2014/main" id="{B29AC3D6-CD66-65D4-C696-C326FB7A9193}"/>
              </a:ext>
            </a:extLst>
          </xdr:cNvPr>
          <xdr:cNvCxnSpPr/>
        </xdr:nvCxnSpPr>
        <xdr:spPr>
          <a:xfrm flipH="1">
            <a:off x="4657723" y="2819400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6" name="Straight Connector 525">
            <a:extLst>
              <a:ext uri="{FF2B5EF4-FFF2-40B4-BE49-F238E27FC236}">
                <a16:creationId xmlns:a16="http://schemas.microsoft.com/office/drawing/2014/main" id="{3D44E492-7A51-8D77-ABD4-074E76222CCB}"/>
              </a:ext>
            </a:extLst>
          </xdr:cNvPr>
          <xdr:cNvCxnSpPr/>
        </xdr:nvCxnSpPr>
        <xdr:spPr>
          <a:xfrm flipV="1">
            <a:off x="1457326" y="2815113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7" name="Straight Connector 526">
            <a:extLst>
              <a:ext uri="{FF2B5EF4-FFF2-40B4-BE49-F238E27FC236}">
                <a16:creationId xmlns:a16="http://schemas.microsoft.com/office/drawing/2014/main" id="{2ABA64DB-7742-8513-B6C0-6EBF72E93FEC}"/>
              </a:ext>
            </a:extLst>
          </xdr:cNvPr>
          <xdr:cNvCxnSpPr/>
        </xdr:nvCxnSpPr>
        <xdr:spPr>
          <a:xfrm flipH="1">
            <a:off x="1419223" y="2819400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8" name="Straight Connector 527">
            <a:extLst>
              <a:ext uri="{FF2B5EF4-FFF2-40B4-BE49-F238E27FC236}">
                <a16:creationId xmlns:a16="http://schemas.microsoft.com/office/drawing/2014/main" id="{A7CD946A-13B1-15CF-5756-8F46A23F02E7}"/>
              </a:ext>
            </a:extLst>
          </xdr:cNvPr>
          <xdr:cNvCxnSpPr/>
        </xdr:nvCxnSpPr>
        <xdr:spPr>
          <a:xfrm flipV="1">
            <a:off x="2752726" y="2815113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Straight Connector 528">
            <a:extLst>
              <a:ext uri="{FF2B5EF4-FFF2-40B4-BE49-F238E27FC236}">
                <a16:creationId xmlns:a16="http://schemas.microsoft.com/office/drawing/2014/main" id="{5CBE1001-5EDF-4B85-2DFC-BA73B66ECB65}"/>
              </a:ext>
            </a:extLst>
          </xdr:cNvPr>
          <xdr:cNvCxnSpPr/>
        </xdr:nvCxnSpPr>
        <xdr:spPr>
          <a:xfrm flipH="1">
            <a:off x="2714623" y="2819400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Straight Connector 529">
            <a:extLst>
              <a:ext uri="{FF2B5EF4-FFF2-40B4-BE49-F238E27FC236}">
                <a16:creationId xmlns:a16="http://schemas.microsoft.com/office/drawing/2014/main" id="{661A475B-6FC4-E03D-038E-F5BE250C24FE}"/>
              </a:ext>
            </a:extLst>
          </xdr:cNvPr>
          <xdr:cNvCxnSpPr/>
        </xdr:nvCxnSpPr>
        <xdr:spPr>
          <a:xfrm flipV="1">
            <a:off x="4048126" y="2815113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1" name="Straight Connector 530">
            <a:extLst>
              <a:ext uri="{FF2B5EF4-FFF2-40B4-BE49-F238E27FC236}">
                <a16:creationId xmlns:a16="http://schemas.microsoft.com/office/drawing/2014/main" id="{17791E09-5DBF-8AEE-1CD0-58A4D4F9A045}"/>
              </a:ext>
            </a:extLst>
          </xdr:cNvPr>
          <xdr:cNvCxnSpPr/>
        </xdr:nvCxnSpPr>
        <xdr:spPr>
          <a:xfrm flipH="1">
            <a:off x="4010023" y="2819400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Straight Connector 531">
            <a:extLst>
              <a:ext uri="{FF2B5EF4-FFF2-40B4-BE49-F238E27FC236}">
                <a16:creationId xmlns:a16="http://schemas.microsoft.com/office/drawing/2014/main" id="{B4ADD3D5-C946-B33E-E0E7-2A463AB64DF3}"/>
              </a:ext>
            </a:extLst>
          </xdr:cNvPr>
          <xdr:cNvCxnSpPr/>
        </xdr:nvCxnSpPr>
        <xdr:spPr>
          <a:xfrm>
            <a:off x="6119813" y="28517850"/>
            <a:ext cx="2762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Connector 532">
            <a:extLst>
              <a:ext uri="{FF2B5EF4-FFF2-40B4-BE49-F238E27FC236}">
                <a16:creationId xmlns:a16="http://schemas.microsoft.com/office/drawing/2014/main" id="{ECF5B6E2-40C9-A20A-0C5E-67410DB1A364}"/>
              </a:ext>
            </a:extLst>
          </xdr:cNvPr>
          <xdr:cNvCxnSpPr/>
        </xdr:nvCxnSpPr>
        <xdr:spPr>
          <a:xfrm>
            <a:off x="6315075" y="28455938"/>
            <a:ext cx="0" cy="2714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Straight Connector 533">
            <a:extLst>
              <a:ext uri="{FF2B5EF4-FFF2-40B4-BE49-F238E27FC236}">
                <a16:creationId xmlns:a16="http://schemas.microsoft.com/office/drawing/2014/main" id="{53575A9D-52F6-58B0-B4C8-E44B7216CE8B}"/>
              </a:ext>
            </a:extLst>
          </xdr:cNvPr>
          <xdr:cNvCxnSpPr/>
        </xdr:nvCxnSpPr>
        <xdr:spPr>
          <a:xfrm flipH="1">
            <a:off x="6276975" y="28489274"/>
            <a:ext cx="71438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Connector 534">
            <a:extLst>
              <a:ext uri="{FF2B5EF4-FFF2-40B4-BE49-F238E27FC236}">
                <a16:creationId xmlns:a16="http://schemas.microsoft.com/office/drawing/2014/main" id="{D1E1849B-8211-1C64-D19C-8A81B752A9AB}"/>
              </a:ext>
            </a:extLst>
          </xdr:cNvPr>
          <xdr:cNvCxnSpPr/>
        </xdr:nvCxnSpPr>
        <xdr:spPr>
          <a:xfrm>
            <a:off x="6081716" y="29160798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Straight Connector 535">
            <a:extLst>
              <a:ext uri="{FF2B5EF4-FFF2-40B4-BE49-F238E27FC236}">
                <a16:creationId xmlns:a16="http://schemas.microsoft.com/office/drawing/2014/main" id="{B0E5A3EA-937D-12CB-D858-1012AC8C0F96}"/>
              </a:ext>
            </a:extLst>
          </xdr:cNvPr>
          <xdr:cNvCxnSpPr/>
        </xdr:nvCxnSpPr>
        <xdr:spPr>
          <a:xfrm flipH="1">
            <a:off x="6276978" y="29127460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Connector 536">
            <a:extLst>
              <a:ext uri="{FF2B5EF4-FFF2-40B4-BE49-F238E27FC236}">
                <a16:creationId xmlns:a16="http://schemas.microsoft.com/office/drawing/2014/main" id="{3A5D7C00-F55B-B394-12C4-1BFE7A7F4F28}"/>
              </a:ext>
            </a:extLst>
          </xdr:cNvPr>
          <xdr:cNvCxnSpPr/>
        </xdr:nvCxnSpPr>
        <xdr:spPr>
          <a:xfrm>
            <a:off x="6081715" y="30460965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Straight Connector 537">
            <a:extLst>
              <a:ext uri="{FF2B5EF4-FFF2-40B4-BE49-F238E27FC236}">
                <a16:creationId xmlns:a16="http://schemas.microsoft.com/office/drawing/2014/main" id="{B38F0809-548C-5A69-278F-F9293FFD12A4}"/>
              </a:ext>
            </a:extLst>
          </xdr:cNvPr>
          <xdr:cNvCxnSpPr/>
        </xdr:nvCxnSpPr>
        <xdr:spPr>
          <a:xfrm flipH="1">
            <a:off x="6276977" y="3042762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Straight Connector 538">
            <a:extLst>
              <a:ext uri="{FF2B5EF4-FFF2-40B4-BE49-F238E27FC236}">
                <a16:creationId xmlns:a16="http://schemas.microsoft.com/office/drawing/2014/main" id="{24D50758-A453-B6B0-0EF8-FC7038C9AD8B}"/>
              </a:ext>
            </a:extLst>
          </xdr:cNvPr>
          <xdr:cNvCxnSpPr/>
        </xdr:nvCxnSpPr>
        <xdr:spPr>
          <a:xfrm>
            <a:off x="6148388" y="31108660"/>
            <a:ext cx="24764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Straight Connector 539">
            <a:extLst>
              <a:ext uri="{FF2B5EF4-FFF2-40B4-BE49-F238E27FC236}">
                <a16:creationId xmlns:a16="http://schemas.microsoft.com/office/drawing/2014/main" id="{98336E6F-6D7D-4A7E-379F-2E70825A548D}"/>
              </a:ext>
            </a:extLst>
          </xdr:cNvPr>
          <xdr:cNvCxnSpPr/>
        </xdr:nvCxnSpPr>
        <xdr:spPr>
          <a:xfrm flipH="1">
            <a:off x="6276969" y="31084847"/>
            <a:ext cx="71438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FC9C005E-91DC-1B56-A97D-7AB5F75A5F62}"/>
              </a:ext>
            </a:extLst>
          </xdr:cNvPr>
          <xdr:cNvSpPr/>
        </xdr:nvSpPr>
        <xdr:spPr>
          <a:xfrm>
            <a:off x="709610" y="28417836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64A325D9-7F9B-26DA-6CBF-C1A3490EB4FC}"/>
              </a:ext>
            </a:extLst>
          </xdr:cNvPr>
          <xdr:cNvSpPr/>
        </xdr:nvSpPr>
        <xdr:spPr>
          <a:xfrm>
            <a:off x="709616" y="31008633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67" name="Straight Connector 566">
            <a:extLst>
              <a:ext uri="{FF2B5EF4-FFF2-40B4-BE49-F238E27FC236}">
                <a16:creationId xmlns:a16="http://schemas.microsoft.com/office/drawing/2014/main" id="{7D752737-2B60-4261-82B9-1BD48C9EFBAD}"/>
              </a:ext>
            </a:extLst>
          </xdr:cNvPr>
          <xdr:cNvCxnSpPr/>
        </xdr:nvCxnSpPr>
        <xdr:spPr>
          <a:xfrm flipV="1">
            <a:off x="4691063" y="30460948"/>
            <a:ext cx="642937" cy="652462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8" name="Straight Connector 567">
            <a:extLst>
              <a:ext uri="{FF2B5EF4-FFF2-40B4-BE49-F238E27FC236}">
                <a16:creationId xmlns:a16="http://schemas.microsoft.com/office/drawing/2014/main" id="{5E0120E7-CFD3-48F1-B14C-137B1A56ECEA}"/>
              </a:ext>
            </a:extLst>
          </xdr:cNvPr>
          <xdr:cNvCxnSpPr/>
        </xdr:nvCxnSpPr>
        <xdr:spPr>
          <a:xfrm flipH="1" flipV="1">
            <a:off x="5353052" y="30470476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" name="Straight Connector 568">
            <a:extLst>
              <a:ext uri="{FF2B5EF4-FFF2-40B4-BE49-F238E27FC236}">
                <a16:creationId xmlns:a16="http://schemas.microsoft.com/office/drawing/2014/main" id="{FB8EEC5A-AD95-4595-A009-49F21C1EF965}"/>
              </a:ext>
            </a:extLst>
          </xdr:cNvPr>
          <xdr:cNvCxnSpPr/>
        </xdr:nvCxnSpPr>
        <xdr:spPr>
          <a:xfrm flipV="1">
            <a:off x="5348288" y="28517849"/>
            <a:ext cx="642937" cy="64293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0" name="Straight Connector 569">
            <a:extLst>
              <a:ext uri="{FF2B5EF4-FFF2-40B4-BE49-F238E27FC236}">
                <a16:creationId xmlns:a16="http://schemas.microsoft.com/office/drawing/2014/main" id="{6713BD16-CE4B-47D3-B6C7-06E4B8268F3A}"/>
              </a:ext>
            </a:extLst>
          </xdr:cNvPr>
          <xdr:cNvCxnSpPr/>
        </xdr:nvCxnSpPr>
        <xdr:spPr>
          <a:xfrm flipH="1" flipV="1">
            <a:off x="4695824" y="28522611"/>
            <a:ext cx="638175" cy="6381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Straight Connector 570">
            <a:extLst>
              <a:ext uri="{FF2B5EF4-FFF2-40B4-BE49-F238E27FC236}">
                <a16:creationId xmlns:a16="http://schemas.microsoft.com/office/drawing/2014/main" id="{FF3D777B-A308-45A3-8125-4A88E91612FF}"/>
              </a:ext>
            </a:extLst>
          </xdr:cNvPr>
          <xdr:cNvCxnSpPr/>
        </xdr:nvCxnSpPr>
        <xdr:spPr>
          <a:xfrm>
            <a:off x="5343525" y="29175074"/>
            <a:ext cx="0" cy="130492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E194CB01-7D27-2915-5A39-524A237DDAE7}"/>
              </a:ext>
            </a:extLst>
          </xdr:cNvPr>
          <xdr:cNvSpPr/>
        </xdr:nvSpPr>
        <xdr:spPr>
          <a:xfrm>
            <a:off x="5891208" y="28417833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4D9E1F7-792B-9CC8-0F93-C5D1E70DCAD4}"/>
              </a:ext>
            </a:extLst>
          </xdr:cNvPr>
          <xdr:cNvSpPr/>
        </xdr:nvSpPr>
        <xdr:spPr>
          <a:xfrm>
            <a:off x="5891214" y="31008630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72" name="Straight Connector 571">
            <a:extLst>
              <a:ext uri="{FF2B5EF4-FFF2-40B4-BE49-F238E27FC236}">
                <a16:creationId xmlns:a16="http://schemas.microsoft.com/office/drawing/2014/main" id="{544BECB0-F90F-4CA6-A9C3-A0ADD7D0AA8C}"/>
              </a:ext>
            </a:extLst>
          </xdr:cNvPr>
          <xdr:cNvCxnSpPr/>
        </xdr:nvCxnSpPr>
        <xdr:spPr>
          <a:xfrm flipV="1">
            <a:off x="5343526" y="2815113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3" name="Straight Connector 572">
            <a:extLst>
              <a:ext uri="{FF2B5EF4-FFF2-40B4-BE49-F238E27FC236}">
                <a16:creationId xmlns:a16="http://schemas.microsoft.com/office/drawing/2014/main" id="{BF5A5CF3-8A33-4AA0-A345-46E93C410781}"/>
              </a:ext>
            </a:extLst>
          </xdr:cNvPr>
          <xdr:cNvCxnSpPr/>
        </xdr:nvCxnSpPr>
        <xdr:spPr>
          <a:xfrm flipH="1">
            <a:off x="5305423" y="2819400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Straight Connector 573">
            <a:extLst>
              <a:ext uri="{FF2B5EF4-FFF2-40B4-BE49-F238E27FC236}">
                <a16:creationId xmlns:a16="http://schemas.microsoft.com/office/drawing/2014/main" id="{C8F5F684-3DBA-42DE-B4BE-5BEDAAEC8B38}"/>
              </a:ext>
            </a:extLst>
          </xdr:cNvPr>
          <xdr:cNvCxnSpPr/>
        </xdr:nvCxnSpPr>
        <xdr:spPr>
          <a:xfrm flipV="1">
            <a:off x="5991226" y="28151138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5" name="Straight Connector 574">
            <a:extLst>
              <a:ext uri="{FF2B5EF4-FFF2-40B4-BE49-F238E27FC236}">
                <a16:creationId xmlns:a16="http://schemas.microsoft.com/office/drawing/2014/main" id="{4F2AC403-2D19-4F6E-B01E-B10FD33EA614}"/>
              </a:ext>
            </a:extLst>
          </xdr:cNvPr>
          <xdr:cNvCxnSpPr/>
        </xdr:nvCxnSpPr>
        <xdr:spPr>
          <a:xfrm flipH="1">
            <a:off x="5953123" y="28194004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Connector 576">
            <a:extLst>
              <a:ext uri="{FF2B5EF4-FFF2-40B4-BE49-F238E27FC236}">
                <a16:creationId xmlns:a16="http://schemas.microsoft.com/office/drawing/2014/main" id="{33A1A38C-9CB8-4B67-87B3-71C0F48EBF21}"/>
              </a:ext>
            </a:extLst>
          </xdr:cNvPr>
          <xdr:cNvCxnSpPr/>
        </xdr:nvCxnSpPr>
        <xdr:spPr>
          <a:xfrm>
            <a:off x="4695826" y="31232478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Connector 577">
            <a:extLst>
              <a:ext uri="{FF2B5EF4-FFF2-40B4-BE49-F238E27FC236}">
                <a16:creationId xmlns:a16="http://schemas.microsoft.com/office/drawing/2014/main" id="{D29EB46E-53EE-418E-B6A4-E8A6965377BD}"/>
              </a:ext>
            </a:extLst>
          </xdr:cNvPr>
          <xdr:cNvCxnSpPr/>
        </xdr:nvCxnSpPr>
        <xdr:spPr>
          <a:xfrm flipH="1">
            <a:off x="4652959" y="31499183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157162</xdr:colOff>
      <xdr:row>334</xdr:row>
      <xdr:rowOff>138095</xdr:rowOff>
    </xdr:from>
    <xdr:to>
      <xdr:col>30</xdr:col>
      <xdr:colOff>4744</xdr:colOff>
      <xdr:row>338</xdr:row>
      <xdr:rowOff>4749</xdr:rowOff>
    </xdr:to>
    <xdr:grpSp>
      <xdr:nvGrpSpPr>
        <xdr:cNvPr id="888" name="Group 887">
          <a:extLst>
            <a:ext uri="{FF2B5EF4-FFF2-40B4-BE49-F238E27FC236}">
              <a16:creationId xmlns:a16="http://schemas.microsoft.com/office/drawing/2014/main" id="{CDE6E532-6C29-A182-1000-FA6C3F8C636C}"/>
            </a:ext>
          </a:extLst>
        </xdr:cNvPr>
        <xdr:cNvGrpSpPr/>
      </xdr:nvGrpSpPr>
      <xdr:grpSpPr>
        <a:xfrm>
          <a:off x="966787" y="50020520"/>
          <a:ext cx="3895707" cy="438154"/>
          <a:chOff x="966787" y="38104745"/>
          <a:chExt cx="3895707" cy="438154"/>
        </a:xfrm>
      </xdr:grpSpPr>
      <xdr:cxnSp macro="">
        <xdr:nvCxnSpPr>
          <xdr:cNvPr id="462" name="Straight Connector 461">
            <a:extLst>
              <a:ext uri="{FF2B5EF4-FFF2-40B4-BE49-F238E27FC236}">
                <a16:creationId xmlns:a16="http://schemas.microsoft.com/office/drawing/2014/main" id="{0FAB53CA-4930-65F0-1D95-F1754D8B39A7}"/>
              </a:ext>
            </a:extLst>
          </xdr:cNvPr>
          <xdr:cNvCxnSpPr/>
        </xdr:nvCxnSpPr>
        <xdr:spPr>
          <a:xfrm>
            <a:off x="966787" y="38538128"/>
            <a:ext cx="3886201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Straight Arrow Connector 462">
            <a:extLst>
              <a:ext uri="{FF2B5EF4-FFF2-40B4-BE49-F238E27FC236}">
                <a16:creationId xmlns:a16="http://schemas.microsoft.com/office/drawing/2014/main" id="{CF5BA87E-0091-6B61-2DD2-096C16111767}"/>
              </a:ext>
            </a:extLst>
          </xdr:cNvPr>
          <xdr:cNvCxnSpPr/>
        </xdr:nvCxnSpPr>
        <xdr:spPr>
          <a:xfrm>
            <a:off x="1133473" y="3840002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Straight Arrow Connector 463">
            <a:extLst>
              <a:ext uri="{FF2B5EF4-FFF2-40B4-BE49-F238E27FC236}">
                <a16:creationId xmlns:a16="http://schemas.microsoft.com/office/drawing/2014/main" id="{66225BDB-7E9A-07CD-00CA-1D2253F740B0}"/>
              </a:ext>
            </a:extLst>
          </xdr:cNvPr>
          <xdr:cNvCxnSpPr/>
        </xdr:nvCxnSpPr>
        <xdr:spPr>
          <a:xfrm>
            <a:off x="1295397" y="3825714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Straight Arrow Connector 464">
            <a:extLst>
              <a:ext uri="{FF2B5EF4-FFF2-40B4-BE49-F238E27FC236}">
                <a16:creationId xmlns:a16="http://schemas.microsoft.com/office/drawing/2014/main" id="{36A01BB7-A043-CE41-DEE8-06ABE69D04C7}"/>
              </a:ext>
            </a:extLst>
          </xdr:cNvPr>
          <xdr:cNvCxnSpPr/>
        </xdr:nvCxnSpPr>
        <xdr:spPr>
          <a:xfrm>
            <a:off x="1457323" y="3810951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Straight Arrow Connector 465">
            <a:extLst>
              <a:ext uri="{FF2B5EF4-FFF2-40B4-BE49-F238E27FC236}">
                <a16:creationId xmlns:a16="http://schemas.microsoft.com/office/drawing/2014/main" id="{279C82B5-CF55-485B-D4E2-0BA99C5AEFEF}"/>
              </a:ext>
            </a:extLst>
          </xdr:cNvPr>
          <xdr:cNvCxnSpPr/>
        </xdr:nvCxnSpPr>
        <xdr:spPr>
          <a:xfrm>
            <a:off x="1619246" y="3826191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Straight Arrow Connector 466">
            <a:extLst>
              <a:ext uri="{FF2B5EF4-FFF2-40B4-BE49-F238E27FC236}">
                <a16:creationId xmlns:a16="http://schemas.microsoft.com/office/drawing/2014/main" id="{F8C18509-FAD0-3392-C208-6CF98BE205EC}"/>
              </a:ext>
            </a:extLst>
          </xdr:cNvPr>
          <xdr:cNvCxnSpPr/>
        </xdr:nvCxnSpPr>
        <xdr:spPr>
          <a:xfrm>
            <a:off x="1781172" y="3840002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Straight Connector 467">
            <a:extLst>
              <a:ext uri="{FF2B5EF4-FFF2-40B4-BE49-F238E27FC236}">
                <a16:creationId xmlns:a16="http://schemas.microsoft.com/office/drawing/2014/main" id="{B400DB15-1016-F4C6-1C27-BCC12FDCF955}"/>
              </a:ext>
            </a:extLst>
          </xdr:cNvPr>
          <xdr:cNvCxnSpPr/>
        </xdr:nvCxnSpPr>
        <xdr:spPr>
          <a:xfrm flipV="1">
            <a:off x="976309" y="3811427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B9CA4FC7-EC34-970A-DD5B-815F85F6DEEF}"/>
              </a:ext>
            </a:extLst>
          </xdr:cNvPr>
          <xdr:cNvCxnSpPr/>
        </xdr:nvCxnSpPr>
        <xdr:spPr>
          <a:xfrm flipH="1" flipV="1">
            <a:off x="1457305" y="3811427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Arrow Connector 469">
            <a:extLst>
              <a:ext uri="{FF2B5EF4-FFF2-40B4-BE49-F238E27FC236}">
                <a16:creationId xmlns:a16="http://schemas.microsoft.com/office/drawing/2014/main" id="{8F524805-F7AC-4872-6997-D903899F0A63}"/>
              </a:ext>
            </a:extLst>
          </xdr:cNvPr>
          <xdr:cNvCxnSpPr/>
        </xdr:nvCxnSpPr>
        <xdr:spPr>
          <a:xfrm>
            <a:off x="2105033" y="3840001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1" name="Straight Arrow Connector 470">
            <a:extLst>
              <a:ext uri="{FF2B5EF4-FFF2-40B4-BE49-F238E27FC236}">
                <a16:creationId xmlns:a16="http://schemas.microsoft.com/office/drawing/2014/main" id="{638F9553-6C49-9073-2A54-DA34AC6DC1EF}"/>
              </a:ext>
            </a:extLst>
          </xdr:cNvPr>
          <xdr:cNvCxnSpPr/>
        </xdr:nvCxnSpPr>
        <xdr:spPr>
          <a:xfrm>
            <a:off x="2266957" y="3825714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Straight Arrow Connector 471">
            <a:extLst>
              <a:ext uri="{FF2B5EF4-FFF2-40B4-BE49-F238E27FC236}">
                <a16:creationId xmlns:a16="http://schemas.microsoft.com/office/drawing/2014/main" id="{04F95D8A-9E3B-8B29-B90A-5EAB36291EEC}"/>
              </a:ext>
            </a:extLst>
          </xdr:cNvPr>
          <xdr:cNvCxnSpPr/>
        </xdr:nvCxnSpPr>
        <xdr:spPr>
          <a:xfrm>
            <a:off x="2428883" y="3810950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Straight Arrow Connector 472">
            <a:extLst>
              <a:ext uri="{FF2B5EF4-FFF2-40B4-BE49-F238E27FC236}">
                <a16:creationId xmlns:a16="http://schemas.microsoft.com/office/drawing/2014/main" id="{D58E0635-4A42-56C1-AC74-C40757CD68EC}"/>
              </a:ext>
            </a:extLst>
          </xdr:cNvPr>
          <xdr:cNvCxnSpPr/>
        </xdr:nvCxnSpPr>
        <xdr:spPr>
          <a:xfrm>
            <a:off x="2590806" y="3826190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Arrow Connector 473">
            <a:extLst>
              <a:ext uri="{FF2B5EF4-FFF2-40B4-BE49-F238E27FC236}">
                <a16:creationId xmlns:a16="http://schemas.microsoft.com/office/drawing/2014/main" id="{CE520725-66A9-E617-27D6-244A6BEB8895}"/>
              </a:ext>
            </a:extLst>
          </xdr:cNvPr>
          <xdr:cNvCxnSpPr/>
        </xdr:nvCxnSpPr>
        <xdr:spPr>
          <a:xfrm>
            <a:off x="2752732" y="3840001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Straight Connector 474">
            <a:extLst>
              <a:ext uri="{FF2B5EF4-FFF2-40B4-BE49-F238E27FC236}">
                <a16:creationId xmlns:a16="http://schemas.microsoft.com/office/drawing/2014/main" id="{C7419FB3-9D67-AABB-6FC7-D05BFE2757C0}"/>
              </a:ext>
            </a:extLst>
          </xdr:cNvPr>
          <xdr:cNvCxnSpPr/>
        </xdr:nvCxnSpPr>
        <xdr:spPr>
          <a:xfrm flipV="1">
            <a:off x="1947869" y="3811426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Straight Connector 475">
            <a:extLst>
              <a:ext uri="{FF2B5EF4-FFF2-40B4-BE49-F238E27FC236}">
                <a16:creationId xmlns:a16="http://schemas.microsoft.com/office/drawing/2014/main" id="{CACA99A8-4026-3BB3-3EEE-6860D99E9019}"/>
              </a:ext>
            </a:extLst>
          </xdr:cNvPr>
          <xdr:cNvCxnSpPr/>
        </xdr:nvCxnSpPr>
        <xdr:spPr>
          <a:xfrm flipH="1" flipV="1">
            <a:off x="2428865" y="3811426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" name="Straight Arrow Connector 476">
            <a:extLst>
              <a:ext uri="{FF2B5EF4-FFF2-40B4-BE49-F238E27FC236}">
                <a16:creationId xmlns:a16="http://schemas.microsoft.com/office/drawing/2014/main" id="{444D83D2-B746-078C-453C-0EBFE4DD4789}"/>
              </a:ext>
            </a:extLst>
          </xdr:cNvPr>
          <xdr:cNvCxnSpPr/>
        </xdr:nvCxnSpPr>
        <xdr:spPr>
          <a:xfrm>
            <a:off x="3076582" y="3839525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Straight Arrow Connector 477">
            <a:extLst>
              <a:ext uri="{FF2B5EF4-FFF2-40B4-BE49-F238E27FC236}">
                <a16:creationId xmlns:a16="http://schemas.microsoft.com/office/drawing/2014/main" id="{5F63AEB5-9AB0-3F04-C51C-720757F5F5AA}"/>
              </a:ext>
            </a:extLst>
          </xdr:cNvPr>
          <xdr:cNvCxnSpPr/>
        </xdr:nvCxnSpPr>
        <xdr:spPr>
          <a:xfrm>
            <a:off x="3238506" y="3825238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9" name="Straight Arrow Connector 478">
            <a:extLst>
              <a:ext uri="{FF2B5EF4-FFF2-40B4-BE49-F238E27FC236}">
                <a16:creationId xmlns:a16="http://schemas.microsoft.com/office/drawing/2014/main" id="{6D98510B-082F-248A-3FCE-E35B8359A0E8}"/>
              </a:ext>
            </a:extLst>
          </xdr:cNvPr>
          <xdr:cNvCxnSpPr/>
        </xdr:nvCxnSpPr>
        <xdr:spPr>
          <a:xfrm>
            <a:off x="3400432" y="3810474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Straight Arrow Connector 479">
            <a:extLst>
              <a:ext uri="{FF2B5EF4-FFF2-40B4-BE49-F238E27FC236}">
                <a16:creationId xmlns:a16="http://schemas.microsoft.com/office/drawing/2014/main" id="{A93D0A57-A271-17D7-0FA7-6762F0B0D2E9}"/>
              </a:ext>
            </a:extLst>
          </xdr:cNvPr>
          <xdr:cNvCxnSpPr/>
        </xdr:nvCxnSpPr>
        <xdr:spPr>
          <a:xfrm>
            <a:off x="3562355" y="3825714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1" name="Straight Arrow Connector 480">
            <a:extLst>
              <a:ext uri="{FF2B5EF4-FFF2-40B4-BE49-F238E27FC236}">
                <a16:creationId xmlns:a16="http://schemas.microsoft.com/office/drawing/2014/main" id="{B0D31EB7-2312-04EF-BFF3-7860F2F784B0}"/>
              </a:ext>
            </a:extLst>
          </xdr:cNvPr>
          <xdr:cNvCxnSpPr/>
        </xdr:nvCxnSpPr>
        <xdr:spPr>
          <a:xfrm>
            <a:off x="3724281" y="3839525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2" name="Straight Connector 481">
            <a:extLst>
              <a:ext uri="{FF2B5EF4-FFF2-40B4-BE49-F238E27FC236}">
                <a16:creationId xmlns:a16="http://schemas.microsoft.com/office/drawing/2014/main" id="{4F738CB6-E38D-2388-AE80-15D783351312}"/>
              </a:ext>
            </a:extLst>
          </xdr:cNvPr>
          <xdr:cNvCxnSpPr/>
        </xdr:nvCxnSpPr>
        <xdr:spPr>
          <a:xfrm flipV="1">
            <a:off x="2919418" y="3810950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3" name="Straight Connector 482">
            <a:extLst>
              <a:ext uri="{FF2B5EF4-FFF2-40B4-BE49-F238E27FC236}">
                <a16:creationId xmlns:a16="http://schemas.microsoft.com/office/drawing/2014/main" id="{08F918DC-41DB-FB2F-D5D9-910F1119BA86}"/>
              </a:ext>
            </a:extLst>
          </xdr:cNvPr>
          <xdr:cNvCxnSpPr/>
        </xdr:nvCxnSpPr>
        <xdr:spPr>
          <a:xfrm flipH="1" flipV="1">
            <a:off x="3400414" y="3810950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" name="Straight Arrow Connector 589">
            <a:extLst>
              <a:ext uri="{FF2B5EF4-FFF2-40B4-BE49-F238E27FC236}">
                <a16:creationId xmlns:a16="http://schemas.microsoft.com/office/drawing/2014/main" id="{E1F02B1E-509F-472F-86E4-0E295C7D3A55}"/>
              </a:ext>
            </a:extLst>
          </xdr:cNvPr>
          <xdr:cNvCxnSpPr/>
        </xdr:nvCxnSpPr>
        <xdr:spPr>
          <a:xfrm>
            <a:off x="4048124" y="3840001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" name="Straight Arrow Connector 590">
            <a:extLst>
              <a:ext uri="{FF2B5EF4-FFF2-40B4-BE49-F238E27FC236}">
                <a16:creationId xmlns:a16="http://schemas.microsoft.com/office/drawing/2014/main" id="{50A821D0-5357-4F45-98EB-E6142649FCDC}"/>
              </a:ext>
            </a:extLst>
          </xdr:cNvPr>
          <xdr:cNvCxnSpPr/>
        </xdr:nvCxnSpPr>
        <xdr:spPr>
          <a:xfrm>
            <a:off x="4210048" y="3825714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Straight Arrow Connector 591">
            <a:extLst>
              <a:ext uri="{FF2B5EF4-FFF2-40B4-BE49-F238E27FC236}">
                <a16:creationId xmlns:a16="http://schemas.microsoft.com/office/drawing/2014/main" id="{A2F26B4A-5687-4120-9606-EE1607B1C58F}"/>
              </a:ext>
            </a:extLst>
          </xdr:cNvPr>
          <xdr:cNvCxnSpPr/>
        </xdr:nvCxnSpPr>
        <xdr:spPr>
          <a:xfrm>
            <a:off x="4371974" y="3810950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" name="Straight Arrow Connector 592">
            <a:extLst>
              <a:ext uri="{FF2B5EF4-FFF2-40B4-BE49-F238E27FC236}">
                <a16:creationId xmlns:a16="http://schemas.microsoft.com/office/drawing/2014/main" id="{16494836-A5A3-46A3-A74B-6288AA4B075B}"/>
              </a:ext>
            </a:extLst>
          </xdr:cNvPr>
          <xdr:cNvCxnSpPr/>
        </xdr:nvCxnSpPr>
        <xdr:spPr>
          <a:xfrm>
            <a:off x="4533897" y="3826190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" name="Straight Arrow Connector 593">
            <a:extLst>
              <a:ext uri="{FF2B5EF4-FFF2-40B4-BE49-F238E27FC236}">
                <a16:creationId xmlns:a16="http://schemas.microsoft.com/office/drawing/2014/main" id="{A53016BB-368D-49C9-829A-3F7BCC574BEF}"/>
              </a:ext>
            </a:extLst>
          </xdr:cNvPr>
          <xdr:cNvCxnSpPr/>
        </xdr:nvCxnSpPr>
        <xdr:spPr>
          <a:xfrm>
            <a:off x="4695823" y="3840001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Straight Connector 594">
            <a:extLst>
              <a:ext uri="{FF2B5EF4-FFF2-40B4-BE49-F238E27FC236}">
                <a16:creationId xmlns:a16="http://schemas.microsoft.com/office/drawing/2014/main" id="{CD51BB26-4BBC-4D5C-9A99-38DF66845FD8}"/>
              </a:ext>
            </a:extLst>
          </xdr:cNvPr>
          <xdr:cNvCxnSpPr/>
        </xdr:nvCxnSpPr>
        <xdr:spPr>
          <a:xfrm flipV="1">
            <a:off x="3890960" y="3811426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" name="Straight Connector 595">
            <a:extLst>
              <a:ext uri="{FF2B5EF4-FFF2-40B4-BE49-F238E27FC236}">
                <a16:creationId xmlns:a16="http://schemas.microsoft.com/office/drawing/2014/main" id="{0199E9E1-6D02-4F55-9A41-DB9CD2A13250}"/>
              </a:ext>
            </a:extLst>
          </xdr:cNvPr>
          <xdr:cNvCxnSpPr/>
        </xdr:nvCxnSpPr>
        <xdr:spPr>
          <a:xfrm flipH="1" flipV="1">
            <a:off x="4371956" y="3811426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332</xdr:row>
      <xdr:rowOff>85724</xdr:rowOff>
    </xdr:from>
    <xdr:to>
      <xdr:col>30</xdr:col>
      <xdr:colOff>0</xdr:colOff>
      <xdr:row>334</xdr:row>
      <xdr:rowOff>4763</xdr:rowOff>
    </xdr:to>
    <xdr:grpSp>
      <xdr:nvGrpSpPr>
        <xdr:cNvPr id="887" name="Group 886">
          <a:extLst>
            <a:ext uri="{FF2B5EF4-FFF2-40B4-BE49-F238E27FC236}">
              <a16:creationId xmlns:a16="http://schemas.microsoft.com/office/drawing/2014/main" id="{743B01F5-38EC-B439-6E38-5A6E3844E8D8}"/>
            </a:ext>
          </a:extLst>
        </xdr:cNvPr>
        <xdr:cNvGrpSpPr/>
      </xdr:nvGrpSpPr>
      <xdr:grpSpPr>
        <a:xfrm>
          <a:off x="971550" y="49682399"/>
          <a:ext cx="3886200" cy="204789"/>
          <a:chOff x="971550" y="37766624"/>
          <a:chExt cx="3886200" cy="204789"/>
        </a:xfrm>
      </xdr:grpSpPr>
      <xdr:cxnSp macro="">
        <xdr:nvCxnSpPr>
          <xdr:cNvPr id="546" name="Straight Connector 545">
            <a:extLst>
              <a:ext uri="{FF2B5EF4-FFF2-40B4-BE49-F238E27FC236}">
                <a16:creationId xmlns:a16="http://schemas.microsoft.com/office/drawing/2014/main" id="{5DEF9F20-F424-F4F4-DC74-B061E35883A9}"/>
              </a:ext>
            </a:extLst>
          </xdr:cNvPr>
          <xdr:cNvCxnSpPr/>
        </xdr:nvCxnSpPr>
        <xdr:spPr>
          <a:xfrm>
            <a:off x="971550" y="37966650"/>
            <a:ext cx="387667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Straight Arrow Connector 546">
            <a:extLst>
              <a:ext uri="{FF2B5EF4-FFF2-40B4-BE49-F238E27FC236}">
                <a16:creationId xmlns:a16="http://schemas.microsoft.com/office/drawing/2014/main" id="{2D3ED8DE-639D-364E-05C7-ECB9532CE0DC}"/>
              </a:ext>
            </a:extLst>
          </xdr:cNvPr>
          <xdr:cNvCxnSpPr/>
        </xdr:nvCxnSpPr>
        <xdr:spPr>
          <a:xfrm>
            <a:off x="971551" y="3776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8" name="Straight Arrow Connector 547">
            <a:extLst>
              <a:ext uri="{FF2B5EF4-FFF2-40B4-BE49-F238E27FC236}">
                <a16:creationId xmlns:a16="http://schemas.microsoft.com/office/drawing/2014/main" id="{9BF87B8E-4B93-62D7-607E-1CE78816F6FC}"/>
              </a:ext>
            </a:extLst>
          </xdr:cNvPr>
          <xdr:cNvCxnSpPr/>
        </xdr:nvCxnSpPr>
        <xdr:spPr>
          <a:xfrm>
            <a:off x="1133476" y="3776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9" name="Straight Arrow Connector 548">
            <a:extLst>
              <a:ext uri="{FF2B5EF4-FFF2-40B4-BE49-F238E27FC236}">
                <a16:creationId xmlns:a16="http://schemas.microsoft.com/office/drawing/2014/main" id="{64BCE1FB-B13F-1276-FF4B-AACCE2C91F12}"/>
              </a:ext>
            </a:extLst>
          </xdr:cNvPr>
          <xdr:cNvCxnSpPr/>
        </xdr:nvCxnSpPr>
        <xdr:spPr>
          <a:xfrm>
            <a:off x="1295401" y="3776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Straight Arrow Connector 549">
            <a:extLst>
              <a:ext uri="{FF2B5EF4-FFF2-40B4-BE49-F238E27FC236}">
                <a16:creationId xmlns:a16="http://schemas.microsoft.com/office/drawing/2014/main" id="{3B13DC70-2894-BEA0-8D34-8922E263F989}"/>
              </a:ext>
            </a:extLst>
          </xdr:cNvPr>
          <xdr:cNvCxnSpPr/>
        </xdr:nvCxnSpPr>
        <xdr:spPr>
          <a:xfrm>
            <a:off x="1457326" y="3776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" name="Straight Arrow Connector 550">
            <a:extLst>
              <a:ext uri="{FF2B5EF4-FFF2-40B4-BE49-F238E27FC236}">
                <a16:creationId xmlns:a16="http://schemas.microsoft.com/office/drawing/2014/main" id="{3A348D6C-7262-0669-73A1-C9D3AAE98D91}"/>
              </a:ext>
            </a:extLst>
          </xdr:cNvPr>
          <xdr:cNvCxnSpPr/>
        </xdr:nvCxnSpPr>
        <xdr:spPr>
          <a:xfrm>
            <a:off x="1619251" y="3777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2" name="Straight Arrow Connector 551">
            <a:extLst>
              <a:ext uri="{FF2B5EF4-FFF2-40B4-BE49-F238E27FC236}">
                <a16:creationId xmlns:a16="http://schemas.microsoft.com/office/drawing/2014/main" id="{B655CCB2-15BF-E3DC-C58E-2BA8C868D211}"/>
              </a:ext>
            </a:extLst>
          </xdr:cNvPr>
          <xdr:cNvCxnSpPr/>
        </xdr:nvCxnSpPr>
        <xdr:spPr>
          <a:xfrm>
            <a:off x="1781176" y="3777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Straight Arrow Connector 552">
            <a:extLst>
              <a:ext uri="{FF2B5EF4-FFF2-40B4-BE49-F238E27FC236}">
                <a16:creationId xmlns:a16="http://schemas.microsoft.com/office/drawing/2014/main" id="{B40F8C66-674F-88B4-56C3-B98EC3392075}"/>
              </a:ext>
            </a:extLst>
          </xdr:cNvPr>
          <xdr:cNvCxnSpPr/>
        </xdr:nvCxnSpPr>
        <xdr:spPr>
          <a:xfrm>
            <a:off x="1943101" y="3777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Straight Arrow Connector 553">
            <a:extLst>
              <a:ext uri="{FF2B5EF4-FFF2-40B4-BE49-F238E27FC236}">
                <a16:creationId xmlns:a16="http://schemas.microsoft.com/office/drawing/2014/main" id="{160423AC-D8F9-5A7B-D68E-F8C60F5EBF9C}"/>
              </a:ext>
            </a:extLst>
          </xdr:cNvPr>
          <xdr:cNvCxnSpPr/>
        </xdr:nvCxnSpPr>
        <xdr:spPr>
          <a:xfrm>
            <a:off x="2105026" y="3777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Arrow Connector 554">
            <a:extLst>
              <a:ext uri="{FF2B5EF4-FFF2-40B4-BE49-F238E27FC236}">
                <a16:creationId xmlns:a16="http://schemas.microsoft.com/office/drawing/2014/main" id="{289D1E1B-64E1-7185-FA00-8A2A18204325}"/>
              </a:ext>
            </a:extLst>
          </xdr:cNvPr>
          <xdr:cNvCxnSpPr/>
        </xdr:nvCxnSpPr>
        <xdr:spPr>
          <a:xfrm>
            <a:off x="2266951" y="3776662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Straight Arrow Connector 555">
            <a:extLst>
              <a:ext uri="{FF2B5EF4-FFF2-40B4-BE49-F238E27FC236}">
                <a16:creationId xmlns:a16="http://schemas.microsoft.com/office/drawing/2014/main" id="{F8C650B7-0320-E833-FE1B-19A6B733B5A9}"/>
              </a:ext>
            </a:extLst>
          </xdr:cNvPr>
          <xdr:cNvCxnSpPr/>
        </xdr:nvCxnSpPr>
        <xdr:spPr>
          <a:xfrm>
            <a:off x="2428876" y="3776662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Straight Arrow Connector 556">
            <a:extLst>
              <a:ext uri="{FF2B5EF4-FFF2-40B4-BE49-F238E27FC236}">
                <a16:creationId xmlns:a16="http://schemas.microsoft.com/office/drawing/2014/main" id="{B3AF50C6-AAC9-8635-1BCC-E88BECEDF2D6}"/>
              </a:ext>
            </a:extLst>
          </xdr:cNvPr>
          <xdr:cNvCxnSpPr/>
        </xdr:nvCxnSpPr>
        <xdr:spPr>
          <a:xfrm>
            <a:off x="2590801" y="3776662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8" name="Straight Arrow Connector 557">
            <a:extLst>
              <a:ext uri="{FF2B5EF4-FFF2-40B4-BE49-F238E27FC236}">
                <a16:creationId xmlns:a16="http://schemas.microsoft.com/office/drawing/2014/main" id="{1B5BB785-4258-F677-1756-17E8CB1CCD4F}"/>
              </a:ext>
            </a:extLst>
          </xdr:cNvPr>
          <xdr:cNvCxnSpPr/>
        </xdr:nvCxnSpPr>
        <xdr:spPr>
          <a:xfrm>
            <a:off x="2752726" y="3776662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Straight Arrow Connector 558">
            <a:extLst>
              <a:ext uri="{FF2B5EF4-FFF2-40B4-BE49-F238E27FC236}">
                <a16:creationId xmlns:a16="http://schemas.microsoft.com/office/drawing/2014/main" id="{23B39DDF-56FC-2DF1-CF03-BF23E53E6104}"/>
              </a:ext>
            </a:extLst>
          </xdr:cNvPr>
          <xdr:cNvCxnSpPr/>
        </xdr:nvCxnSpPr>
        <xdr:spPr>
          <a:xfrm>
            <a:off x="2914651" y="3777138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0" name="Straight Arrow Connector 559">
            <a:extLst>
              <a:ext uri="{FF2B5EF4-FFF2-40B4-BE49-F238E27FC236}">
                <a16:creationId xmlns:a16="http://schemas.microsoft.com/office/drawing/2014/main" id="{9DA970B4-D246-D3D6-A67A-375030066349}"/>
              </a:ext>
            </a:extLst>
          </xdr:cNvPr>
          <xdr:cNvCxnSpPr/>
        </xdr:nvCxnSpPr>
        <xdr:spPr>
          <a:xfrm>
            <a:off x="3076576" y="3777138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1" name="Straight Connector 560">
            <a:extLst>
              <a:ext uri="{FF2B5EF4-FFF2-40B4-BE49-F238E27FC236}">
                <a16:creationId xmlns:a16="http://schemas.microsoft.com/office/drawing/2014/main" id="{D5D517E0-8172-46D1-3995-A342D71A3282}"/>
              </a:ext>
            </a:extLst>
          </xdr:cNvPr>
          <xdr:cNvCxnSpPr/>
        </xdr:nvCxnSpPr>
        <xdr:spPr>
          <a:xfrm>
            <a:off x="971550" y="37766625"/>
            <a:ext cx="388620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2" name="Straight Arrow Connector 561">
            <a:extLst>
              <a:ext uri="{FF2B5EF4-FFF2-40B4-BE49-F238E27FC236}">
                <a16:creationId xmlns:a16="http://schemas.microsoft.com/office/drawing/2014/main" id="{34FD0B4C-B601-9233-F86C-E0C940F8DD53}"/>
              </a:ext>
            </a:extLst>
          </xdr:cNvPr>
          <xdr:cNvCxnSpPr/>
        </xdr:nvCxnSpPr>
        <xdr:spPr>
          <a:xfrm>
            <a:off x="3238501" y="3776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3" name="Straight Arrow Connector 562">
            <a:extLst>
              <a:ext uri="{FF2B5EF4-FFF2-40B4-BE49-F238E27FC236}">
                <a16:creationId xmlns:a16="http://schemas.microsoft.com/office/drawing/2014/main" id="{8B18C157-4C4D-AE11-024E-C061938C0E58}"/>
              </a:ext>
            </a:extLst>
          </xdr:cNvPr>
          <xdr:cNvCxnSpPr/>
        </xdr:nvCxnSpPr>
        <xdr:spPr>
          <a:xfrm>
            <a:off x="3400426" y="3776662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4" name="Straight Arrow Connector 563">
            <a:extLst>
              <a:ext uri="{FF2B5EF4-FFF2-40B4-BE49-F238E27FC236}">
                <a16:creationId xmlns:a16="http://schemas.microsoft.com/office/drawing/2014/main" id="{6347CE43-9F54-6948-4BF2-B1CAA548184F}"/>
              </a:ext>
            </a:extLst>
          </xdr:cNvPr>
          <xdr:cNvCxnSpPr/>
        </xdr:nvCxnSpPr>
        <xdr:spPr>
          <a:xfrm>
            <a:off x="3562351" y="3776662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5" name="Straight Arrow Connector 564">
            <a:extLst>
              <a:ext uri="{FF2B5EF4-FFF2-40B4-BE49-F238E27FC236}">
                <a16:creationId xmlns:a16="http://schemas.microsoft.com/office/drawing/2014/main" id="{13EA0FEF-A1DA-CD62-13D7-2A26111D5820}"/>
              </a:ext>
            </a:extLst>
          </xdr:cNvPr>
          <xdr:cNvCxnSpPr/>
        </xdr:nvCxnSpPr>
        <xdr:spPr>
          <a:xfrm>
            <a:off x="3724276" y="3777138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6" name="Straight Arrow Connector 565">
            <a:extLst>
              <a:ext uri="{FF2B5EF4-FFF2-40B4-BE49-F238E27FC236}">
                <a16:creationId xmlns:a16="http://schemas.microsoft.com/office/drawing/2014/main" id="{26E05A4C-858E-198B-9315-7036941A226A}"/>
              </a:ext>
            </a:extLst>
          </xdr:cNvPr>
          <xdr:cNvCxnSpPr/>
        </xdr:nvCxnSpPr>
        <xdr:spPr>
          <a:xfrm>
            <a:off x="3886201" y="3777139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" name="Straight Arrow Connector 596">
            <a:extLst>
              <a:ext uri="{FF2B5EF4-FFF2-40B4-BE49-F238E27FC236}">
                <a16:creationId xmlns:a16="http://schemas.microsoft.com/office/drawing/2014/main" id="{18BB1D4F-9921-43C4-919C-C3A7C2B275F6}"/>
              </a:ext>
            </a:extLst>
          </xdr:cNvPr>
          <xdr:cNvCxnSpPr/>
        </xdr:nvCxnSpPr>
        <xdr:spPr>
          <a:xfrm>
            <a:off x="3886193" y="3777614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Straight Arrow Connector 597">
            <a:extLst>
              <a:ext uri="{FF2B5EF4-FFF2-40B4-BE49-F238E27FC236}">
                <a16:creationId xmlns:a16="http://schemas.microsoft.com/office/drawing/2014/main" id="{6A71AE6F-98B0-402A-BE2F-91C626A7F893}"/>
              </a:ext>
            </a:extLst>
          </xdr:cNvPr>
          <xdr:cNvCxnSpPr/>
        </xdr:nvCxnSpPr>
        <xdr:spPr>
          <a:xfrm>
            <a:off x="4048118" y="3777614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" name="Straight Arrow Connector 598">
            <a:extLst>
              <a:ext uri="{FF2B5EF4-FFF2-40B4-BE49-F238E27FC236}">
                <a16:creationId xmlns:a16="http://schemas.microsoft.com/office/drawing/2014/main" id="{E22A7ED8-E3E6-47A9-978E-8DCAEB062979}"/>
              </a:ext>
            </a:extLst>
          </xdr:cNvPr>
          <xdr:cNvCxnSpPr/>
        </xdr:nvCxnSpPr>
        <xdr:spPr>
          <a:xfrm>
            <a:off x="4210043" y="3777138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" name="Straight Arrow Connector 599">
            <a:extLst>
              <a:ext uri="{FF2B5EF4-FFF2-40B4-BE49-F238E27FC236}">
                <a16:creationId xmlns:a16="http://schemas.microsoft.com/office/drawing/2014/main" id="{E5CDB66E-D834-4919-843C-A84AAA79D62F}"/>
              </a:ext>
            </a:extLst>
          </xdr:cNvPr>
          <xdr:cNvCxnSpPr/>
        </xdr:nvCxnSpPr>
        <xdr:spPr>
          <a:xfrm>
            <a:off x="4371968" y="3777138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Straight Arrow Connector 600">
            <a:extLst>
              <a:ext uri="{FF2B5EF4-FFF2-40B4-BE49-F238E27FC236}">
                <a16:creationId xmlns:a16="http://schemas.microsoft.com/office/drawing/2014/main" id="{8AE2D740-F681-46C8-80D9-B437BCFDDA1E}"/>
              </a:ext>
            </a:extLst>
          </xdr:cNvPr>
          <xdr:cNvCxnSpPr/>
        </xdr:nvCxnSpPr>
        <xdr:spPr>
          <a:xfrm>
            <a:off x="4533893" y="3777138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" name="Straight Arrow Connector 601">
            <a:extLst>
              <a:ext uri="{FF2B5EF4-FFF2-40B4-BE49-F238E27FC236}">
                <a16:creationId xmlns:a16="http://schemas.microsoft.com/office/drawing/2014/main" id="{435A6DAE-D254-4C5D-9D44-CBAD36CC2484}"/>
              </a:ext>
            </a:extLst>
          </xdr:cNvPr>
          <xdr:cNvCxnSpPr/>
        </xdr:nvCxnSpPr>
        <xdr:spPr>
          <a:xfrm>
            <a:off x="4695818" y="3777614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" name="Straight Arrow Connector 602">
            <a:extLst>
              <a:ext uri="{FF2B5EF4-FFF2-40B4-BE49-F238E27FC236}">
                <a16:creationId xmlns:a16="http://schemas.microsoft.com/office/drawing/2014/main" id="{1C6EC40E-FAEA-4350-AFE5-B25EC58926DE}"/>
              </a:ext>
            </a:extLst>
          </xdr:cNvPr>
          <xdr:cNvCxnSpPr/>
        </xdr:nvCxnSpPr>
        <xdr:spPr>
          <a:xfrm>
            <a:off x="4857743" y="3777615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339</xdr:row>
      <xdr:rowOff>138108</xdr:rowOff>
    </xdr:from>
    <xdr:to>
      <xdr:col>30</xdr:col>
      <xdr:colOff>71451</xdr:colOff>
      <xdr:row>351</xdr:row>
      <xdr:rowOff>66671</xdr:rowOff>
    </xdr:to>
    <xdr:grpSp>
      <xdr:nvGrpSpPr>
        <xdr:cNvPr id="889" name="Group 888">
          <a:extLst>
            <a:ext uri="{FF2B5EF4-FFF2-40B4-BE49-F238E27FC236}">
              <a16:creationId xmlns:a16="http://schemas.microsoft.com/office/drawing/2014/main" id="{7C58B603-9677-D595-A933-955361B783B4}"/>
            </a:ext>
          </a:extLst>
        </xdr:cNvPr>
        <xdr:cNvGrpSpPr/>
      </xdr:nvGrpSpPr>
      <xdr:grpSpPr>
        <a:xfrm>
          <a:off x="895349" y="50734908"/>
          <a:ext cx="4033852" cy="1643063"/>
          <a:chOff x="895349" y="38819133"/>
          <a:chExt cx="4033852" cy="1643063"/>
        </a:xfrm>
      </xdr:grpSpPr>
      <xdr:cxnSp macro="">
        <xdr:nvCxnSpPr>
          <xdr:cNvPr id="370" name="Straight Connector 369">
            <a:extLst>
              <a:ext uri="{FF2B5EF4-FFF2-40B4-BE49-F238E27FC236}">
                <a16:creationId xmlns:a16="http://schemas.microsoft.com/office/drawing/2014/main" id="{D68767B0-8334-7DDD-B89E-AAB60E84608E}"/>
              </a:ext>
            </a:extLst>
          </xdr:cNvPr>
          <xdr:cNvCxnSpPr/>
        </xdr:nvCxnSpPr>
        <xdr:spPr>
          <a:xfrm>
            <a:off x="966788" y="39400163"/>
            <a:ext cx="38957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1" name="Isosceles Triangle 370">
            <a:extLst>
              <a:ext uri="{FF2B5EF4-FFF2-40B4-BE49-F238E27FC236}">
                <a16:creationId xmlns:a16="http://schemas.microsoft.com/office/drawing/2014/main" id="{9A1D8330-4668-C69A-521B-F7E18CC4C68A}"/>
              </a:ext>
            </a:extLst>
          </xdr:cNvPr>
          <xdr:cNvSpPr/>
        </xdr:nvSpPr>
        <xdr:spPr>
          <a:xfrm>
            <a:off x="900114" y="3940492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72" name="Isosceles Triangle 371">
            <a:extLst>
              <a:ext uri="{FF2B5EF4-FFF2-40B4-BE49-F238E27FC236}">
                <a16:creationId xmlns:a16="http://schemas.microsoft.com/office/drawing/2014/main" id="{A30466E6-2210-C428-AD3D-360381606861}"/>
              </a:ext>
            </a:extLst>
          </xdr:cNvPr>
          <xdr:cNvSpPr/>
        </xdr:nvSpPr>
        <xdr:spPr>
          <a:xfrm>
            <a:off x="4791089" y="3939540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73" name="Straight Arrow Connector 372">
            <a:extLst>
              <a:ext uri="{FF2B5EF4-FFF2-40B4-BE49-F238E27FC236}">
                <a16:creationId xmlns:a16="http://schemas.microsoft.com/office/drawing/2014/main" id="{C03EE677-64DB-0E49-7B05-3AC60FD27491}"/>
              </a:ext>
            </a:extLst>
          </xdr:cNvPr>
          <xdr:cNvCxnSpPr/>
        </xdr:nvCxnSpPr>
        <xdr:spPr>
          <a:xfrm>
            <a:off x="1133474" y="3926205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Arrow Connector 373">
            <a:extLst>
              <a:ext uri="{FF2B5EF4-FFF2-40B4-BE49-F238E27FC236}">
                <a16:creationId xmlns:a16="http://schemas.microsoft.com/office/drawing/2014/main" id="{1C41A3AF-990B-A275-5402-0B9064343602}"/>
              </a:ext>
            </a:extLst>
          </xdr:cNvPr>
          <xdr:cNvCxnSpPr/>
        </xdr:nvCxnSpPr>
        <xdr:spPr>
          <a:xfrm>
            <a:off x="1295398" y="3911918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Arrow Connector 374">
            <a:extLst>
              <a:ext uri="{FF2B5EF4-FFF2-40B4-BE49-F238E27FC236}">
                <a16:creationId xmlns:a16="http://schemas.microsoft.com/office/drawing/2014/main" id="{38322123-C4CF-104D-167A-FD3A558F6832}"/>
              </a:ext>
            </a:extLst>
          </xdr:cNvPr>
          <xdr:cNvCxnSpPr/>
        </xdr:nvCxnSpPr>
        <xdr:spPr>
          <a:xfrm>
            <a:off x="1457324" y="3897154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Arrow Connector 375">
            <a:extLst>
              <a:ext uri="{FF2B5EF4-FFF2-40B4-BE49-F238E27FC236}">
                <a16:creationId xmlns:a16="http://schemas.microsoft.com/office/drawing/2014/main" id="{A64177EB-8E00-FD32-A5E1-840DC5727955}"/>
              </a:ext>
            </a:extLst>
          </xdr:cNvPr>
          <xdr:cNvCxnSpPr/>
        </xdr:nvCxnSpPr>
        <xdr:spPr>
          <a:xfrm>
            <a:off x="1619247" y="3912394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Arrow Connector 376">
            <a:extLst>
              <a:ext uri="{FF2B5EF4-FFF2-40B4-BE49-F238E27FC236}">
                <a16:creationId xmlns:a16="http://schemas.microsoft.com/office/drawing/2014/main" id="{4A52DAD6-F685-488F-2125-18EB031C2358}"/>
              </a:ext>
            </a:extLst>
          </xdr:cNvPr>
          <xdr:cNvCxnSpPr/>
        </xdr:nvCxnSpPr>
        <xdr:spPr>
          <a:xfrm>
            <a:off x="1781173" y="3926205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8946836B-2708-CA74-FCC8-84821EE9A785}"/>
              </a:ext>
            </a:extLst>
          </xdr:cNvPr>
          <xdr:cNvCxnSpPr/>
        </xdr:nvCxnSpPr>
        <xdr:spPr>
          <a:xfrm flipV="1">
            <a:off x="976310" y="3897630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Connector 378">
            <a:extLst>
              <a:ext uri="{FF2B5EF4-FFF2-40B4-BE49-F238E27FC236}">
                <a16:creationId xmlns:a16="http://schemas.microsoft.com/office/drawing/2014/main" id="{67AEDDD7-46A2-A4B7-EF37-865A17482112}"/>
              </a:ext>
            </a:extLst>
          </xdr:cNvPr>
          <xdr:cNvCxnSpPr/>
        </xdr:nvCxnSpPr>
        <xdr:spPr>
          <a:xfrm flipH="1" flipV="1">
            <a:off x="1457306" y="3897630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Arrow Connector 379">
            <a:extLst>
              <a:ext uri="{FF2B5EF4-FFF2-40B4-BE49-F238E27FC236}">
                <a16:creationId xmlns:a16="http://schemas.microsoft.com/office/drawing/2014/main" id="{D6A63051-46F8-0AFD-8211-716FCF5686C7}"/>
              </a:ext>
            </a:extLst>
          </xdr:cNvPr>
          <xdr:cNvCxnSpPr/>
        </xdr:nvCxnSpPr>
        <xdr:spPr>
          <a:xfrm>
            <a:off x="1947862" y="38819138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Straight Arrow Connector 380">
            <a:extLst>
              <a:ext uri="{FF2B5EF4-FFF2-40B4-BE49-F238E27FC236}">
                <a16:creationId xmlns:a16="http://schemas.microsoft.com/office/drawing/2014/main" id="{0594A098-15B6-1AD5-E1CE-C9753051FD26}"/>
              </a:ext>
            </a:extLst>
          </xdr:cNvPr>
          <xdr:cNvCxnSpPr/>
        </xdr:nvCxnSpPr>
        <xdr:spPr>
          <a:xfrm>
            <a:off x="2105034" y="3926205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Arrow Connector 381">
            <a:extLst>
              <a:ext uri="{FF2B5EF4-FFF2-40B4-BE49-F238E27FC236}">
                <a16:creationId xmlns:a16="http://schemas.microsoft.com/office/drawing/2014/main" id="{BB092B97-3B04-C2E0-830C-D435DC1B8138}"/>
              </a:ext>
            </a:extLst>
          </xdr:cNvPr>
          <xdr:cNvCxnSpPr/>
        </xdr:nvCxnSpPr>
        <xdr:spPr>
          <a:xfrm>
            <a:off x="2266958" y="3911917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Arrow Connector 382">
            <a:extLst>
              <a:ext uri="{FF2B5EF4-FFF2-40B4-BE49-F238E27FC236}">
                <a16:creationId xmlns:a16="http://schemas.microsoft.com/office/drawing/2014/main" id="{947594E2-D10E-DDD0-AB53-EF6C9FAF61EF}"/>
              </a:ext>
            </a:extLst>
          </xdr:cNvPr>
          <xdr:cNvCxnSpPr/>
        </xdr:nvCxnSpPr>
        <xdr:spPr>
          <a:xfrm>
            <a:off x="2428884" y="3897154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Arrow Connector 383">
            <a:extLst>
              <a:ext uri="{FF2B5EF4-FFF2-40B4-BE49-F238E27FC236}">
                <a16:creationId xmlns:a16="http://schemas.microsoft.com/office/drawing/2014/main" id="{307CD5FA-6703-91ED-73DF-8DE500885407}"/>
              </a:ext>
            </a:extLst>
          </xdr:cNvPr>
          <xdr:cNvCxnSpPr/>
        </xdr:nvCxnSpPr>
        <xdr:spPr>
          <a:xfrm>
            <a:off x="2590807" y="3912394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Arrow Connector 384">
            <a:extLst>
              <a:ext uri="{FF2B5EF4-FFF2-40B4-BE49-F238E27FC236}">
                <a16:creationId xmlns:a16="http://schemas.microsoft.com/office/drawing/2014/main" id="{0EBD871D-8480-1EC4-7C67-91E761DA61CE}"/>
              </a:ext>
            </a:extLst>
          </xdr:cNvPr>
          <xdr:cNvCxnSpPr/>
        </xdr:nvCxnSpPr>
        <xdr:spPr>
          <a:xfrm>
            <a:off x="2752733" y="3926205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Connector 385">
            <a:extLst>
              <a:ext uri="{FF2B5EF4-FFF2-40B4-BE49-F238E27FC236}">
                <a16:creationId xmlns:a16="http://schemas.microsoft.com/office/drawing/2014/main" id="{7DE49982-B334-BDC9-CA5D-E7736AB59F8D}"/>
              </a:ext>
            </a:extLst>
          </xdr:cNvPr>
          <xdr:cNvCxnSpPr/>
        </xdr:nvCxnSpPr>
        <xdr:spPr>
          <a:xfrm flipV="1">
            <a:off x="1947870" y="3897630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Connector 386">
            <a:extLst>
              <a:ext uri="{FF2B5EF4-FFF2-40B4-BE49-F238E27FC236}">
                <a16:creationId xmlns:a16="http://schemas.microsoft.com/office/drawing/2014/main" id="{C2A2CA22-014C-DC22-BAAC-8F18CCB198DC}"/>
              </a:ext>
            </a:extLst>
          </xdr:cNvPr>
          <xdr:cNvCxnSpPr/>
        </xdr:nvCxnSpPr>
        <xdr:spPr>
          <a:xfrm flipH="1" flipV="1">
            <a:off x="2428866" y="3897630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Arrow Connector 387">
            <a:extLst>
              <a:ext uri="{FF2B5EF4-FFF2-40B4-BE49-F238E27FC236}">
                <a16:creationId xmlns:a16="http://schemas.microsoft.com/office/drawing/2014/main" id="{D67547D4-580F-4B58-B112-AE0E56A75809}"/>
              </a:ext>
            </a:extLst>
          </xdr:cNvPr>
          <xdr:cNvCxnSpPr/>
        </xdr:nvCxnSpPr>
        <xdr:spPr>
          <a:xfrm>
            <a:off x="2914660" y="3881913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Arrow Connector 388">
            <a:extLst>
              <a:ext uri="{FF2B5EF4-FFF2-40B4-BE49-F238E27FC236}">
                <a16:creationId xmlns:a16="http://schemas.microsoft.com/office/drawing/2014/main" id="{4207AC9B-A62A-9436-ED2C-1425B77914FF}"/>
              </a:ext>
            </a:extLst>
          </xdr:cNvPr>
          <xdr:cNvCxnSpPr/>
        </xdr:nvCxnSpPr>
        <xdr:spPr>
          <a:xfrm>
            <a:off x="3076583" y="3925729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Straight Arrow Connector 389">
            <a:extLst>
              <a:ext uri="{FF2B5EF4-FFF2-40B4-BE49-F238E27FC236}">
                <a16:creationId xmlns:a16="http://schemas.microsoft.com/office/drawing/2014/main" id="{CEB2E4C7-E39C-AE37-AFB7-474DCD472127}"/>
              </a:ext>
            </a:extLst>
          </xdr:cNvPr>
          <xdr:cNvCxnSpPr/>
        </xdr:nvCxnSpPr>
        <xdr:spPr>
          <a:xfrm>
            <a:off x="3238507" y="3911441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Arrow Connector 390">
            <a:extLst>
              <a:ext uri="{FF2B5EF4-FFF2-40B4-BE49-F238E27FC236}">
                <a16:creationId xmlns:a16="http://schemas.microsoft.com/office/drawing/2014/main" id="{E4C8BBFE-F0DB-D678-6E3F-C6B82C24E6EB}"/>
              </a:ext>
            </a:extLst>
          </xdr:cNvPr>
          <xdr:cNvCxnSpPr/>
        </xdr:nvCxnSpPr>
        <xdr:spPr>
          <a:xfrm>
            <a:off x="3400433" y="3896678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2" name="Straight Arrow Connector 391">
            <a:extLst>
              <a:ext uri="{FF2B5EF4-FFF2-40B4-BE49-F238E27FC236}">
                <a16:creationId xmlns:a16="http://schemas.microsoft.com/office/drawing/2014/main" id="{5D32CE7C-D183-F1DD-C7A2-5C2F66947270}"/>
              </a:ext>
            </a:extLst>
          </xdr:cNvPr>
          <xdr:cNvCxnSpPr/>
        </xdr:nvCxnSpPr>
        <xdr:spPr>
          <a:xfrm>
            <a:off x="3562356" y="3911918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3" name="Straight Arrow Connector 392">
            <a:extLst>
              <a:ext uri="{FF2B5EF4-FFF2-40B4-BE49-F238E27FC236}">
                <a16:creationId xmlns:a16="http://schemas.microsoft.com/office/drawing/2014/main" id="{6A16E8A3-3E45-F532-901C-A6678A6965D8}"/>
              </a:ext>
            </a:extLst>
          </xdr:cNvPr>
          <xdr:cNvCxnSpPr/>
        </xdr:nvCxnSpPr>
        <xdr:spPr>
          <a:xfrm>
            <a:off x="3724282" y="3925729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Straight Connector 393">
            <a:extLst>
              <a:ext uri="{FF2B5EF4-FFF2-40B4-BE49-F238E27FC236}">
                <a16:creationId xmlns:a16="http://schemas.microsoft.com/office/drawing/2014/main" id="{970C7B13-8F39-9286-F7FB-DC989A6C51E7}"/>
              </a:ext>
            </a:extLst>
          </xdr:cNvPr>
          <xdr:cNvCxnSpPr/>
        </xdr:nvCxnSpPr>
        <xdr:spPr>
          <a:xfrm flipV="1">
            <a:off x="2919419" y="3897154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Straight Connector 394">
            <a:extLst>
              <a:ext uri="{FF2B5EF4-FFF2-40B4-BE49-F238E27FC236}">
                <a16:creationId xmlns:a16="http://schemas.microsoft.com/office/drawing/2014/main" id="{8D24CE4D-9C20-89D9-F9D5-84A19FE55219}"/>
              </a:ext>
            </a:extLst>
          </xdr:cNvPr>
          <xdr:cNvCxnSpPr/>
        </xdr:nvCxnSpPr>
        <xdr:spPr>
          <a:xfrm flipH="1" flipV="1">
            <a:off x="3400415" y="3897154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Straight Arrow Connector 395">
            <a:extLst>
              <a:ext uri="{FF2B5EF4-FFF2-40B4-BE49-F238E27FC236}">
                <a16:creationId xmlns:a16="http://schemas.microsoft.com/office/drawing/2014/main" id="{B5342E94-805B-80C6-826E-A6EC1126FA6E}"/>
              </a:ext>
            </a:extLst>
          </xdr:cNvPr>
          <xdr:cNvCxnSpPr/>
        </xdr:nvCxnSpPr>
        <xdr:spPr>
          <a:xfrm flipV="1">
            <a:off x="971555" y="3954303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Straight Arrow Connector 396">
            <a:extLst>
              <a:ext uri="{FF2B5EF4-FFF2-40B4-BE49-F238E27FC236}">
                <a16:creationId xmlns:a16="http://schemas.microsoft.com/office/drawing/2014/main" id="{82AEADE1-7612-4275-6FEC-1A9FAC0DC735}"/>
              </a:ext>
            </a:extLst>
          </xdr:cNvPr>
          <xdr:cNvCxnSpPr/>
        </xdr:nvCxnSpPr>
        <xdr:spPr>
          <a:xfrm flipV="1">
            <a:off x="4857766" y="3953827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Straight Connector 397">
            <a:extLst>
              <a:ext uri="{FF2B5EF4-FFF2-40B4-BE49-F238E27FC236}">
                <a16:creationId xmlns:a16="http://schemas.microsoft.com/office/drawing/2014/main" id="{376A9B4E-0636-0E0D-F7EB-B5B1CD9CB008}"/>
              </a:ext>
            </a:extLst>
          </xdr:cNvPr>
          <xdr:cNvCxnSpPr/>
        </xdr:nvCxnSpPr>
        <xdr:spPr>
          <a:xfrm>
            <a:off x="971550" y="3997165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9" name="Straight Connector 398">
            <a:extLst>
              <a:ext uri="{FF2B5EF4-FFF2-40B4-BE49-F238E27FC236}">
                <a16:creationId xmlns:a16="http://schemas.microsoft.com/office/drawing/2014/main" id="{C931D1ED-2487-D96C-FDD7-5E14044A219D}"/>
              </a:ext>
            </a:extLst>
          </xdr:cNvPr>
          <xdr:cNvCxnSpPr/>
        </xdr:nvCxnSpPr>
        <xdr:spPr>
          <a:xfrm>
            <a:off x="895349" y="40395521"/>
            <a:ext cx="401002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Straight Connector 399">
            <a:extLst>
              <a:ext uri="{FF2B5EF4-FFF2-40B4-BE49-F238E27FC236}">
                <a16:creationId xmlns:a16="http://schemas.microsoft.com/office/drawing/2014/main" id="{4930D405-E64F-D290-B8C6-F0166179B903}"/>
              </a:ext>
            </a:extLst>
          </xdr:cNvPr>
          <xdr:cNvCxnSpPr/>
        </xdr:nvCxnSpPr>
        <xdr:spPr>
          <a:xfrm flipH="1">
            <a:off x="933450" y="403574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1" name="Straight Connector 400">
            <a:extLst>
              <a:ext uri="{FF2B5EF4-FFF2-40B4-BE49-F238E27FC236}">
                <a16:creationId xmlns:a16="http://schemas.microsoft.com/office/drawing/2014/main" id="{6A2308E5-CA07-63F4-3796-9E22C877C9CB}"/>
              </a:ext>
            </a:extLst>
          </xdr:cNvPr>
          <xdr:cNvCxnSpPr/>
        </xdr:nvCxnSpPr>
        <xdr:spPr>
          <a:xfrm>
            <a:off x="4857760" y="3997165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2" name="Straight Connector 401">
            <a:extLst>
              <a:ext uri="{FF2B5EF4-FFF2-40B4-BE49-F238E27FC236}">
                <a16:creationId xmlns:a16="http://schemas.microsoft.com/office/drawing/2014/main" id="{126E8384-2F38-1BB9-3C41-D00425BE9C14}"/>
              </a:ext>
            </a:extLst>
          </xdr:cNvPr>
          <xdr:cNvCxnSpPr/>
        </xdr:nvCxnSpPr>
        <xdr:spPr>
          <a:xfrm flipH="1">
            <a:off x="4819660" y="403574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3" name="Straight Connector 402">
            <a:extLst>
              <a:ext uri="{FF2B5EF4-FFF2-40B4-BE49-F238E27FC236}">
                <a16:creationId xmlns:a16="http://schemas.microsoft.com/office/drawing/2014/main" id="{FD136E9B-56FE-A333-DC30-A0E5E9BCED5E}"/>
              </a:ext>
            </a:extLst>
          </xdr:cNvPr>
          <xdr:cNvCxnSpPr/>
        </xdr:nvCxnSpPr>
        <xdr:spPr>
          <a:xfrm>
            <a:off x="895349" y="40109771"/>
            <a:ext cx="40195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4" name="Straight Connector 403">
            <a:extLst>
              <a:ext uri="{FF2B5EF4-FFF2-40B4-BE49-F238E27FC236}">
                <a16:creationId xmlns:a16="http://schemas.microsoft.com/office/drawing/2014/main" id="{B18A089F-09D9-67E0-09B6-1F39EA2E5A22}"/>
              </a:ext>
            </a:extLst>
          </xdr:cNvPr>
          <xdr:cNvCxnSpPr/>
        </xdr:nvCxnSpPr>
        <xdr:spPr>
          <a:xfrm flipH="1">
            <a:off x="933450" y="400716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5" name="Straight Connector 404">
            <a:extLst>
              <a:ext uri="{FF2B5EF4-FFF2-40B4-BE49-F238E27FC236}">
                <a16:creationId xmlns:a16="http://schemas.microsoft.com/office/drawing/2014/main" id="{4CC81F8C-8E44-7F0D-C9A9-BD987D99E142}"/>
              </a:ext>
            </a:extLst>
          </xdr:cNvPr>
          <xdr:cNvCxnSpPr/>
        </xdr:nvCxnSpPr>
        <xdr:spPr>
          <a:xfrm flipH="1">
            <a:off x="4819660" y="400716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Straight Connector 405">
            <a:extLst>
              <a:ext uri="{FF2B5EF4-FFF2-40B4-BE49-F238E27FC236}">
                <a16:creationId xmlns:a16="http://schemas.microsoft.com/office/drawing/2014/main" id="{142A712D-EE5B-E671-3568-844DE77A0D77}"/>
              </a:ext>
            </a:extLst>
          </xdr:cNvPr>
          <xdr:cNvCxnSpPr/>
        </xdr:nvCxnSpPr>
        <xdr:spPr>
          <a:xfrm>
            <a:off x="1943111" y="3968590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7" name="Straight Connector 406">
            <a:extLst>
              <a:ext uri="{FF2B5EF4-FFF2-40B4-BE49-F238E27FC236}">
                <a16:creationId xmlns:a16="http://schemas.microsoft.com/office/drawing/2014/main" id="{B9AFA363-ADCB-0702-FDA8-1105E4A77C79}"/>
              </a:ext>
            </a:extLst>
          </xdr:cNvPr>
          <xdr:cNvCxnSpPr/>
        </xdr:nvCxnSpPr>
        <xdr:spPr>
          <a:xfrm flipH="1">
            <a:off x="1905011" y="400716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8" name="Straight Connector 407">
            <a:extLst>
              <a:ext uri="{FF2B5EF4-FFF2-40B4-BE49-F238E27FC236}">
                <a16:creationId xmlns:a16="http://schemas.microsoft.com/office/drawing/2014/main" id="{5DBDE9C3-CEFF-E42D-8CA4-6528B73D3CBA}"/>
              </a:ext>
            </a:extLst>
          </xdr:cNvPr>
          <xdr:cNvCxnSpPr/>
        </xdr:nvCxnSpPr>
        <xdr:spPr>
          <a:xfrm>
            <a:off x="2914658" y="3968590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Straight Connector 408">
            <a:extLst>
              <a:ext uri="{FF2B5EF4-FFF2-40B4-BE49-F238E27FC236}">
                <a16:creationId xmlns:a16="http://schemas.microsoft.com/office/drawing/2014/main" id="{7A8B13DC-B134-1D69-3888-B7D42C05AD97}"/>
              </a:ext>
            </a:extLst>
          </xdr:cNvPr>
          <xdr:cNvCxnSpPr/>
        </xdr:nvCxnSpPr>
        <xdr:spPr>
          <a:xfrm flipH="1">
            <a:off x="2876558" y="4007167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" name="Straight Arrow Connector 581">
            <a:extLst>
              <a:ext uri="{FF2B5EF4-FFF2-40B4-BE49-F238E27FC236}">
                <a16:creationId xmlns:a16="http://schemas.microsoft.com/office/drawing/2014/main" id="{B9C5551C-F4C4-452A-A678-EC46973BD85D}"/>
              </a:ext>
            </a:extLst>
          </xdr:cNvPr>
          <xdr:cNvCxnSpPr/>
        </xdr:nvCxnSpPr>
        <xdr:spPr>
          <a:xfrm>
            <a:off x="3886202" y="3882389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Straight Arrow Connector 582">
            <a:extLst>
              <a:ext uri="{FF2B5EF4-FFF2-40B4-BE49-F238E27FC236}">
                <a16:creationId xmlns:a16="http://schemas.microsoft.com/office/drawing/2014/main" id="{9943576E-C9E0-4FD5-A4AC-A88F0ED68387}"/>
              </a:ext>
            </a:extLst>
          </xdr:cNvPr>
          <xdr:cNvCxnSpPr/>
        </xdr:nvCxnSpPr>
        <xdr:spPr>
          <a:xfrm>
            <a:off x="4048125" y="3926205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4" name="Straight Arrow Connector 583">
            <a:extLst>
              <a:ext uri="{FF2B5EF4-FFF2-40B4-BE49-F238E27FC236}">
                <a16:creationId xmlns:a16="http://schemas.microsoft.com/office/drawing/2014/main" id="{C93D7FA4-7D8C-4DBE-B6FA-BF7C35EA7AE0}"/>
              </a:ext>
            </a:extLst>
          </xdr:cNvPr>
          <xdr:cNvCxnSpPr/>
        </xdr:nvCxnSpPr>
        <xdr:spPr>
          <a:xfrm>
            <a:off x="4210049" y="3911917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5" name="Straight Arrow Connector 584">
            <a:extLst>
              <a:ext uri="{FF2B5EF4-FFF2-40B4-BE49-F238E27FC236}">
                <a16:creationId xmlns:a16="http://schemas.microsoft.com/office/drawing/2014/main" id="{DA4F97B1-088C-424D-93A6-BA70DFF60652}"/>
              </a:ext>
            </a:extLst>
          </xdr:cNvPr>
          <xdr:cNvCxnSpPr/>
        </xdr:nvCxnSpPr>
        <xdr:spPr>
          <a:xfrm>
            <a:off x="4371975" y="3897154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Straight Arrow Connector 585">
            <a:extLst>
              <a:ext uri="{FF2B5EF4-FFF2-40B4-BE49-F238E27FC236}">
                <a16:creationId xmlns:a16="http://schemas.microsoft.com/office/drawing/2014/main" id="{D2941E88-1F99-4A7A-948D-B64513E3E387}"/>
              </a:ext>
            </a:extLst>
          </xdr:cNvPr>
          <xdr:cNvCxnSpPr/>
        </xdr:nvCxnSpPr>
        <xdr:spPr>
          <a:xfrm>
            <a:off x="4533898" y="3912394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" name="Straight Arrow Connector 586">
            <a:extLst>
              <a:ext uri="{FF2B5EF4-FFF2-40B4-BE49-F238E27FC236}">
                <a16:creationId xmlns:a16="http://schemas.microsoft.com/office/drawing/2014/main" id="{694021BF-30E4-443B-862F-D27BBE9F79F8}"/>
              </a:ext>
            </a:extLst>
          </xdr:cNvPr>
          <xdr:cNvCxnSpPr/>
        </xdr:nvCxnSpPr>
        <xdr:spPr>
          <a:xfrm>
            <a:off x="4695824" y="3926205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Straight Connector 587">
            <a:extLst>
              <a:ext uri="{FF2B5EF4-FFF2-40B4-BE49-F238E27FC236}">
                <a16:creationId xmlns:a16="http://schemas.microsoft.com/office/drawing/2014/main" id="{DC242A56-A830-4F3C-9812-9AF12552F888}"/>
              </a:ext>
            </a:extLst>
          </xdr:cNvPr>
          <xdr:cNvCxnSpPr/>
        </xdr:nvCxnSpPr>
        <xdr:spPr>
          <a:xfrm flipV="1">
            <a:off x="3890961" y="3897630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Straight Connector 588">
            <a:extLst>
              <a:ext uri="{FF2B5EF4-FFF2-40B4-BE49-F238E27FC236}">
                <a16:creationId xmlns:a16="http://schemas.microsoft.com/office/drawing/2014/main" id="{5DE15CCD-0952-4A25-AC42-FFE8E9AA1ABD}"/>
              </a:ext>
            </a:extLst>
          </xdr:cNvPr>
          <xdr:cNvCxnSpPr/>
        </xdr:nvCxnSpPr>
        <xdr:spPr>
          <a:xfrm flipH="1" flipV="1">
            <a:off x="4371957" y="3897630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" name="Straight Connector 608">
            <a:extLst>
              <a:ext uri="{FF2B5EF4-FFF2-40B4-BE49-F238E27FC236}">
                <a16:creationId xmlns:a16="http://schemas.microsoft.com/office/drawing/2014/main" id="{F2CFF5BC-F0DF-4686-9A5B-0C707DD9B8B5}"/>
              </a:ext>
            </a:extLst>
          </xdr:cNvPr>
          <xdr:cNvCxnSpPr/>
        </xdr:nvCxnSpPr>
        <xdr:spPr>
          <a:xfrm>
            <a:off x="3886208" y="3968590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Straight Connector 609">
            <a:extLst>
              <a:ext uri="{FF2B5EF4-FFF2-40B4-BE49-F238E27FC236}">
                <a16:creationId xmlns:a16="http://schemas.microsoft.com/office/drawing/2014/main" id="{FADD8707-0C0F-49A2-984E-7D7EE50E78BD}"/>
              </a:ext>
            </a:extLst>
          </xdr:cNvPr>
          <xdr:cNvCxnSpPr/>
        </xdr:nvCxnSpPr>
        <xdr:spPr>
          <a:xfrm flipH="1">
            <a:off x="3848108" y="4007167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79</xdr:row>
      <xdr:rowOff>138113</xdr:rowOff>
    </xdr:from>
    <xdr:to>
      <xdr:col>19</xdr:col>
      <xdr:colOff>71438</xdr:colOff>
      <xdr:row>90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9520B3C-858C-4DC7-997B-9E9542EF53C3}"/>
            </a:ext>
          </a:extLst>
        </xdr:cNvPr>
        <xdr:cNvGrpSpPr/>
      </xdr:nvGrpSpPr>
      <xdr:grpSpPr>
        <a:xfrm>
          <a:off x="895349" y="12120563"/>
          <a:ext cx="2252664" cy="1500187"/>
          <a:chOff x="895349" y="8148638"/>
          <a:chExt cx="2252664" cy="1500187"/>
        </a:xfrm>
      </xdr:grpSpPr>
      <xdr:cxnSp macro="">
        <xdr:nvCxnSpPr>
          <xdr:cNvPr id="461" name="Straight Connector 460">
            <a:extLst>
              <a:ext uri="{FF2B5EF4-FFF2-40B4-BE49-F238E27FC236}">
                <a16:creationId xmlns:a16="http://schemas.microsoft.com/office/drawing/2014/main" id="{63D3DB14-6ED2-96AE-60DF-39BCD602A743}"/>
              </a:ext>
            </a:extLst>
          </xdr:cNvPr>
          <xdr:cNvCxnSpPr/>
        </xdr:nvCxnSpPr>
        <xdr:spPr>
          <a:xfrm>
            <a:off x="97155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Straight Arrow Connector 483">
            <a:extLst>
              <a:ext uri="{FF2B5EF4-FFF2-40B4-BE49-F238E27FC236}">
                <a16:creationId xmlns:a16="http://schemas.microsoft.com/office/drawing/2014/main" id="{504A4C7C-2764-1AF1-9D16-3C1E93DEA23F}"/>
              </a:ext>
            </a:extLst>
          </xdr:cNvPr>
          <xdr:cNvCxnSpPr/>
        </xdr:nvCxnSpPr>
        <xdr:spPr>
          <a:xfrm>
            <a:off x="113347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ACF8BF8F-104E-41F6-7612-B9BAB2A254A4}"/>
              </a:ext>
            </a:extLst>
          </xdr:cNvPr>
          <xdr:cNvCxnSpPr/>
        </xdr:nvCxnSpPr>
        <xdr:spPr>
          <a:xfrm>
            <a:off x="129540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35EEC932-4B5B-B39D-E12D-82A89CD94D91}"/>
              </a:ext>
            </a:extLst>
          </xdr:cNvPr>
          <xdr:cNvCxnSpPr/>
        </xdr:nvCxnSpPr>
        <xdr:spPr>
          <a:xfrm>
            <a:off x="145732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Arrow Connector 544">
            <a:extLst>
              <a:ext uri="{FF2B5EF4-FFF2-40B4-BE49-F238E27FC236}">
                <a16:creationId xmlns:a16="http://schemas.microsoft.com/office/drawing/2014/main" id="{A2751F37-5D35-D805-EB08-2BF2A6FF2E12}"/>
              </a:ext>
            </a:extLst>
          </xdr:cNvPr>
          <xdr:cNvCxnSpPr/>
        </xdr:nvCxnSpPr>
        <xdr:spPr>
          <a:xfrm>
            <a:off x="161925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Arrow Connector 575">
            <a:extLst>
              <a:ext uri="{FF2B5EF4-FFF2-40B4-BE49-F238E27FC236}">
                <a16:creationId xmlns:a16="http://schemas.microsoft.com/office/drawing/2014/main" id="{2C64209D-F9C6-AA2C-BB5B-EA8160497CB1}"/>
              </a:ext>
            </a:extLst>
          </xdr:cNvPr>
          <xdr:cNvCxnSpPr/>
        </xdr:nvCxnSpPr>
        <xdr:spPr>
          <a:xfrm>
            <a:off x="178118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Arrow Connector 578">
            <a:extLst>
              <a:ext uri="{FF2B5EF4-FFF2-40B4-BE49-F238E27FC236}">
                <a16:creationId xmlns:a16="http://schemas.microsoft.com/office/drawing/2014/main" id="{F20330CE-ACC3-B16B-57E0-6FE27B9A9C01}"/>
              </a:ext>
            </a:extLst>
          </xdr:cNvPr>
          <xdr:cNvCxnSpPr/>
        </xdr:nvCxnSpPr>
        <xdr:spPr>
          <a:xfrm>
            <a:off x="194310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Arrow Connector 579">
            <a:extLst>
              <a:ext uri="{FF2B5EF4-FFF2-40B4-BE49-F238E27FC236}">
                <a16:creationId xmlns:a16="http://schemas.microsoft.com/office/drawing/2014/main" id="{B654D421-9E8D-41DD-5F2A-AA570EDBD3AB}"/>
              </a:ext>
            </a:extLst>
          </xdr:cNvPr>
          <xdr:cNvCxnSpPr/>
        </xdr:nvCxnSpPr>
        <xdr:spPr>
          <a:xfrm>
            <a:off x="210503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" name="Straight Arrow Connector 580">
            <a:extLst>
              <a:ext uri="{FF2B5EF4-FFF2-40B4-BE49-F238E27FC236}">
                <a16:creationId xmlns:a16="http://schemas.microsoft.com/office/drawing/2014/main" id="{469CFA51-166D-E71C-A764-2B41E777C14E}"/>
              </a:ext>
            </a:extLst>
          </xdr:cNvPr>
          <xdr:cNvCxnSpPr/>
        </xdr:nvCxnSpPr>
        <xdr:spPr>
          <a:xfrm>
            <a:off x="226695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Straight Arrow Connector 603">
            <a:extLst>
              <a:ext uri="{FF2B5EF4-FFF2-40B4-BE49-F238E27FC236}">
                <a16:creationId xmlns:a16="http://schemas.microsoft.com/office/drawing/2014/main" id="{70F7019B-60D3-B5EE-C7A5-FDF313E9E9CD}"/>
              </a:ext>
            </a:extLst>
          </xdr:cNvPr>
          <xdr:cNvCxnSpPr/>
        </xdr:nvCxnSpPr>
        <xdr:spPr>
          <a:xfrm>
            <a:off x="242889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" name="Straight Arrow Connector 604">
            <a:extLst>
              <a:ext uri="{FF2B5EF4-FFF2-40B4-BE49-F238E27FC236}">
                <a16:creationId xmlns:a16="http://schemas.microsoft.com/office/drawing/2014/main" id="{D4FDCEF8-A26B-8CFE-D68F-0449707EA7B4}"/>
              </a:ext>
            </a:extLst>
          </xdr:cNvPr>
          <xdr:cNvCxnSpPr/>
        </xdr:nvCxnSpPr>
        <xdr:spPr>
          <a:xfrm>
            <a:off x="259081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" name="Straight Arrow Connector 605">
            <a:extLst>
              <a:ext uri="{FF2B5EF4-FFF2-40B4-BE49-F238E27FC236}">
                <a16:creationId xmlns:a16="http://schemas.microsoft.com/office/drawing/2014/main" id="{F02B74EC-8370-114A-6F2C-CF284579E728}"/>
              </a:ext>
            </a:extLst>
          </xdr:cNvPr>
          <xdr:cNvCxnSpPr/>
        </xdr:nvCxnSpPr>
        <xdr:spPr>
          <a:xfrm>
            <a:off x="275274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Straight Arrow Connector 606">
            <a:extLst>
              <a:ext uri="{FF2B5EF4-FFF2-40B4-BE49-F238E27FC236}">
                <a16:creationId xmlns:a16="http://schemas.microsoft.com/office/drawing/2014/main" id="{A860EBE7-A2EA-6B80-D732-A009E8CB3820}"/>
              </a:ext>
            </a:extLst>
          </xdr:cNvPr>
          <xdr:cNvCxnSpPr/>
        </xdr:nvCxnSpPr>
        <xdr:spPr>
          <a:xfrm>
            <a:off x="291466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" name="Straight Connector 607">
            <a:extLst>
              <a:ext uri="{FF2B5EF4-FFF2-40B4-BE49-F238E27FC236}">
                <a16:creationId xmlns:a16="http://schemas.microsoft.com/office/drawing/2014/main" id="{C0AD09AE-0F1B-F576-841A-610832E11F17}"/>
              </a:ext>
            </a:extLst>
          </xdr:cNvPr>
          <xdr:cNvCxnSpPr/>
        </xdr:nvCxnSpPr>
        <xdr:spPr>
          <a:xfrm>
            <a:off x="145732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" name="Straight Connector 610">
            <a:extLst>
              <a:ext uri="{FF2B5EF4-FFF2-40B4-BE49-F238E27FC236}">
                <a16:creationId xmlns:a16="http://schemas.microsoft.com/office/drawing/2014/main" id="{2A1D7022-E0BD-A8F8-CF39-6CB3DC523E6B}"/>
              </a:ext>
            </a:extLst>
          </xdr:cNvPr>
          <xdr:cNvCxnSpPr/>
        </xdr:nvCxnSpPr>
        <xdr:spPr>
          <a:xfrm flipV="1">
            <a:off x="97631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" name="Straight Connector 611">
            <a:extLst>
              <a:ext uri="{FF2B5EF4-FFF2-40B4-BE49-F238E27FC236}">
                <a16:creationId xmlns:a16="http://schemas.microsoft.com/office/drawing/2014/main" id="{1D111965-260C-B354-E9CC-FE27757700C1}"/>
              </a:ext>
            </a:extLst>
          </xdr:cNvPr>
          <xdr:cNvCxnSpPr/>
        </xdr:nvCxnSpPr>
        <xdr:spPr>
          <a:xfrm flipH="1" flipV="1">
            <a:off x="259080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13" name="Isosceles Triangle 612">
            <a:extLst>
              <a:ext uri="{FF2B5EF4-FFF2-40B4-BE49-F238E27FC236}">
                <a16:creationId xmlns:a16="http://schemas.microsoft.com/office/drawing/2014/main" id="{F70EF44D-6DE9-9ACD-F982-F6305C10707E}"/>
              </a:ext>
            </a:extLst>
          </xdr:cNvPr>
          <xdr:cNvSpPr/>
        </xdr:nvSpPr>
        <xdr:spPr>
          <a:xfrm>
            <a:off x="90487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14" name="Isosceles Triangle 613">
            <a:extLst>
              <a:ext uri="{FF2B5EF4-FFF2-40B4-BE49-F238E27FC236}">
                <a16:creationId xmlns:a16="http://schemas.microsoft.com/office/drawing/2014/main" id="{82015AC8-3E11-369D-601E-EBF655648CFC}"/>
              </a:ext>
            </a:extLst>
          </xdr:cNvPr>
          <xdr:cNvSpPr/>
        </xdr:nvSpPr>
        <xdr:spPr>
          <a:xfrm>
            <a:off x="300990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15" name="Straight Arrow Connector 614">
            <a:extLst>
              <a:ext uri="{FF2B5EF4-FFF2-40B4-BE49-F238E27FC236}">
                <a16:creationId xmlns:a16="http://schemas.microsoft.com/office/drawing/2014/main" id="{5A10749E-41AE-4457-3DDF-A1E0412DFC0A}"/>
              </a:ext>
            </a:extLst>
          </xdr:cNvPr>
          <xdr:cNvCxnSpPr/>
        </xdr:nvCxnSpPr>
        <xdr:spPr>
          <a:xfrm flipV="1">
            <a:off x="97155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" name="Straight Arrow Connector 615">
            <a:extLst>
              <a:ext uri="{FF2B5EF4-FFF2-40B4-BE49-F238E27FC236}">
                <a16:creationId xmlns:a16="http://schemas.microsoft.com/office/drawing/2014/main" id="{F124DC41-6820-883B-C8CC-AA609C1C93A6}"/>
              </a:ext>
            </a:extLst>
          </xdr:cNvPr>
          <xdr:cNvCxnSpPr/>
        </xdr:nvCxnSpPr>
        <xdr:spPr>
          <a:xfrm flipV="1">
            <a:off x="307181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" name="Straight Connector 616">
            <a:extLst>
              <a:ext uri="{FF2B5EF4-FFF2-40B4-BE49-F238E27FC236}">
                <a16:creationId xmlns:a16="http://schemas.microsoft.com/office/drawing/2014/main" id="{705DA005-DB87-3C61-0B0F-D1BE541E5CEC}"/>
              </a:ext>
            </a:extLst>
          </xdr:cNvPr>
          <xdr:cNvCxnSpPr/>
        </xdr:nvCxnSpPr>
        <xdr:spPr>
          <a:xfrm>
            <a:off x="97155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" name="Straight Connector 617">
            <a:extLst>
              <a:ext uri="{FF2B5EF4-FFF2-40B4-BE49-F238E27FC236}">
                <a16:creationId xmlns:a16="http://schemas.microsoft.com/office/drawing/2014/main" id="{A892E09D-0412-26CE-78E6-089413D8BEC5}"/>
              </a:ext>
            </a:extLst>
          </xdr:cNvPr>
          <xdr:cNvCxnSpPr/>
        </xdr:nvCxnSpPr>
        <xdr:spPr>
          <a:xfrm>
            <a:off x="89534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Straight Connector 618">
            <a:extLst>
              <a:ext uri="{FF2B5EF4-FFF2-40B4-BE49-F238E27FC236}">
                <a16:creationId xmlns:a16="http://schemas.microsoft.com/office/drawing/2014/main" id="{4C9992A5-33F7-F858-B494-C55EFEA91D97}"/>
              </a:ext>
            </a:extLst>
          </xdr:cNvPr>
          <xdr:cNvCxnSpPr/>
        </xdr:nvCxnSpPr>
        <xdr:spPr>
          <a:xfrm flipH="1">
            <a:off x="93345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" name="Straight Connector 619">
            <a:extLst>
              <a:ext uri="{FF2B5EF4-FFF2-40B4-BE49-F238E27FC236}">
                <a16:creationId xmlns:a16="http://schemas.microsoft.com/office/drawing/2014/main" id="{A3CB1696-0C56-AFCC-6EAB-54B45A002D19}"/>
              </a:ext>
            </a:extLst>
          </xdr:cNvPr>
          <xdr:cNvCxnSpPr/>
        </xdr:nvCxnSpPr>
        <xdr:spPr>
          <a:xfrm>
            <a:off x="307657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" name="Straight Connector 620">
            <a:extLst>
              <a:ext uri="{FF2B5EF4-FFF2-40B4-BE49-F238E27FC236}">
                <a16:creationId xmlns:a16="http://schemas.microsoft.com/office/drawing/2014/main" id="{3632B915-F008-7080-8634-79379EF81D76}"/>
              </a:ext>
            </a:extLst>
          </xdr:cNvPr>
          <xdr:cNvCxnSpPr/>
        </xdr:nvCxnSpPr>
        <xdr:spPr>
          <a:xfrm flipH="1">
            <a:off x="303847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Straight Connector 621">
            <a:extLst>
              <a:ext uri="{FF2B5EF4-FFF2-40B4-BE49-F238E27FC236}">
                <a16:creationId xmlns:a16="http://schemas.microsoft.com/office/drawing/2014/main" id="{1CBBCB3E-141F-A4F4-5C4D-04870E01ADDB}"/>
              </a:ext>
            </a:extLst>
          </xdr:cNvPr>
          <xdr:cNvCxnSpPr/>
        </xdr:nvCxnSpPr>
        <xdr:spPr>
          <a:xfrm>
            <a:off x="89534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" name="Straight Connector 622">
            <a:extLst>
              <a:ext uri="{FF2B5EF4-FFF2-40B4-BE49-F238E27FC236}">
                <a16:creationId xmlns:a16="http://schemas.microsoft.com/office/drawing/2014/main" id="{1F915BAE-6E0A-8B2D-B6D5-EDB60F69B2D9}"/>
              </a:ext>
            </a:extLst>
          </xdr:cNvPr>
          <xdr:cNvCxnSpPr/>
        </xdr:nvCxnSpPr>
        <xdr:spPr>
          <a:xfrm flipH="1">
            <a:off x="93345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" name="Straight Connector 623">
            <a:extLst>
              <a:ext uri="{FF2B5EF4-FFF2-40B4-BE49-F238E27FC236}">
                <a16:creationId xmlns:a16="http://schemas.microsoft.com/office/drawing/2014/main" id="{03BEF9DB-AACF-BD1C-E819-5D98EA8B4F1F}"/>
              </a:ext>
            </a:extLst>
          </xdr:cNvPr>
          <xdr:cNvCxnSpPr/>
        </xdr:nvCxnSpPr>
        <xdr:spPr>
          <a:xfrm flipH="1">
            <a:off x="303847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" name="Straight Connector 624">
            <a:extLst>
              <a:ext uri="{FF2B5EF4-FFF2-40B4-BE49-F238E27FC236}">
                <a16:creationId xmlns:a16="http://schemas.microsoft.com/office/drawing/2014/main" id="{C1292276-6815-ED50-76B0-9D0E50A5C72A}"/>
              </a:ext>
            </a:extLst>
          </xdr:cNvPr>
          <xdr:cNvCxnSpPr/>
        </xdr:nvCxnSpPr>
        <xdr:spPr>
          <a:xfrm>
            <a:off x="145732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" name="Straight Connector 625">
            <a:extLst>
              <a:ext uri="{FF2B5EF4-FFF2-40B4-BE49-F238E27FC236}">
                <a16:creationId xmlns:a16="http://schemas.microsoft.com/office/drawing/2014/main" id="{FC414FBE-131B-37AA-2333-C09D8962C7C2}"/>
              </a:ext>
            </a:extLst>
          </xdr:cNvPr>
          <xdr:cNvCxnSpPr/>
        </xdr:nvCxnSpPr>
        <xdr:spPr>
          <a:xfrm flipH="1">
            <a:off x="141922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" name="Straight Connector 626">
            <a:extLst>
              <a:ext uri="{FF2B5EF4-FFF2-40B4-BE49-F238E27FC236}">
                <a16:creationId xmlns:a16="http://schemas.microsoft.com/office/drawing/2014/main" id="{1CA238E4-AF21-9996-A285-FEE413D9C4EB}"/>
              </a:ext>
            </a:extLst>
          </xdr:cNvPr>
          <xdr:cNvCxnSpPr/>
        </xdr:nvCxnSpPr>
        <xdr:spPr>
          <a:xfrm>
            <a:off x="259080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Straight Connector 627">
            <a:extLst>
              <a:ext uri="{FF2B5EF4-FFF2-40B4-BE49-F238E27FC236}">
                <a16:creationId xmlns:a16="http://schemas.microsoft.com/office/drawing/2014/main" id="{BAAA3B79-CC76-76E2-7A95-8AE7920D4F2E}"/>
              </a:ext>
            </a:extLst>
          </xdr:cNvPr>
          <xdr:cNvCxnSpPr/>
        </xdr:nvCxnSpPr>
        <xdr:spPr>
          <a:xfrm flipH="1">
            <a:off x="255270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85724</xdr:colOff>
      <xdr:row>79</xdr:row>
      <xdr:rowOff>138113</xdr:rowOff>
    </xdr:from>
    <xdr:to>
      <xdr:col>37</xdr:col>
      <xdr:colOff>71438</xdr:colOff>
      <xdr:row>90</xdr:row>
      <xdr:rowOff>66675</xdr:rowOff>
    </xdr:to>
    <xdr:grpSp>
      <xdr:nvGrpSpPr>
        <xdr:cNvPr id="629" name="Group 628">
          <a:extLst>
            <a:ext uri="{FF2B5EF4-FFF2-40B4-BE49-F238E27FC236}">
              <a16:creationId xmlns:a16="http://schemas.microsoft.com/office/drawing/2014/main" id="{CE33FC7F-6982-4904-AE71-3301E4F6DCFD}"/>
            </a:ext>
          </a:extLst>
        </xdr:cNvPr>
        <xdr:cNvGrpSpPr/>
      </xdr:nvGrpSpPr>
      <xdr:grpSpPr>
        <a:xfrm>
          <a:off x="3809999" y="12120563"/>
          <a:ext cx="2252664" cy="1500187"/>
          <a:chOff x="3809999" y="8148638"/>
          <a:chExt cx="2252664" cy="1500187"/>
        </a:xfrm>
      </xdr:grpSpPr>
      <xdr:cxnSp macro="">
        <xdr:nvCxnSpPr>
          <xdr:cNvPr id="630" name="Straight Connector 629">
            <a:extLst>
              <a:ext uri="{FF2B5EF4-FFF2-40B4-BE49-F238E27FC236}">
                <a16:creationId xmlns:a16="http://schemas.microsoft.com/office/drawing/2014/main" id="{1082B2E7-D5C3-A8D8-2E43-2FF390677AC8}"/>
              </a:ext>
            </a:extLst>
          </xdr:cNvPr>
          <xdr:cNvCxnSpPr/>
        </xdr:nvCxnSpPr>
        <xdr:spPr>
          <a:xfrm>
            <a:off x="388620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Straight Arrow Connector 630">
            <a:extLst>
              <a:ext uri="{FF2B5EF4-FFF2-40B4-BE49-F238E27FC236}">
                <a16:creationId xmlns:a16="http://schemas.microsoft.com/office/drawing/2014/main" id="{A476DEFD-F0FA-5588-54F9-6C4D44BA331D}"/>
              </a:ext>
            </a:extLst>
          </xdr:cNvPr>
          <xdr:cNvCxnSpPr/>
        </xdr:nvCxnSpPr>
        <xdr:spPr>
          <a:xfrm>
            <a:off x="404812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Straight Arrow Connector 631">
            <a:extLst>
              <a:ext uri="{FF2B5EF4-FFF2-40B4-BE49-F238E27FC236}">
                <a16:creationId xmlns:a16="http://schemas.microsoft.com/office/drawing/2014/main" id="{9053C486-C9A8-5948-B823-D5F7C311ACFB}"/>
              </a:ext>
            </a:extLst>
          </xdr:cNvPr>
          <xdr:cNvCxnSpPr/>
        </xdr:nvCxnSpPr>
        <xdr:spPr>
          <a:xfrm>
            <a:off x="421005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Straight Arrow Connector 632">
            <a:extLst>
              <a:ext uri="{FF2B5EF4-FFF2-40B4-BE49-F238E27FC236}">
                <a16:creationId xmlns:a16="http://schemas.microsoft.com/office/drawing/2014/main" id="{AACFB9C4-B16B-CC96-4BC9-553F89B2E60D}"/>
              </a:ext>
            </a:extLst>
          </xdr:cNvPr>
          <xdr:cNvCxnSpPr/>
        </xdr:nvCxnSpPr>
        <xdr:spPr>
          <a:xfrm>
            <a:off x="437197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Straight Arrow Connector 633">
            <a:extLst>
              <a:ext uri="{FF2B5EF4-FFF2-40B4-BE49-F238E27FC236}">
                <a16:creationId xmlns:a16="http://schemas.microsoft.com/office/drawing/2014/main" id="{D6C43EB1-CF2A-8D6E-AC56-D3F5AE3459B6}"/>
              </a:ext>
            </a:extLst>
          </xdr:cNvPr>
          <xdr:cNvCxnSpPr/>
        </xdr:nvCxnSpPr>
        <xdr:spPr>
          <a:xfrm>
            <a:off x="453390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" name="Straight Arrow Connector 634">
            <a:extLst>
              <a:ext uri="{FF2B5EF4-FFF2-40B4-BE49-F238E27FC236}">
                <a16:creationId xmlns:a16="http://schemas.microsoft.com/office/drawing/2014/main" id="{A35989B1-C8DB-A4F5-70C3-0470B0E3D6BE}"/>
              </a:ext>
            </a:extLst>
          </xdr:cNvPr>
          <xdr:cNvCxnSpPr/>
        </xdr:nvCxnSpPr>
        <xdr:spPr>
          <a:xfrm>
            <a:off x="469583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Straight Arrow Connector 635">
            <a:extLst>
              <a:ext uri="{FF2B5EF4-FFF2-40B4-BE49-F238E27FC236}">
                <a16:creationId xmlns:a16="http://schemas.microsoft.com/office/drawing/2014/main" id="{D1CC18D6-E371-9767-AB95-1FF0DA80EBE3}"/>
              </a:ext>
            </a:extLst>
          </xdr:cNvPr>
          <xdr:cNvCxnSpPr/>
        </xdr:nvCxnSpPr>
        <xdr:spPr>
          <a:xfrm>
            <a:off x="485775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Straight Arrow Connector 636">
            <a:extLst>
              <a:ext uri="{FF2B5EF4-FFF2-40B4-BE49-F238E27FC236}">
                <a16:creationId xmlns:a16="http://schemas.microsoft.com/office/drawing/2014/main" id="{16CAA2BC-4EA2-C401-F54A-0E27AFCF606B}"/>
              </a:ext>
            </a:extLst>
          </xdr:cNvPr>
          <xdr:cNvCxnSpPr/>
        </xdr:nvCxnSpPr>
        <xdr:spPr>
          <a:xfrm>
            <a:off x="501968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Straight Arrow Connector 637">
            <a:extLst>
              <a:ext uri="{FF2B5EF4-FFF2-40B4-BE49-F238E27FC236}">
                <a16:creationId xmlns:a16="http://schemas.microsoft.com/office/drawing/2014/main" id="{98CCAB29-017D-88D4-C7D1-A98471592665}"/>
              </a:ext>
            </a:extLst>
          </xdr:cNvPr>
          <xdr:cNvCxnSpPr/>
        </xdr:nvCxnSpPr>
        <xdr:spPr>
          <a:xfrm>
            <a:off x="518160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Straight Arrow Connector 638">
            <a:extLst>
              <a:ext uri="{FF2B5EF4-FFF2-40B4-BE49-F238E27FC236}">
                <a16:creationId xmlns:a16="http://schemas.microsoft.com/office/drawing/2014/main" id="{027902E4-1834-33BF-9571-DD136AE9FB60}"/>
              </a:ext>
            </a:extLst>
          </xdr:cNvPr>
          <xdr:cNvCxnSpPr/>
        </xdr:nvCxnSpPr>
        <xdr:spPr>
          <a:xfrm>
            <a:off x="534354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0" name="Straight Arrow Connector 329">
            <a:extLst>
              <a:ext uri="{FF2B5EF4-FFF2-40B4-BE49-F238E27FC236}">
                <a16:creationId xmlns:a16="http://schemas.microsoft.com/office/drawing/2014/main" id="{C14D3AF9-A333-2ADF-1569-62510BC5660E}"/>
              </a:ext>
            </a:extLst>
          </xdr:cNvPr>
          <xdr:cNvCxnSpPr/>
        </xdr:nvCxnSpPr>
        <xdr:spPr>
          <a:xfrm>
            <a:off x="550546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Straight Arrow Connector 639">
            <a:extLst>
              <a:ext uri="{FF2B5EF4-FFF2-40B4-BE49-F238E27FC236}">
                <a16:creationId xmlns:a16="http://schemas.microsoft.com/office/drawing/2014/main" id="{71011FFC-D3F5-11CF-95F8-0FE9FDD16F13}"/>
              </a:ext>
            </a:extLst>
          </xdr:cNvPr>
          <xdr:cNvCxnSpPr/>
        </xdr:nvCxnSpPr>
        <xdr:spPr>
          <a:xfrm>
            <a:off x="566739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" name="Straight Arrow Connector 640">
            <a:extLst>
              <a:ext uri="{FF2B5EF4-FFF2-40B4-BE49-F238E27FC236}">
                <a16:creationId xmlns:a16="http://schemas.microsoft.com/office/drawing/2014/main" id="{3F0E943A-2776-F487-1137-84881FC8D5A8}"/>
              </a:ext>
            </a:extLst>
          </xdr:cNvPr>
          <xdr:cNvCxnSpPr/>
        </xdr:nvCxnSpPr>
        <xdr:spPr>
          <a:xfrm>
            <a:off x="582931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" name="Straight Connector 641">
            <a:extLst>
              <a:ext uri="{FF2B5EF4-FFF2-40B4-BE49-F238E27FC236}">
                <a16:creationId xmlns:a16="http://schemas.microsoft.com/office/drawing/2014/main" id="{31BD611C-03E1-B328-00FE-02CE50B03FE9}"/>
              </a:ext>
            </a:extLst>
          </xdr:cNvPr>
          <xdr:cNvCxnSpPr/>
        </xdr:nvCxnSpPr>
        <xdr:spPr>
          <a:xfrm>
            <a:off x="437197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Straight Connector 642">
            <a:extLst>
              <a:ext uri="{FF2B5EF4-FFF2-40B4-BE49-F238E27FC236}">
                <a16:creationId xmlns:a16="http://schemas.microsoft.com/office/drawing/2014/main" id="{60BBAAAA-D316-CF38-1B38-C8A77556ED5E}"/>
              </a:ext>
            </a:extLst>
          </xdr:cNvPr>
          <xdr:cNvCxnSpPr/>
        </xdr:nvCxnSpPr>
        <xdr:spPr>
          <a:xfrm flipV="1">
            <a:off x="389096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" name="Straight Connector 643">
            <a:extLst>
              <a:ext uri="{FF2B5EF4-FFF2-40B4-BE49-F238E27FC236}">
                <a16:creationId xmlns:a16="http://schemas.microsoft.com/office/drawing/2014/main" id="{643B5752-588E-A8ED-E72E-3A9AE65CBB0F}"/>
              </a:ext>
            </a:extLst>
          </xdr:cNvPr>
          <xdr:cNvCxnSpPr/>
        </xdr:nvCxnSpPr>
        <xdr:spPr>
          <a:xfrm flipH="1" flipV="1">
            <a:off x="550545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5" name="Isosceles Triangle 644">
            <a:extLst>
              <a:ext uri="{FF2B5EF4-FFF2-40B4-BE49-F238E27FC236}">
                <a16:creationId xmlns:a16="http://schemas.microsoft.com/office/drawing/2014/main" id="{A5A76375-8031-AA4F-C3F7-BC4A05ACBABA}"/>
              </a:ext>
            </a:extLst>
          </xdr:cNvPr>
          <xdr:cNvSpPr/>
        </xdr:nvSpPr>
        <xdr:spPr>
          <a:xfrm>
            <a:off x="381952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46" name="Isosceles Triangle 645">
            <a:extLst>
              <a:ext uri="{FF2B5EF4-FFF2-40B4-BE49-F238E27FC236}">
                <a16:creationId xmlns:a16="http://schemas.microsoft.com/office/drawing/2014/main" id="{5C0EF3BC-DEBD-9508-4224-EF903F551A4A}"/>
              </a:ext>
            </a:extLst>
          </xdr:cNvPr>
          <xdr:cNvSpPr/>
        </xdr:nvSpPr>
        <xdr:spPr>
          <a:xfrm>
            <a:off x="592455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47" name="Straight Arrow Connector 646">
            <a:extLst>
              <a:ext uri="{FF2B5EF4-FFF2-40B4-BE49-F238E27FC236}">
                <a16:creationId xmlns:a16="http://schemas.microsoft.com/office/drawing/2014/main" id="{D25617A5-2A39-A4A3-832D-EB1A8F207492}"/>
              </a:ext>
            </a:extLst>
          </xdr:cNvPr>
          <xdr:cNvCxnSpPr/>
        </xdr:nvCxnSpPr>
        <xdr:spPr>
          <a:xfrm flipV="1">
            <a:off x="388620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" name="Straight Arrow Connector 647">
            <a:extLst>
              <a:ext uri="{FF2B5EF4-FFF2-40B4-BE49-F238E27FC236}">
                <a16:creationId xmlns:a16="http://schemas.microsoft.com/office/drawing/2014/main" id="{D9B3FAC7-9F57-2DEE-B158-606AEA0CE647}"/>
              </a:ext>
            </a:extLst>
          </xdr:cNvPr>
          <xdr:cNvCxnSpPr/>
        </xdr:nvCxnSpPr>
        <xdr:spPr>
          <a:xfrm flipV="1">
            <a:off x="598646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Straight Connector 648">
            <a:extLst>
              <a:ext uri="{FF2B5EF4-FFF2-40B4-BE49-F238E27FC236}">
                <a16:creationId xmlns:a16="http://schemas.microsoft.com/office/drawing/2014/main" id="{42A5B42B-5347-E49E-E3D8-3B04BBC6EB2C}"/>
              </a:ext>
            </a:extLst>
          </xdr:cNvPr>
          <xdr:cNvCxnSpPr/>
        </xdr:nvCxnSpPr>
        <xdr:spPr>
          <a:xfrm>
            <a:off x="388620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Straight Connector 649">
            <a:extLst>
              <a:ext uri="{FF2B5EF4-FFF2-40B4-BE49-F238E27FC236}">
                <a16:creationId xmlns:a16="http://schemas.microsoft.com/office/drawing/2014/main" id="{079E0904-2490-4130-7A40-39BB02DF0BA6}"/>
              </a:ext>
            </a:extLst>
          </xdr:cNvPr>
          <xdr:cNvCxnSpPr/>
        </xdr:nvCxnSpPr>
        <xdr:spPr>
          <a:xfrm>
            <a:off x="380999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Straight Connector 650">
            <a:extLst>
              <a:ext uri="{FF2B5EF4-FFF2-40B4-BE49-F238E27FC236}">
                <a16:creationId xmlns:a16="http://schemas.microsoft.com/office/drawing/2014/main" id="{6657C22A-C18F-B5CD-30A9-49114A6A5BE0}"/>
              </a:ext>
            </a:extLst>
          </xdr:cNvPr>
          <xdr:cNvCxnSpPr/>
        </xdr:nvCxnSpPr>
        <xdr:spPr>
          <a:xfrm flipH="1">
            <a:off x="384810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Straight Connector 651">
            <a:extLst>
              <a:ext uri="{FF2B5EF4-FFF2-40B4-BE49-F238E27FC236}">
                <a16:creationId xmlns:a16="http://schemas.microsoft.com/office/drawing/2014/main" id="{6444B065-328D-FD18-C317-435979F500C7}"/>
              </a:ext>
            </a:extLst>
          </xdr:cNvPr>
          <xdr:cNvCxnSpPr/>
        </xdr:nvCxnSpPr>
        <xdr:spPr>
          <a:xfrm>
            <a:off x="599122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Straight Connector 652">
            <a:extLst>
              <a:ext uri="{FF2B5EF4-FFF2-40B4-BE49-F238E27FC236}">
                <a16:creationId xmlns:a16="http://schemas.microsoft.com/office/drawing/2014/main" id="{B3D66A67-E702-7DA8-2288-E4DC22B53336}"/>
              </a:ext>
            </a:extLst>
          </xdr:cNvPr>
          <xdr:cNvCxnSpPr/>
        </xdr:nvCxnSpPr>
        <xdr:spPr>
          <a:xfrm flipH="1">
            <a:off x="595312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" name="Straight Connector 653">
            <a:extLst>
              <a:ext uri="{FF2B5EF4-FFF2-40B4-BE49-F238E27FC236}">
                <a16:creationId xmlns:a16="http://schemas.microsoft.com/office/drawing/2014/main" id="{ED471A96-E748-42FB-58B5-7701E37FFC23}"/>
              </a:ext>
            </a:extLst>
          </xdr:cNvPr>
          <xdr:cNvCxnSpPr/>
        </xdr:nvCxnSpPr>
        <xdr:spPr>
          <a:xfrm>
            <a:off x="380999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Straight Connector 654">
            <a:extLst>
              <a:ext uri="{FF2B5EF4-FFF2-40B4-BE49-F238E27FC236}">
                <a16:creationId xmlns:a16="http://schemas.microsoft.com/office/drawing/2014/main" id="{A5ED0EDD-6436-7B21-0C5D-FC60A097A054}"/>
              </a:ext>
            </a:extLst>
          </xdr:cNvPr>
          <xdr:cNvCxnSpPr/>
        </xdr:nvCxnSpPr>
        <xdr:spPr>
          <a:xfrm flipH="1">
            <a:off x="384810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" name="Straight Connector 655">
            <a:extLst>
              <a:ext uri="{FF2B5EF4-FFF2-40B4-BE49-F238E27FC236}">
                <a16:creationId xmlns:a16="http://schemas.microsoft.com/office/drawing/2014/main" id="{274E3778-982A-D22B-3A08-93B6D31EE3CC}"/>
              </a:ext>
            </a:extLst>
          </xdr:cNvPr>
          <xdr:cNvCxnSpPr/>
        </xdr:nvCxnSpPr>
        <xdr:spPr>
          <a:xfrm flipH="1">
            <a:off x="595312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" name="Straight Connector 656">
            <a:extLst>
              <a:ext uri="{FF2B5EF4-FFF2-40B4-BE49-F238E27FC236}">
                <a16:creationId xmlns:a16="http://schemas.microsoft.com/office/drawing/2014/main" id="{A685B639-CD3B-9A97-780F-BFD2EEA3DB3A}"/>
              </a:ext>
            </a:extLst>
          </xdr:cNvPr>
          <xdr:cNvCxnSpPr/>
        </xdr:nvCxnSpPr>
        <xdr:spPr>
          <a:xfrm>
            <a:off x="437197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Straight Connector 657">
            <a:extLst>
              <a:ext uri="{FF2B5EF4-FFF2-40B4-BE49-F238E27FC236}">
                <a16:creationId xmlns:a16="http://schemas.microsoft.com/office/drawing/2014/main" id="{F02B398A-2458-7008-6B9C-1691D257E741}"/>
              </a:ext>
            </a:extLst>
          </xdr:cNvPr>
          <xdr:cNvCxnSpPr/>
        </xdr:nvCxnSpPr>
        <xdr:spPr>
          <a:xfrm flipH="1">
            <a:off x="433387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" name="Straight Connector 658">
            <a:extLst>
              <a:ext uri="{FF2B5EF4-FFF2-40B4-BE49-F238E27FC236}">
                <a16:creationId xmlns:a16="http://schemas.microsoft.com/office/drawing/2014/main" id="{4A50F136-4C5A-C97C-2580-FE3B6624077D}"/>
              </a:ext>
            </a:extLst>
          </xdr:cNvPr>
          <xdr:cNvCxnSpPr/>
        </xdr:nvCxnSpPr>
        <xdr:spPr>
          <a:xfrm>
            <a:off x="550545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" name="Straight Connector 659">
            <a:extLst>
              <a:ext uri="{FF2B5EF4-FFF2-40B4-BE49-F238E27FC236}">
                <a16:creationId xmlns:a16="http://schemas.microsoft.com/office/drawing/2014/main" id="{7EB227EE-9A3A-F422-D55D-BA3ED30C33B1}"/>
              </a:ext>
            </a:extLst>
          </xdr:cNvPr>
          <xdr:cNvCxnSpPr/>
        </xdr:nvCxnSpPr>
        <xdr:spPr>
          <a:xfrm flipH="1">
            <a:off x="546735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76</xdr:row>
      <xdr:rowOff>0</xdr:rowOff>
    </xdr:from>
    <xdr:to>
      <xdr:col>37</xdr:col>
      <xdr:colOff>4763</xdr:colOff>
      <xdr:row>79</xdr:row>
      <xdr:rowOff>4762</xdr:rowOff>
    </xdr:to>
    <xdr:grpSp>
      <xdr:nvGrpSpPr>
        <xdr:cNvPr id="661" name="Group 660">
          <a:extLst>
            <a:ext uri="{FF2B5EF4-FFF2-40B4-BE49-F238E27FC236}">
              <a16:creationId xmlns:a16="http://schemas.microsoft.com/office/drawing/2014/main" id="{6116D060-5ED2-4208-A770-ACFDFEDD4893}"/>
            </a:ext>
          </a:extLst>
        </xdr:cNvPr>
        <xdr:cNvGrpSpPr/>
      </xdr:nvGrpSpPr>
      <xdr:grpSpPr>
        <a:xfrm>
          <a:off x="3886200" y="11553825"/>
          <a:ext cx="2109788" cy="433387"/>
          <a:chOff x="3886200" y="7581900"/>
          <a:chExt cx="2109788" cy="433387"/>
        </a:xfrm>
      </xdr:grpSpPr>
      <xdr:cxnSp macro="">
        <xdr:nvCxnSpPr>
          <xdr:cNvPr id="662" name="Straight Connector 661">
            <a:extLst>
              <a:ext uri="{FF2B5EF4-FFF2-40B4-BE49-F238E27FC236}">
                <a16:creationId xmlns:a16="http://schemas.microsoft.com/office/drawing/2014/main" id="{25FCBA8B-8714-2479-0F4E-819C31BC550F}"/>
              </a:ext>
            </a:extLst>
          </xdr:cNvPr>
          <xdr:cNvCxnSpPr/>
        </xdr:nvCxnSpPr>
        <xdr:spPr>
          <a:xfrm>
            <a:off x="3886200" y="8015287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" name="Straight Arrow Connector 662">
            <a:extLst>
              <a:ext uri="{FF2B5EF4-FFF2-40B4-BE49-F238E27FC236}">
                <a16:creationId xmlns:a16="http://schemas.microsoft.com/office/drawing/2014/main" id="{31BF7204-5A7D-143C-6432-1479F02C7D9A}"/>
              </a:ext>
            </a:extLst>
          </xdr:cNvPr>
          <xdr:cNvCxnSpPr/>
        </xdr:nvCxnSpPr>
        <xdr:spPr>
          <a:xfrm>
            <a:off x="4048127" y="787241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" name="Straight Arrow Connector 663">
            <a:extLst>
              <a:ext uri="{FF2B5EF4-FFF2-40B4-BE49-F238E27FC236}">
                <a16:creationId xmlns:a16="http://schemas.microsoft.com/office/drawing/2014/main" id="{031CF2E2-E86D-4BA8-5A6B-375268C7CE97}"/>
              </a:ext>
            </a:extLst>
          </xdr:cNvPr>
          <xdr:cNvCxnSpPr/>
        </xdr:nvCxnSpPr>
        <xdr:spPr>
          <a:xfrm>
            <a:off x="4210051" y="772953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" name="Straight Arrow Connector 664">
            <a:extLst>
              <a:ext uri="{FF2B5EF4-FFF2-40B4-BE49-F238E27FC236}">
                <a16:creationId xmlns:a16="http://schemas.microsoft.com/office/drawing/2014/main" id="{71B3FF7D-406E-7600-0435-D47D374F864A}"/>
              </a:ext>
            </a:extLst>
          </xdr:cNvPr>
          <xdr:cNvCxnSpPr/>
        </xdr:nvCxnSpPr>
        <xdr:spPr>
          <a:xfrm>
            <a:off x="4371977" y="758190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" name="Straight Arrow Connector 665">
            <a:extLst>
              <a:ext uri="{FF2B5EF4-FFF2-40B4-BE49-F238E27FC236}">
                <a16:creationId xmlns:a16="http://schemas.microsoft.com/office/drawing/2014/main" id="{98B34EB5-7F14-0F10-D2E0-FEA271DA90FB}"/>
              </a:ext>
            </a:extLst>
          </xdr:cNvPr>
          <xdr:cNvCxnSpPr/>
        </xdr:nvCxnSpPr>
        <xdr:spPr>
          <a:xfrm>
            <a:off x="4533909" y="7586662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Straight Arrow Connector 666">
            <a:extLst>
              <a:ext uri="{FF2B5EF4-FFF2-40B4-BE49-F238E27FC236}">
                <a16:creationId xmlns:a16="http://schemas.microsoft.com/office/drawing/2014/main" id="{981D1464-F94F-B262-CAAB-478A3CBCFBB5}"/>
              </a:ext>
            </a:extLst>
          </xdr:cNvPr>
          <xdr:cNvCxnSpPr/>
        </xdr:nvCxnSpPr>
        <xdr:spPr>
          <a:xfrm>
            <a:off x="4695835" y="7586662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" name="Straight Arrow Connector 667">
            <a:extLst>
              <a:ext uri="{FF2B5EF4-FFF2-40B4-BE49-F238E27FC236}">
                <a16:creationId xmlns:a16="http://schemas.microsoft.com/office/drawing/2014/main" id="{8C17D875-D74C-FA3B-0CEB-BCE6C174A65B}"/>
              </a:ext>
            </a:extLst>
          </xdr:cNvPr>
          <xdr:cNvCxnSpPr/>
        </xdr:nvCxnSpPr>
        <xdr:spPr>
          <a:xfrm>
            <a:off x="4857759" y="7586662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" name="Straight Arrow Connector 668">
            <a:extLst>
              <a:ext uri="{FF2B5EF4-FFF2-40B4-BE49-F238E27FC236}">
                <a16:creationId xmlns:a16="http://schemas.microsoft.com/office/drawing/2014/main" id="{4C17C059-68D1-12A5-9CB7-80BC14A6424C}"/>
              </a:ext>
            </a:extLst>
          </xdr:cNvPr>
          <xdr:cNvCxnSpPr/>
        </xdr:nvCxnSpPr>
        <xdr:spPr>
          <a:xfrm>
            <a:off x="5019685" y="7586662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" name="Straight Arrow Connector 669">
            <a:extLst>
              <a:ext uri="{FF2B5EF4-FFF2-40B4-BE49-F238E27FC236}">
                <a16:creationId xmlns:a16="http://schemas.microsoft.com/office/drawing/2014/main" id="{4007DDCB-2B64-F03A-E162-890C0166C09C}"/>
              </a:ext>
            </a:extLst>
          </xdr:cNvPr>
          <xdr:cNvCxnSpPr/>
        </xdr:nvCxnSpPr>
        <xdr:spPr>
          <a:xfrm>
            <a:off x="5181609" y="7581900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" name="Straight Arrow Connector 670">
            <a:extLst>
              <a:ext uri="{FF2B5EF4-FFF2-40B4-BE49-F238E27FC236}">
                <a16:creationId xmlns:a16="http://schemas.microsoft.com/office/drawing/2014/main" id="{0E476010-EAF1-3EC3-0D7E-B1810120ADCB}"/>
              </a:ext>
            </a:extLst>
          </xdr:cNvPr>
          <xdr:cNvCxnSpPr/>
        </xdr:nvCxnSpPr>
        <xdr:spPr>
          <a:xfrm>
            <a:off x="5343541" y="7591425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" name="Straight Arrow Connector 671">
            <a:extLst>
              <a:ext uri="{FF2B5EF4-FFF2-40B4-BE49-F238E27FC236}">
                <a16:creationId xmlns:a16="http://schemas.microsoft.com/office/drawing/2014/main" id="{46FFC676-B6C9-5FB7-A3CC-48A04DEC52D0}"/>
              </a:ext>
            </a:extLst>
          </xdr:cNvPr>
          <xdr:cNvCxnSpPr/>
        </xdr:nvCxnSpPr>
        <xdr:spPr>
          <a:xfrm>
            <a:off x="5505467" y="7581900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" name="Straight Arrow Connector 672">
            <a:extLst>
              <a:ext uri="{FF2B5EF4-FFF2-40B4-BE49-F238E27FC236}">
                <a16:creationId xmlns:a16="http://schemas.microsoft.com/office/drawing/2014/main" id="{0BEDCBF7-4167-F937-DDCC-533F05F15BF6}"/>
              </a:ext>
            </a:extLst>
          </xdr:cNvPr>
          <xdr:cNvCxnSpPr/>
        </xdr:nvCxnSpPr>
        <xdr:spPr>
          <a:xfrm>
            <a:off x="5667391" y="773430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" name="Straight Arrow Connector 673">
            <a:extLst>
              <a:ext uri="{FF2B5EF4-FFF2-40B4-BE49-F238E27FC236}">
                <a16:creationId xmlns:a16="http://schemas.microsoft.com/office/drawing/2014/main" id="{A3EB4AAB-6B2A-CC0E-728B-00FE6D6BB433}"/>
              </a:ext>
            </a:extLst>
          </xdr:cNvPr>
          <xdr:cNvCxnSpPr/>
        </xdr:nvCxnSpPr>
        <xdr:spPr>
          <a:xfrm>
            <a:off x="5829317" y="787241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" name="Straight Connector 674">
            <a:extLst>
              <a:ext uri="{FF2B5EF4-FFF2-40B4-BE49-F238E27FC236}">
                <a16:creationId xmlns:a16="http://schemas.microsoft.com/office/drawing/2014/main" id="{ABF22D9C-C9FE-84FB-6B99-512CCAF8047A}"/>
              </a:ext>
            </a:extLst>
          </xdr:cNvPr>
          <xdr:cNvCxnSpPr/>
        </xdr:nvCxnSpPr>
        <xdr:spPr>
          <a:xfrm>
            <a:off x="4371976" y="7586668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" name="Straight Connector 675">
            <a:extLst>
              <a:ext uri="{FF2B5EF4-FFF2-40B4-BE49-F238E27FC236}">
                <a16:creationId xmlns:a16="http://schemas.microsoft.com/office/drawing/2014/main" id="{C5FE47F5-9EF3-BD92-291B-E83EB24F9D24}"/>
              </a:ext>
            </a:extLst>
          </xdr:cNvPr>
          <xdr:cNvCxnSpPr/>
        </xdr:nvCxnSpPr>
        <xdr:spPr>
          <a:xfrm flipV="1">
            <a:off x="3890963" y="758666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" name="Straight Connector 676">
            <a:extLst>
              <a:ext uri="{FF2B5EF4-FFF2-40B4-BE49-F238E27FC236}">
                <a16:creationId xmlns:a16="http://schemas.microsoft.com/office/drawing/2014/main" id="{23A0ABDB-4AFA-0660-9F21-FFC546E4B4E4}"/>
              </a:ext>
            </a:extLst>
          </xdr:cNvPr>
          <xdr:cNvCxnSpPr/>
        </xdr:nvCxnSpPr>
        <xdr:spPr>
          <a:xfrm flipH="1" flipV="1">
            <a:off x="5505450" y="758666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102</xdr:row>
      <xdr:rowOff>138113</xdr:rowOff>
    </xdr:from>
    <xdr:to>
      <xdr:col>18</xdr:col>
      <xdr:colOff>71439</xdr:colOff>
      <xdr:row>114</xdr:row>
      <xdr:rowOff>66671</xdr:rowOff>
    </xdr:to>
    <xdr:grpSp>
      <xdr:nvGrpSpPr>
        <xdr:cNvPr id="890" name="Group 889">
          <a:extLst>
            <a:ext uri="{FF2B5EF4-FFF2-40B4-BE49-F238E27FC236}">
              <a16:creationId xmlns:a16="http://schemas.microsoft.com/office/drawing/2014/main" id="{FE2A6E1F-AC38-18A0-1FC4-EDCA53E8FA90}"/>
            </a:ext>
          </a:extLst>
        </xdr:cNvPr>
        <xdr:cNvGrpSpPr/>
      </xdr:nvGrpSpPr>
      <xdr:grpSpPr>
        <a:xfrm>
          <a:off x="895349" y="15406688"/>
          <a:ext cx="2090740" cy="1643058"/>
          <a:chOff x="895349" y="11453813"/>
          <a:chExt cx="2090740" cy="1643058"/>
        </a:xfrm>
      </xdr:grpSpPr>
      <xdr:cxnSp macro="">
        <xdr:nvCxnSpPr>
          <xdr:cNvPr id="679" name="Straight Connector 678">
            <a:extLst>
              <a:ext uri="{FF2B5EF4-FFF2-40B4-BE49-F238E27FC236}">
                <a16:creationId xmlns:a16="http://schemas.microsoft.com/office/drawing/2014/main" id="{316393DF-5561-BB49-1C37-189B4B678480}"/>
              </a:ext>
            </a:extLst>
          </xdr:cNvPr>
          <xdr:cNvCxnSpPr/>
        </xdr:nvCxnSpPr>
        <xdr:spPr>
          <a:xfrm>
            <a:off x="966788" y="12034838"/>
            <a:ext cx="19526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0" name="Isosceles Triangle 679">
            <a:extLst>
              <a:ext uri="{FF2B5EF4-FFF2-40B4-BE49-F238E27FC236}">
                <a16:creationId xmlns:a16="http://schemas.microsoft.com/office/drawing/2014/main" id="{E6EB94B4-4458-66FB-9D06-47EC91077AAA}"/>
              </a:ext>
            </a:extLst>
          </xdr:cNvPr>
          <xdr:cNvSpPr/>
        </xdr:nvSpPr>
        <xdr:spPr>
          <a:xfrm>
            <a:off x="900114" y="1203960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81" name="Isosceles Triangle 680">
            <a:extLst>
              <a:ext uri="{FF2B5EF4-FFF2-40B4-BE49-F238E27FC236}">
                <a16:creationId xmlns:a16="http://schemas.microsoft.com/office/drawing/2014/main" id="{70C1D6BD-4BDB-12AE-39C6-703A05D14C3A}"/>
              </a:ext>
            </a:extLst>
          </xdr:cNvPr>
          <xdr:cNvSpPr/>
        </xdr:nvSpPr>
        <xdr:spPr>
          <a:xfrm>
            <a:off x="2847977" y="1203007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82" name="Straight Arrow Connector 681">
            <a:extLst>
              <a:ext uri="{FF2B5EF4-FFF2-40B4-BE49-F238E27FC236}">
                <a16:creationId xmlns:a16="http://schemas.microsoft.com/office/drawing/2014/main" id="{B5D3B368-477F-6268-F269-B73D6BDF9D40}"/>
              </a:ext>
            </a:extLst>
          </xdr:cNvPr>
          <xdr:cNvCxnSpPr/>
        </xdr:nvCxnSpPr>
        <xdr:spPr>
          <a:xfrm>
            <a:off x="1133474" y="1189673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Arrow Connector 682">
            <a:extLst>
              <a:ext uri="{FF2B5EF4-FFF2-40B4-BE49-F238E27FC236}">
                <a16:creationId xmlns:a16="http://schemas.microsoft.com/office/drawing/2014/main" id="{5EFDEA93-20F9-A3DE-30AE-60DCAA0DB761}"/>
              </a:ext>
            </a:extLst>
          </xdr:cNvPr>
          <xdr:cNvCxnSpPr/>
        </xdr:nvCxnSpPr>
        <xdr:spPr>
          <a:xfrm>
            <a:off x="1295398" y="1175385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Arrow Connector 683">
            <a:extLst>
              <a:ext uri="{FF2B5EF4-FFF2-40B4-BE49-F238E27FC236}">
                <a16:creationId xmlns:a16="http://schemas.microsoft.com/office/drawing/2014/main" id="{45AAE19A-F2DC-A69F-D911-5193605C973D}"/>
              </a:ext>
            </a:extLst>
          </xdr:cNvPr>
          <xdr:cNvCxnSpPr/>
        </xdr:nvCxnSpPr>
        <xdr:spPr>
          <a:xfrm>
            <a:off x="1457324" y="1160622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Arrow Connector 684">
            <a:extLst>
              <a:ext uri="{FF2B5EF4-FFF2-40B4-BE49-F238E27FC236}">
                <a16:creationId xmlns:a16="http://schemas.microsoft.com/office/drawing/2014/main" id="{31884DF3-C52C-CD7E-3294-0B15CC61867E}"/>
              </a:ext>
            </a:extLst>
          </xdr:cNvPr>
          <xdr:cNvCxnSpPr/>
        </xdr:nvCxnSpPr>
        <xdr:spPr>
          <a:xfrm>
            <a:off x="1619247" y="1175862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Straight Arrow Connector 685">
            <a:extLst>
              <a:ext uri="{FF2B5EF4-FFF2-40B4-BE49-F238E27FC236}">
                <a16:creationId xmlns:a16="http://schemas.microsoft.com/office/drawing/2014/main" id="{C0EF5E7C-82BA-E3FF-333A-C8A35BF97D3B}"/>
              </a:ext>
            </a:extLst>
          </xdr:cNvPr>
          <xdr:cNvCxnSpPr/>
        </xdr:nvCxnSpPr>
        <xdr:spPr>
          <a:xfrm>
            <a:off x="1781173" y="1189673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" name="Straight Connector 686">
            <a:extLst>
              <a:ext uri="{FF2B5EF4-FFF2-40B4-BE49-F238E27FC236}">
                <a16:creationId xmlns:a16="http://schemas.microsoft.com/office/drawing/2014/main" id="{D92CA5D1-BAD2-E17A-62AD-3B41614A8A0A}"/>
              </a:ext>
            </a:extLst>
          </xdr:cNvPr>
          <xdr:cNvCxnSpPr/>
        </xdr:nvCxnSpPr>
        <xdr:spPr>
          <a:xfrm flipV="1">
            <a:off x="976310" y="1161098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Straight Connector 687">
            <a:extLst>
              <a:ext uri="{FF2B5EF4-FFF2-40B4-BE49-F238E27FC236}">
                <a16:creationId xmlns:a16="http://schemas.microsoft.com/office/drawing/2014/main" id="{ECE7F3E0-84C7-3F07-A1F9-3D2079F67B12}"/>
              </a:ext>
            </a:extLst>
          </xdr:cNvPr>
          <xdr:cNvCxnSpPr/>
        </xdr:nvCxnSpPr>
        <xdr:spPr>
          <a:xfrm flipH="1" flipV="1">
            <a:off x="1457306" y="1161098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Straight Arrow Connector 688">
            <a:extLst>
              <a:ext uri="{FF2B5EF4-FFF2-40B4-BE49-F238E27FC236}">
                <a16:creationId xmlns:a16="http://schemas.microsoft.com/office/drawing/2014/main" id="{985D0130-1982-99CA-B0CA-098E044952A6}"/>
              </a:ext>
            </a:extLst>
          </xdr:cNvPr>
          <xdr:cNvCxnSpPr/>
        </xdr:nvCxnSpPr>
        <xdr:spPr>
          <a:xfrm>
            <a:off x="1947862" y="1145381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Arrow Connector 689">
            <a:extLst>
              <a:ext uri="{FF2B5EF4-FFF2-40B4-BE49-F238E27FC236}">
                <a16:creationId xmlns:a16="http://schemas.microsoft.com/office/drawing/2014/main" id="{DE5C3E38-6211-5E40-C6A7-5576B26B2537}"/>
              </a:ext>
            </a:extLst>
          </xdr:cNvPr>
          <xdr:cNvCxnSpPr/>
        </xdr:nvCxnSpPr>
        <xdr:spPr>
          <a:xfrm>
            <a:off x="2105034" y="1189672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Arrow Connector 690">
            <a:extLst>
              <a:ext uri="{FF2B5EF4-FFF2-40B4-BE49-F238E27FC236}">
                <a16:creationId xmlns:a16="http://schemas.microsoft.com/office/drawing/2014/main" id="{D4980747-1603-E7FB-AE40-573B1FDA6AD1}"/>
              </a:ext>
            </a:extLst>
          </xdr:cNvPr>
          <xdr:cNvCxnSpPr/>
        </xdr:nvCxnSpPr>
        <xdr:spPr>
          <a:xfrm>
            <a:off x="2266958" y="1175385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Straight Arrow Connector 691">
            <a:extLst>
              <a:ext uri="{FF2B5EF4-FFF2-40B4-BE49-F238E27FC236}">
                <a16:creationId xmlns:a16="http://schemas.microsoft.com/office/drawing/2014/main" id="{05765B62-9A53-F30E-17D4-0FF15B7F62D6}"/>
              </a:ext>
            </a:extLst>
          </xdr:cNvPr>
          <xdr:cNvCxnSpPr/>
        </xdr:nvCxnSpPr>
        <xdr:spPr>
          <a:xfrm>
            <a:off x="2428884" y="1160621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" name="Straight Arrow Connector 692">
            <a:extLst>
              <a:ext uri="{FF2B5EF4-FFF2-40B4-BE49-F238E27FC236}">
                <a16:creationId xmlns:a16="http://schemas.microsoft.com/office/drawing/2014/main" id="{C4061ECE-C085-2D47-4466-69E50B5C4A37}"/>
              </a:ext>
            </a:extLst>
          </xdr:cNvPr>
          <xdr:cNvCxnSpPr/>
        </xdr:nvCxnSpPr>
        <xdr:spPr>
          <a:xfrm>
            <a:off x="2590807" y="1175861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Straight Arrow Connector 693">
            <a:extLst>
              <a:ext uri="{FF2B5EF4-FFF2-40B4-BE49-F238E27FC236}">
                <a16:creationId xmlns:a16="http://schemas.microsoft.com/office/drawing/2014/main" id="{EF8CB1F3-69CA-0FEB-5FBF-F44709AF7219}"/>
              </a:ext>
            </a:extLst>
          </xdr:cNvPr>
          <xdr:cNvCxnSpPr/>
        </xdr:nvCxnSpPr>
        <xdr:spPr>
          <a:xfrm>
            <a:off x="2752733" y="1189672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" name="Straight Connector 694">
            <a:extLst>
              <a:ext uri="{FF2B5EF4-FFF2-40B4-BE49-F238E27FC236}">
                <a16:creationId xmlns:a16="http://schemas.microsoft.com/office/drawing/2014/main" id="{3FB7E2DA-9046-703B-365B-EEF91644A060}"/>
              </a:ext>
            </a:extLst>
          </xdr:cNvPr>
          <xdr:cNvCxnSpPr/>
        </xdr:nvCxnSpPr>
        <xdr:spPr>
          <a:xfrm flipV="1">
            <a:off x="1947870" y="1161097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Straight Connector 695">
            <a:extLst>
              <a:ext uri="{FF2B5EF4-FFF2-40B4-BE49-F238E27FC236}">
                <a16:creationId xmlns:a16="http://schemas.microsoft.com/office/drawing/2014/main" id="{E7A2E99E-C746-EED1-0ED3-980051817965}"/>
              </a:ext>
            </a:extLst>
          </xdr:cNvPr>
          <xdr:cNvCxnSpPr/>
        </xdr:nvCxnSpPr>
        <xdr:spPr>
          <a:xfrm flipH="1" flipV="1">
            <a:off x="2428866" y="1161097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" name="Straight Arrow Connector 704">
            <a:extLst>
              <a:ext uri="{FF2B5EF4-FFF2-40B4-BE49-F238E27FC236}">
                <a16:creationId xmlns:a16="http://schemas.microsoft.com/office/drawing/2014/main" id="{45333077-C02F-6023-5FC5-9B0319376AC6}"/>
              </a:ext>
            </a:extLst>
          </xdr:cNvPr>
          <xdr:cNvCxnSpPr/>
        </xdr:nvCxnSpPr>
        <xdr:spPr>
          <a:xfrm flipV="1">
            <a:off x="966792" y="1217771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Straight Arrow Connector 705">
            <a:extLst>
              <a:ext uri="{FF2B5EF4-FFF2-40B4-BE49-F238E27FC236}">
                <a16:creationId xmlns:a16="http://schemas.microsoft.com/office/drawing/2014/main" id="{262F7FB2-5A83-086F-981E-51018B9F1124}"/>
              </a:ext>
            </a:extLst>
          </xdr:cNvPr>
          <xdr:cNvCxnSpPr/>
        </xdr:nvCxnSpPr>
        <xdr:spPr>
          <a:xfrm flipV="1">
            <a:off x="2909891" y="1217294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" name="Straight Connector 706">
            <a:extLst>
              <a:ext uri="{FF2B5EF4-FFF2-40B4-BE49-F238E27FC236}">
                <a16:creationId xmlns:a16="http://schemas.microsoft.com/office/drawing/2014/main" id="{1DB97CB4-5556-497D-78EE-70873501E1C5}"/>
              </a:ext>
            </a:extLst>
          </xdr:cNvPr>
          <xdr:cNvCxnSpPr/>
        </xdr:nvCxnSpPr>
        <xdr:spPr>
          <a:xfrm>
            <a:off x="971550" y="1260633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" name="Straight Connector 707">
            <a:extLst>
              <a:ext uri="{FF2B5EF4-FFF2-40B4-BE49-F238E27FC236}">
                <a16:creationId xmlns:a16="http://schemas.microsoft.com/office/drawing/2014/main" id="{4CC4A347-1DCF-0A4B-CD02-66CC9D500413}"/>
              </a:ext>
            </a:extLst>
          </xdr:cNvPr>
          <xdr:cNvCxnSpPr/>
        </xdr:nvCxnSpPr>
        <xdr:spPr>
          <a:xfrm>
            <a:off x="895349" y="13030196"/>
            <a:ext cx="206692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" name="Straight Connector 708">
            <a:extLst>
              <a:ext uri="{FF2B5EF4-FFF2-40B4-BE49-F238E27FC236}">
                <a16:creationId xmlns:a16="http://schemas.microsoft.com/office/drawing/2014/main" id="{96AC54D5-56B5-0999-B761-7A34459C1898}"/>
              </a:ext>
            </a:extLst>
          </xdr:cNvPr>
          <xdr:cNvCxnSpPr/>
        </xdr:nvCxnSpPr>
        <xdr:spPr>
          <a:xfrm flipH="1">
            <a:off x="933450" y="129920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" name="Straight Connector 709">
            <a:extLst>
              <a:ext uri="{FF2B5EF4-FFF2-40B4-BE49-F238E27FC236}">
                <a16:creationId xmlns:a16="http://schemas.microsoft.com/office/drawing/2014/main" id="{90FAED61-BA54-1895-0DF2-4864E55306DE}"/>
              </a:ext>
            </a:extLst>
          </xdr:cNvPr>
          <xdr:cNvCxnSpPr/>
        </xdr:nvCxnSpPr>
        <xdr:spPr>
          <a:xfrm>
            <a:off x="2914660" y="1260633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" name="Straight Connector 710">
            <a:extLst>
              <a:ext uri="{FF2B5EF4-FFF2-40B4-BE49-F238E27FC236}">
                <a16:creationId xmlns:a16="http://schemas.microsoft.com/office/drawing/2014/main" id="{4C39F23C-0BDA-CEEB-A794-881257EDCC30}"/>
              </a:ext>
            </a:extLst>
          </xdr:cNvPr>
          <xdr:cNvCxnSpPr/>
        </xdr:nvCxnSpPr>
        <xdr:spPr>
          <a:xfrm flipH="1">
            <a:off x="2876560" y="1299209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Straight Connector 711">
            <a:extLst>
              <a:ext uri="{FF2B5EF4-FFF2-40B4-BE49-F238E27FC236}">
                <a16:creationId xmlns:a16="http://schemas.microsoft.com/office/drawing/2014/main" id="{A4F32157-B221-59D6-A5EA-B59B29487E90}"/>
              </a:ext>
            </a:extLst>
          </xdr:cNvPr>
          <xdr:cNvCxnSpPr/>
        </xdr:nvCxnSpPr>
        <xdr:spPr>
          <a:xfrm>
            <a:off x="895349" y="12744446"/>
            <a:ext cx="20907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" name="Straight Connector 712">
            <a:extLst>
              <a:ext uri="{FF2B5EF4-FFF2-40B4-BE49-F238E27FC236}">
                <a16:creationId xmlns:a16="http://schemas.microsoft.com/office/drawing/2014/main" id="{54442BB8-89D2-57AD-10F1-D2E10F1FA351}"/>
              </a:ext>
            </a:extLst>
          </xdr:cNvPr>
          <xdr:cNvCxnSpPr/>
        </xdr:nvCxnSpPr>
        <xdr:spPr>
          <a:xfrm flipH="1">
            <a:off x="933450" y="127063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" name="Straight Connector 713">
            <a:extLst>
              <a:ext uri="{FF2B5EF4-FFF2-40B4-BE49-F238E27FC236}">
                <a16:creationId xmlns:a16="http://schemas.microsoft.com/office/drawing/2014/main" id="{962067B3-B957-3D9A-DFA1-D2B19A78D4A2}"/>
              </a:ext>
            </a:extLst>
          </xdr:cNvPr>
          <xdr:cNvCxnSpPr/>
        </xdr:nvCxnSpPr>
        <xdr:spPr>
          <a:xfrm flipH="1">
            <a:off x="2876560" y="127063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" name="Straight Connector 714">
            <a:extLst>
              <a:ext uri="{FF2B5EF4-FFF2-40B4-BE49-F238E27FC236}">
                <a16:creationId xmlns:a16="http://schemas.microsoft.com/office/drawing/2014/main" id="{B8C4DA68-6363-3AEC-1ACC-FCD3DF1D9278}"/>
              </a:ext>
            </a:extLst>
          </xdr:cNvPr>
          <xdr:cNvCxnSpPr/>
        </xdr:nvCxnSpPr>
        <xdr:spPr>
          <a:xfrm>
            <a:off x="1943111" y="12320584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" name="Straight Connector 715">
            <a:extLst>
              <a:ext uri="{FF2B5EF4-FFF2-40B4-BE49-F238E27FC236}">
                <a16:creationId xmlns:a16="http://schemas.microsoft.com/office/drawing/2014/main" id="{7B273A3E-24B8-1CCC-5865-DEC748CCEBC4}"/>
              </a:ext>
            </a:extLst>
          </xdr:cNvPr>
          <xdr:cNvCxnSpPr/>
        </xdr:nvCxnSpPr>
        <xdr:spPr>
          <a:xfrm flipH="1">
            <a:off x="1905011" y="12706346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75</xdr:row>
      <xdr:rowOff>138114</xdr:rowOff>
    </xdr:from>
    <xdr:to>
      <xdr:col>19</xdr:col>
      <xdr:colOff>4763</xdr:colOff>
      <xdr:row>79</xdr:row>
      <xdr:rowOff>1</xdr:rowOff>
    </xdr:to>
    <xdr:grpSp>
      <xdr:nvGrpSpPr>
        <xdr:cNvPr id="719" name="Group 718">
          <a:extLst>
            <a:ext uri="{FF2B5EF4-FFF2-40B4-BE49-F238E27FC236}">
              <a16:creationId xmlns:a16="http://schemas.microsoft.com/office/drawing/2014/main" id="{9860EABF-4C76-456D-BD83-12943E4A1133}"/>
            </a:ext>
          </a:extLst>
        </xdr:cNvPr>
        <xdr:cNvGrpSpPr/>
      </xdr:nvGrpSpPr>
      <xdr:grpSpPr>
        <a:xfrm>
          <a:off x="971550" y="11549064"/>
          <a:ext cx="2109788" cy="433387"/>
          <a:chOff x="971550" y="7577139"/>
          <a:chExt cx="2109788" cy="433387"/>
        </a:xfrm>
      </xdr:grpSpPr>
      <xdr:cxnSp macro="">
        <xdr:nvCxnSpPr>
          <xdr:cNvPr id="720" name="Straight Connector 719">
            <a:extLst>
              <a:ext uri="{FF2B5EF4-FFF2-40B4-BE49-F238E27FC236}">
                <a16:creationId xmlns:a16="http://schemas.microsoft.com/office/drawing/2014/main" id="{D987C656-25D3-E166-929D-F7C9B3C66E96}"/>
              </a:ext>
            </a:extLst>
          </xdr:cNvPr>
          <xdr:cNvCxnSpPr/>
        </xdr:nvCxnSpPr>
        <xdr:spPr>
          <a:xfrm>
            <a:off x="971550" y="8010526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" name="Straight Arrow Connector 720">
            <a:extLst>
              <a:ext uri="{FF2B5EF4-FFF2-40B4-BE49-F238E27FC236}">
                <a16:creationId xmlns:a16="http://schemas.microsoft.com/office/drawing/2014/main" id="{0862FA4C-A2CA-5573-8CBC-EE41AF16D55A}"/>
              </a:ext>
            </a:extLst>
          </xdr:cNvPr>
          <xdr:cNvCxnSpPr/>
        </xdr:nvCxnSpPr>
        <xdr:spPr>
          <a:xfrm>
            <a:off x="1133477" y="7867651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" name="Straight Arrow Connector 721">
            <a:extLst>
              <a:ext uri="{FF2B5EF4-FFF2-40B4-BE49-F238E27FC236}">
                <a16:creationId xmlns:a16="http://schemas.microsoft.com/office/drawing/2014/main" id="{F90E06D3-C2BF-8FEB-8868-6765BF09BE98}"/>
              </a:ext>
            </a:extLst>
          </xdr:cNvPr>
          <xdr:cNvCxnSpPr/>
        </xdr:nvCxnSpPr>
        <xdr:spPr>
          <a:xfrm>
            <a:off x="1295401" y="7724776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" name="Straight Arrow Connector 722">
            <a:extLst>
              <a:ext uri="{FF2B5EF4-FFF2-40B4-BE49-F238E27FC236}">
                <a16:creationId xmlns:a16="http://schemas.microsoft.com/office/drawing/2014/main" id="{541B0C30-6533-C943-F86A-267340E52AD3}"/>
              </a:ext>
            </a:extLst>
          </xdr:cNvPr>
          <xdr:cNvCxnSpPr/>
        </xdr:nvCxnSpPr>
        <xdr:spPr>
          <a:xfrm>
            <a:off x="1457327" y="7577139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" name="Straight Arrow Connector 723">
            <a:extLst>
              <a:ext uri="{FF2B5EF4-FFF2-40B4-BE49-F238E27FC236}">
                <a16:creationId xmlns:a16="http://schemas.microsoft.com/office/drawing/2014/main" id="{6AD89527-044D-45BB-8B4F-DD1CC5093EA7}"/>
              </a:ext>
            </a:extLst>
          </xdr:cNvPr>
          <xdr:cNvCxnSpPr/>
        </xdr:nvCxnSpPr>
        <xdr:spPr>
          <a:xfrm>
            <a:off x="1619259" y="7581901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" name="Straight Arrow Connector 724">
            <a:extLst>
              <a:ext uri="{FF2B5EF4-FFF2-40B4-BE49-F238E27FC236}">
                <a16:creationId xmlns:a16="http://schemas.microsoft.com/office/drawing/2014/main" id="{40AFD003-4F1B-559E-C3EB-77A522527F2B}"/>
              </a:ext>
            </a:extLst>
          </xdr:cNvPr>
          <xdr:cNvCxnSpPr/>
        </xdr:nvCxnSpPr>
        <xdr:spPr>
          <a:xfrm>
            <a:off x="1781185" y="7581901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" name="Straight Arrow Connector 725">
            <a:extLst>
              <a:ext uri="{FF2B5EF4-FFF2-40B4-BE49-F238E27FC236}">
                <a16:creationId xmlns:a16="http://schemas.microsoft.com/office/drawing/2014/main" id="{D9F6DF56-3B18-E408-09A5-B41B917C9564}"/>
              </a:ext>
            </a:extLst>
          </xdr:cNvPr>
          <xdr:cNvCxnSpPr/>
        </xdr:nvCxnSpPr>
        <xdr:spPr>
          <a:xfrm>
            <a:off x="1943109" y="7581901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" name="Straight Arrow Connector 726">
            <a:extLst>
              <a:ext uri="{FF2B5EF4-FFF2-40B4-BE49-F238E27FC236}">
                <a16:creationId xmlns:a16="http://schemas.microsoft.com/office/drawing/2014/main" id="{454A6558-163C-EE24-076F-433D6206CBE1}"/>
              </a:ext>
            </a:extLst>
          </xdr:cNvPr>
          <xdr:cNvCxnSpPr/>
        </xdr:nvCxnSpPr>
        <xdr:spPr>
          <a:xfrm>
            <a:off x="2105035" y="7581901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" name="Straight Arrow Connector 727">
            <a:extLst>
              <a:ext uri="{FF2B5EF4-FFF2-40B4-BE49-F238E27FC236}">
                <a16:creationId xmlns:a16="http://schemas.microsoft.com/office/drawing/2014/main" id="{8C0371EF-3982-D4AA-DDD9-60984C5FA30D}"/>
              </a:ext>
            </a:extLst>
          </xdr:cNvPr>
          <xdr:cNvCxnSpPr/>
        </xdr:nvCxnSpPr>
        <xdr:spPr>
          <a:xfrm>
            <a:off x="2266959" y="7577139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" name="Straight Arrow Connector 728">
            <a:extLst>
              <a:ext uri="{FF2B5EF4-FFF2-40B4-BE49-F238E27FC236}">
                <a16:creationId xmlns:a16="http://schemas.microsoft.com/office/drawing/2014/main" id="{C21C9BF7-3E0F-EA37-01F9-F5A14D35EAE7}"/>
              </a:ext>
            </a:extLst>
          </xdr:cNvPr>
          <xdr:cNvCxnSpPr/>
        </xdr:nvCxnSpPr>
        <xdr:spPr>
          <a:xfrm>
            <a:off x="2428891" y="7586664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" name="Straight Arrow Connector 729">
            <a:extLst>
              <a:ext uri="{FF2B5EF4-FFF2-40B4-BE49-F238E27FC236}">
                <a16:creationId xmlns:a16="http://schemas.microsoft.com/office/drawing/2014/main" id="{01147040-F9FA-6ABF-4F0F-AE2E31AD3219}"/>
              </a:ext>
            </a:extLst>
          </xdr:cNvPr>
          <xdr:cNvCxnSpPr/>
        </xdr:nvCxnSpPr>
        <xdr:spPr>
          <a:xfrm>
            <a:off x="2590817" y="7577139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" name="Straight Arrow Connector 730">
            <a:extLst>
              <a:ext uri="{FF2B5EF4-FFF2-40B4-BE49-F238E27FC236}">
                <a16:creationId xmlns:a16="http://schemas.microsoft.com/office/drawing/2014/main" id="{FCBD2E3E-3A26-D177-141A-695D4723BEF8}"/>
              </a:ext>
            </a:extLst>
          </xdr:cNvPr>
          <xdr:cNvCxnSpPr/>
        </xdr:nvCxnSpPr>
        <xdr:spPr>
          <a:xfrm>
            <a:off x="2752741" y="7729539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" name="Straight Arrow Connector 731">
            <a:extLst>
              <a:ext uri="{FF2B5EF4-FFF2-40B4-BE49-F238E27FC236}">
                <a16:creationId xmlns:a16="http://schemas.microsoft.com/office/drawing/2014/main" id="{16CA14D2-6378-0499-8CDF-920CA1B8DE41}"/>
              </a:ext>
            </a:extLst>
          </xdr:cNvPr>
          <xdr:cNvCxnSpPr/>
        </xdr:nvCxnSpPr>
        <xdr:spPr>
          <a:xfrm>
            <a:off x="2914667" y="7867651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Straight Connector 732">
            <a:extLst>
              <a:ext uri="{FF2B5EF4-FFF2-40B4-BE49-F238E27FC236}">
                <a16:creationId xmlns:a16="http://schemas.microsoft.com/office/drawing/2014/main" id="{E09536EC-2420-C8AD-3EB4-EFB0E7B55EE3}"/>
              </a:ext>
            </a:extLst>
          </xdr:cNvPr>
          <xdr:cNvCxnSpPr/>
        </xdr:nvCxnSpPr>
        <xdr:spPr>
          <a:xfrm>
            <a:off x="1457326" y="7581907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Straight Connector 733">
            <a:extLst>
              <a:ext uri="{FF2B5EF4-FFF2-40B4-BE49-F238E27FC236}">
                <a16:creationId xmlns:a16="http://schemas.microsoft.com/office/drawing/2014/main" id="{7A70FC3A-1B98-EF8C-8256-7B185A03E30B}"/>
              </a:ext>
            </a:extLst>
          </xdr:cNvPr>
          <xdr:cNvCxnSpPr/>
        </xdr:nvCxnSpPr>
        <xdr:spPr>
          <a:xfrm flipV="1">
            <a:off x="976313" y="7581901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" name="Straight Connector 734">
            <a:extLst>
              <a:ext uri="{FF2B5EF4-FFF2-40B4-BE49-F238E27FC236}">
                <a16:creationId xmlns:a16="http://schemas.microsoft.com/office/drawing/2014/main" id="{0353EAF3-030F-5E92-4928-B9AF44CBC88F}"/>
              </a:ext>
            </a:extLst>
          </xdr:cNvPr>
          <xdr:cNvCxnSpPr/>
        </xdr:nvCxnSpPr>
        <xdr:spPr>
          <a:xfrm flipH="1" flipV="1">
            <a:off x="2590800" y="7581901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73</xdr:row>
      <xdr:rowOff>85724</xdr:rowOff>
    </xdr:from>
    <xdr:to>
      <xdr:col>19</xdr:col>
      <xdr:colOff>1</xdr:colOff>
      <xdr:row>75</xdr:row>
      <xdr:rowOff>3</xdr:rowOff>
    </xdr:to>
    <xdr:grpSp>
      <xdr:nvGrpSpPr>
        <xdr:cNvPr id="736" name="Group 735">
          <a:extLst>
            <a:ext uri="{FF2B5EF4-FFF2-40B4-BE49-F238E27FC236}">
              <a16:creationId xmlns:a16="http://schemas.microsoft.com/office/drawing/2014/main" id="{08328C65-44E1-4C03-B456-4B4174801AB6}"/>
            </a:ext>
          </a:extLst>
        </xdr:cNvPr>
        <xdr:cNvGrpSpPr/>
      </xdr:nvGrpSpPr>
      <xdr:grpSpPr>
        <a:xfrm>
          <a:off x="971550" y="11210924"/>
          <a:ext cx="2105026" cy="200029"/>
          <a:chOff x="971550" y="7238999"/>
          <a:chExt cx="2105026" cy="200029"/>
        </a:xfrm>
      </xdr:grpSpPr>
      <xdr:cxnSp macro="">
        <xdr:nvCxnSpPr>
          <xdr:cNvPr id="737" name="Straight Connector 736">
            <a:extLst>
              <a:ext uri="{FF2B5EF4-FFF2-40B4-BE49-F238E27FC236}">
                <a16:creationId xmlns:a16="http://schemas.microsoft.com/office/drawing/2014/main" id="{DC343A60-8467-0520-7620-10CF3B86E8FA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Straight Arrow Connector 737">
            <a:extLst>
              <a:ext uri="{FF2B5EF4-FFF2-40B4-BE49-F238E27FC236}">
                <a16:creationId xmlns:a16="http://schemas.microsoft.com/office/drawing/2014/main" id="{77537668-C893-B410-D416-0B3A5B290DB2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Straight Arrow Connector 738">
            <a:extLst>
              <a:ext uri="{FF2B5EF4-FFF2-40B4-BE49-F238E27FC236}">
                <a16:creationId xmlns:a16="http://schemas.microsoft.com/office/drawing/2014/main" id="{5F32B297-955F-C582-483C-9A1A50488D89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" name="Straight Arrow Connector 739">
            <a:extLst>
              <a:ext uri="{FF2B5EF4-FFF2-40B4-BE49-F238E27FC236}">
                <a16:creationId xmlns:a16="http://schemas.microsoft.com/office/drawing/2014/main" id="{61B977FA-18C2-B2B1-B107-C3AAB62EFA5B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" name="Straight Arrow Connector 740">
            <a:extLst>
              <a:ext uri="{FF2B5EF4-FFF2-40B4-BE49-F238E27FC236}">
                <a16:creationId xmlns:a16="http://schemas.microsoft.com/office/drawing/2014/main" id="{35382E4E-8B9D-9BA4-5106-F6EBE4835A98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Straight Arrow Connector 741">
            <a:extLst>
              <a:ext uri="{FF2B5EF4-FFF2-40B4-BE49-F238E27FC236}">
                <a16:creationId xmlns:a16="http://schemas.microsoft.com/office/drawing/2014/main" id="{83A298F4-14E6-23F2-1BE2-BDE29557EEFD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" name="Straight Arrow Connector 742">
            <a:extLst>
              <a:ext uri="{FF2B5EF4-FFF2-40B4-BE49-F238E27FC236}">
                <a16:creationId xmlns:a16="http://schemas.microsoft.com/office/drawing/2014/main" id="{20C361A8-09E5-BFEC-0BF6-538B201C3C56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" name="Straight Arrow Connector 743">
            <a:extLst>
              <a:ext uri="{FF2B5EF4-FFF2-40B4-BE49-F238E27FC236}">
                <a16:creationId xmlns:a16="http://schemas.microsoft.com/office/drawing/2014/main" id="{0B44DDF3-2E2E-6BBE-6697-5B9D088B5C4A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Straight Arrow Connector 744">
            <a:extLst>
              <a:ext uri="{FF2B5EF4-FFF2-40B4-BE49-F238E27FC236}">
                <a16:creationId xmlns:a16="http://schemas.microsoft.com/office/drawing/2014/main" id="{AAABA41D-B91E-8118-0875-26D4F66C423F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" name="Straight Arrow Connector 745">
            <a:extLst>
              <a:ext uri="{FF2B5EF4-FFF2-40B4-BE49-F238E27FC236}">
                <a16:creationId xmlns:a16="http://schemas.microsoft.com/office/drawing/2014/main" id="{AEB7A69E-A4D9-9DBC-E551-C1EC13DC4E3D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" name="Straight Arrow Connector 746">
            <a:extLst>
              <a:ext uri="{FF2B5EF4-FFF2-40B4-BE49-F238E27FC236}">
                <a16:creationId xmlns:a16="http://schemas.microsoft.com/office/drawing/2014/main" id="{931D26B4-CC8D-DFBD-9F65-7F7BB51893C7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Straight Arrow Connector 747">
            <a:extLst>
              <a:ext uri="{FF2B5EF4-FFF2-40B4-BE49-F238E27FC236}">
                <a16:creationId xmlns:a16="http://schemas.microsoft.com/office/drawing/2014/main" id="{1B26A4C3-47B9-95DE-6D45-D9949475E2EA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" name="Straight Arrow Connector 748">
            <a:extLst>
              <a:ext uri="{FF2B5EF4-FFF2-40B4-BE49-F238E27FC236}">
                <a16:creationId xmlns:a16="http://schemas.microsoft.com/office/drawing/2014/main" id="{417DC305-2A55-647F-3AFE-0CDB684F5450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" name="Straight Arrow Connector 749">
            <a:extLst>
              <a:ext uri="{FF2B5EF4-FFF2-40B4-BE49-F238E27FC236}">
                <a16:creationId xmlns:a16="http://schemas.microsoft.com/office/drawing/2014/main" id="{467D8A1E-EF2E-31AF-5C5F-1AE86C8EC036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Straight Arrow Connector 750">
            <a:extLst>
              <a:ext uri="{FF2B5EF4-FFF2-40B4-BE49-F238E27FC236}">
                <a16:creationId xmlns:a16="http://schemas.microsoft.com/office/drawing/2014/main" id="{6BD27614-9434-29FD-59C3-72E571386A46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" name="Straight Connector 751">
            <a:extLst>
              <a:ext uri="{FF2B5EF4-FFF2-40B4-BE49-F238E27FC236}">
                <a16:creationId xmlns:a16="http://schemas.microsoft.com/office/drawing/2014/main" id="{E4B6DCE6-9554-A6A1-AC58-F87251EA2F00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73</xdr:row>
      <xdr:rowOff>85728</xdr:rowOff>
    </xdr:from>
    <xdr:to>
      <xdr:col>37</xdr:col>
      <xdr:colOff>2</xdr:colOff>
      <xdr:row>75</xdr:row>
      <xdr:rowOff>7</xdr:rowOff>
    </xdr:to>
    <xdr:grpSp>
      <xdr:nvGrpSpPr>
        <xdr:cNvPr id="753" name="Group 752">
          <a:extLst>
            <a:ext uri="{FF2B5EF4-FFF2-40B4-BE49-F238E27FC236}">
              <a16:creationId xmlns:a16="http://schemas.microsoft.com/office/drawing/2014/main" id="{EEE3331D-4083-4CC2-9825-48BA35534D1B}"/>
            </a:ext>
          </a:extLst>
        </xdr:cNvPr>
        <xdr:cNvGrpSpPr/>
      </xdr:nvGrpSpPr>
      <xdr:grpSpPr>
        <a:xfrm>
          <a:off x="3886201" y="11210928"/>
          <a:ext cx="2105026" cy="200029"/>
          <a:chOff x="3886201" y="7239003"/>
          <a:chExt cx="2105026" cy="200029"/>
        </a:xfrm>
      </xdr:grpSpPr>
      <xdr:cxnSp macro="">
        <xdr:nvCxnSpPr>
          <xdr:cNvPr id="754" name="Straight Connector 753">
            <a:extLst>
              <a:ext uri="{FF2B5EF4-FFF2-40B4-BE49-F238E27FC236}">
                <a16:creationId xmlns:a16="http://schemas.microsoft.com/office/drawing/2014/main" id="{CE4975C7-05FB-75AA-3372-ACD2A0213B2D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" name="Straight Arrow Connector 754">
            <a:extLst>
              <a:ext uri="{FF2B5EF4-FFF2-40B4-BE49-F238E27FC236}">
                <a16:creationId xmlns:a16="http://schemas.microsoft.com/office/drawing/2014/main" id="{C2D7811B-F559-21F5-C93C-EA8B7D7D5AC3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" name="Straight Arrow Connector 755">
            <a:extLst>
              <a:ext uri="{FF2B5EF4-FFF2-40B4-BE49-F238E27FC236}">
                <a16:creationId xmlns:a16="http://schemas.microsoft.com/office/drawing/2014/main" id="{A64B0749-5700-E973-F21D-136E83A7B4C4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Straight Arrow Connector 756">
            <a:extLst>
              <a:ext uri="{FF2B5EF4-FFF2-40B4-BE49-F238E27FC236}">
                <a16:creationId xmlns:a16="http://schemas.microsoft.com/office/drawing/2014/main" id="{8A298FD6-CA6C-4DAB-500B-590D2BAD4023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" name="Straight Arrow Connector 757">
            <a:extLst>
              <a:ext uri="{FF2B5EF4-FFF2-40B4-BE49-F238E27FC236}">
                <a16:creationId xmlns:a16="http://schemas.microsoft.com/office/drawing/2014/main" id="{71FC6678-7BA0-ABC4-2CB7-D3BF7CA36C45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" name="Straight Arrow Connector 758">
            <a:extLst>
              <a:ext uri="{FF2B5EF4-FFF2-40B4-BE49-F238E27FC236}">
                <a16:creationId xmlns:a16="http://schemas.microsoft.com/office/drawing/2014/main" id="{4BDBF51D-B964-F2ED-CF60-16324C3F21B3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Straight Arrow Connector 759">
            <a:extLst>
              <a:ext uri="{FF2B5EF4-FFF2-40B4-BE49-F238E27FC236}">
                <a16:creationId xmlns:a16="http://schemas.microsoft.com/office/drawing/2014/main" id="{38716B64-6753-0E09-1870-C54D2143EAC4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" name="Straight Arrow Connector 760">
            <a:extLst>
              <a:ext uri="{FF2B5EF4-FFF2-40B4-BE49-F238E27FC236}">
                <a16:creationId xmlns:a16="http://schemas.microsoft.com/office/drawing/2014/main" id="{5CDB3307-00B9-1330-FA8A-CA869C496E1A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" name="Straight Arrow Connector 761">
            <a:extLst>
              <a:ext uri="{FF2B5EF4-FFF2-40B4-BE49-F238E27FC236}">
                <a16:creationId xmlns:a16="http://schemas.microsoft.com/office/drawing/2014/main" id="{9C35B9A0-14B3-68CC-0A03-BEBC898C7696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Straight Arrow Connector 762">
            <a:extLst>
              <a:ext uri="{FF2B5EF4-FFF2-40B4-BE49-F238E27FC236}">
                <a16:creationId xmlns:a16="http://schemas.microsoft.com/office/drawing/2014/main" id="{11C83C0A-5EEF-ED1A-C43B-3D38E837D347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" name="Straight Arrow Connector 763">
            <a:extLst>
              <a:ext uri="{FF2B5EF4-FFF2-40B4-BE49-F238E27FC236}">
                <a16:creationId xmlns:a16="http://schemas.microsoft.com/office/drawing/2014/main" id="{CA1D5536-25DB-1910-4846-3DEACF29EAD4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" name="Straight Arrow Connector 764">
            <a:extLst>
              <a:ext uri="{FF2B5EF4-FFF2-40B4-BE49-F238E27FC236}">
                <a16:creationId xmlns:a16="http://schemas.microsoft.com/office/drawing/2014/main" id="{9221CDF0-2918-32E7-9A4D-0E6E2DBF0430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" name="Straight Arrow Connector 765">
            <a:extLst>
              <a:ext uri="{FF2B5EF4-FFF2-40B4-BE49-F238E27FC236}">
                <a16:creationId xmlns:a16="http://schemas.microsoft.com/office/drawing/2014/main" id="{237CC948-4D44-3895-E22C-3651666C49EF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" name="Straight Arrow Connector 766">
            <a:extLst>
              <a:ext uri="{FF2B5EF4-FFF2-40B4-BE49-F238E27FC236}">
                <a16:creationId xmlns:a16="http://schemas.microsoft.com/office/drawing/2014/main" id="{9D089A1E-9E8B-C4D7-E113-41A1CCF4B254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" name="Straight Arrow Connector 767">
            <a:extLst>
              <a:ext uri="{FF2B5EF4-FFF2-40B4-BE49-F238E27FC236}">
                <a16:creationId xmlns:a16="http://schemas.microsoft.com/office/drawing/2014/main" id="{AC487947-4824-6688-0CA4-CA66BF08A75E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" name="Straight Connector 768">
            <a:extLst>
              <a:ext uri="{FF2B5EF4-FFF2-40B4-BE49-F238E27FC236}">
                <a16:creationId xmlns:a16="http://schemas.microsoft.com/office/drawing/2014/main" id="{866EC225-DD78-6C42-B2A2-C086527E1FD3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157162</xdr:colOff>
      <xdr:row>97</xdr:row>
      <xdr:rowOff>142857</xdr:rowOff>
    </xdr:from>
    <xdr:to>
      <xdr:col>18</xdr:col>
      <xdr:colOff>4753</xdr:colOff>
      <xdr:row>101</xdr:row>
      <xdr:rowOff>4749</xdr:rowOff>
    </xdr:to>
    <xdr:grpSp>
      <xdr:nvGrpSpPr>
        <xdr:cNvPr id="891" name="Group 890">
          <a:extLst>
            <a:ext uri="{FF2B5EF4-FFF2-40B4-BE49-F238E27FC236}">
              <a16:creationId xmlns:a16="http://schemas.microsoft.com/office/drawing/2014/main" id="{A26E587F-D738-E6B1-D1B3-390D6F664651}"/>
            </a:ext>
          </a:extLst>
        </xdr:cNvPr>
        <xdr:cNvGrpSpPr/>
      </xdr:nvGrpSpPr>
      <xdr:grpSpPr>
        <a:xfrm>
          <a:off x="966787" y="14697057"/>
          <a:ext cx="1952616" cy="433392"/>
          <a:chOff x="966787" y="10744182"/>
          <a:chExt cx="1952616" cy="433392"/>
        </a:xfrm>
      </xdr:grpSpPr>
      <xdr:cxnSp macro="">
        <xdr:nvCxnSpPr>
          <xdr:cNvPr id="771" name="Straight Connector 770">
            <a:extLst>
              <a:ext uri="{FF2B5EF4-FFF2-40B4-BE49-F238E27FC236}">
                <a16:creationId xmlns:a16="http://schemas.microsoft.com/office/drawing/2014/main" id="{047F18BE-95E4-63E5-61B6-E29AED7171E2}"/>
              </a:ext>
            </a:extLst>
          </xdr:cNvPr>
          <xdr:cNvCxnSpPr/>
        </xdr:nvCxnSpPr>
        <xdr:spPr>
          <a:xfrm>
            <a:off x="966787" y="11172803"/>
            <a:ext cx="1938338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" name="Straight Arrow Connector 771">
            <a:extLst>
              <a:ext uri="{FF2B5EF4-FFF2-40B4-BE49-F238E27FC236}">
                <a16:creationId xmlns:a16="http://schemas.microsoft.com/office/drawing/2014/main" id="{895582C2-8D40-A7A3-578A-8463EAB0B5EE}"/>
              </a:ext>
            </a:extLst>
          </xdr:cNvPr>
          <xdr:cNvCxnSpPr/>
        </xdr:nvCxnSpPr>
        <xdr:spPr>
          <a:xfrm>
            <a:off x="1133473" y="1103469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" name="Straight Arrow Connector 772">
            <a:extLst>
              <a:ext uri="{FF2B5EF4-FFF2-40B4-BE49-F238E27FC236}">
                <a16:creationId xmlns:a16="http://schemas.microsoft.com/office/drawing/2014/main" id="{C6F937AC-AA10-BE6B-2BE7-D8910FCC4BC6}"/>
              </a:ext>
            </a:extLst>
          </xdr:cNvPr>
          <xdr:cNvCxnSpPr/>
        </xdr:nvCxnSpPr>
        <xdr:spPr>
          <a:xfrm>
            <a:off x="1295397" y="1089182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" name="Straight Arrow Connector 773">
            <a:extLst>
              <a:ext uri="{FF2B5EF4-FFF2-40B4-BE49-F238E27FC236}">
                <a16:creationId xmlns:a16="http://schemas.microsoft.com/office/drawing/2014/main" id="{FA3A1629-4587-1553-CA34-07A8CD6E63B3}"/>
              </a:ext>
            </a:extLst>
          </xdr:cNvPr>
          <xdr:cNvCxnSpPr/>
        </xdr:nvCxnSpPr>
        <xdr:spPr>
          <a:xfrm>
            <a:off x="1457323" y="1074418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" name="Straight Arrow Connector 774">
            <a:extLst>
              <a:ext uri="{FF2B5EF4-FFF2-40B4-BE49-F238E27FC236}">
                <a16:creationId xmlns:a16="http://schemas.microsoft.com/office/drawing/2014/main" id="{9BD0A68E-8FCB-7EC3-2CCD-2CFC6F932A88}"/>
              </a:ext>
            </a:extLst>
          </xdr:cNvPr>
          <xdr:cNvCxnSpPr/>
        </xdr:nvCxnSpPr>
        <xdr:spPr>
          <a:xfrm>
            <a:off x="1619246" y="1089658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" name="Straight Arrow Connector 775">
            <a:extLst>
              <a:ext uri="{FF2B5EF4-FFF2-40B4-BE49-F238E27FC236}">
                <a16:creationId xmlns:a16="http://schemas.microsoft.com/office/drawing/2014/main" id="{90D4CCBB-0789-A556-E972-1DF514E2993B}"/>
              </a:ext>
            </a:extLst>
          </xdr:cNvPr>
          <xdr:cNvCxnSpPr/>
        </xdr:nvCxnSpPr>
        <xdr:spPr>
          <a:xfrm>
            <a:off x="1781172" y="1103469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" name="Straight Connector 776">
            <a:extLst>
              <a:ext uri="{FF2B5EF4-FFF2-40B4-BE49-F238E27FC236}">
                <a16:creationId xmlns:a16="http://schemas.microsoft.com/office/drawing/2014/main" id="{005A3739-B2B8-9595-7D96-E397483873BC}"/>
              </a:ext>
            </a:extLst>
          </xdr:cNvPr>
          <xdr:cNvCxnSpPr/>
        </xdr:nvCxnSpPr>
        <xdr:spPr>
          <a:xfrm flipV="1">
            <a:off x="976309" y="1074894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Straight Connector 777">
            <a:extLst>
              <a:ext uri="{FF2B5EF4-FFF2-40B4-BE49-F238E27FC236}">
                <a16:creationId xmlns:a16="http://schemas.microsoft.com/office/drawing/2014/main" id="{2015257F-E300-098B-E5FE-AE04DABB97DD}"/>
              </a:ext>
            </a:extLst>
          </xdr:cNvPr>
          <xdr:cNvCxnSpPr/>
        </xdr:nvCxnSpPr>
        <xdr:spPr>
          <a:xfrm flipH="1" flipV="1">
            <a:off x="1457305" y="1074894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" name="Straight Arrow Connector 778">
            <a:extLst>
              <a:ext uri="{FF2B5EF4-FFF2-40B4-BE49-F238E27FC236}">
                <a16:creationId xmlns:a16="http://schemas.microsoft.com/office/drawing/2014/main" id="{9A8A70D7-4795-E803-9C94-4E9A94582BA9}"/>
              </a:ext>
            </a:extLst>
          </xdr:cNvPr>
          <xdr:cNvCxnSpPr/>
        </xdr:nvCxnSpPr>
        <xdr:spPr>
          <a:xfrm>
            <a:off x="2105033" y="1103469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" name="Straight Arrow Connector 779">
            <a:extLst>
              <a:ext uri="{FF2B5EF4-FFF2-40B4-BE49-F238E27FC236}">
                <a16:creationId xmlns:a16="http://schemas.microsoft.com/office/drawing/2014/main" id="{CC5A8D04-C5DF-3CA9-A305-78029DE38C0C}"/>
              </a:ext>
            </a:extLst>
          </xdr:cNvPr>
          <xdr:cNvCxnSpPr/>
        </xdr:nvCxnSpPr>
        <xdr:spPr>
          <a:xfrm>
            <a:off x="2266957" y="1089181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" name="Straight Arrow Connector 780">
            <a:extLst>
              <a:ext uri="{FF2B5EF4-FFF2-40B4-BE49-F238E27FC236}">
                <a16:creationId xmlns:a16="http://schemas.microsoft.com/office/drawing/2014/main" id="{64931462-35CA-12B7-0CD0-3B52B2961BCB}"/>
              </a:ext>
            </a:extLst>
          </xdr:cNvPr>
          <xdr:cNvCxnSpPr/>
        </xdr:nvCxnSpPr>
        <xdr:spPr>
          <a:xfrm>
            <a:off x="2428883" y="1074418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" name="Straight Arrow Connector 781">
            <a:extLst>
              <a:ext uri="{FF2B5EF4-FFF2-40B4-BE49-F238E27FC236}">
                <a16:creationId xmlns:a16="http://schemas.microsoft.com/office/drawing/2014/main" id="{158184D3-6CD0-6F45-DE9D-2CB377616CE9}"/>
              </a:ext>
            </a:extLst>
          </xdr:cNvPr>
          <xdr:cNvCxnSpPr/>
        </xdr:nvCxnSpPr>
        <xdr:spPr>
          <a:xfrm>
            <a:off x="2590806" y="1089658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Straight Arrow Connector 782">
            <a:extLst>
              <a:ext uri="{FF2B5EF4-FFF2-40B4-BE49-F238E27FC236}">
                <a16:creationId xmlns:a16="http://schemas.microsoft.com/office/drawing/2014/main" id="{FA93DDE0-3E9A-BDE1-89E1-399587169AD1}"/>
              </a:ext>
            </a:extLst>
          </xdr:cNvPr>
          <xdr:cNvCxnSpPr/>
        </xdr:nvCxnSpPr>
        <xdr:spPr>
          <a:xfrm>
            <a:off x="2752732" y="1103469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Straight Connector 783">
            <a:extLst>
              <a:ext uri="{FF2B5EF4-FFF2-40B4-BE49-F238E27FC236}">
                <a16:creationId xmlns:a16="http://schemas.microsoft.com/office/drawing/2014/main" id="{F543434B-3DCD-16A3-8320-20D208AB6B74}"/>
              </a:ext>
            </a:extLst>
          </xdr:cNvPr>
          <xdr:cNvCxnSpPr/>
        </xdr:nvCxnSpPr>
        <xdr:spPr>
          <a:xfrm flipV="1">
            <a:off x="1947869" y="1074894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Straight Connector 784">
            <a:extLst>
              <a:ext uri="{FF2B5EF4-FFF2-40B4-BE49-F238E27FC236}">
                <a16:creationId xmlns:a16="http://schemas.microsoft.com/office/drawing/2014/main" id="{F09488EA-4899-053C-A74F-50DDABD97F7E}"/>
              </a:ext>
            </a:extLst>
          </xdr:cNvPr>
          <xdr:cNvCxnSpPr/>
        </xdr:nvCxnSpPr>
        <xdr:spPr>
          <a:xfrm flipH="1" flipV="1">
            <a:off x="2428865" y="1074894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95242</xdr:colOff>
      <xdr:row>3</xdr:row>
      <xdr:rowOff>61913</xdr:rowOff>
    </xdr:from>
    <xdr:to>
      <xdr:col>23</xdr:col>
      <xdr:colOff>80966</xdr:colOff>
      <xdr:row>29</xdr:row>
      <xdr:rowOff>80964</xdr:rowOff>
    </xdr:to>
    <xdr:grpSp>
      <xdr:nvGrpSpPr>
        <xdr:cNvPr id="885" name="Group 884">
          <a:extLst>
            <a:ext uri="{FF2B5EF4-FFF2-40B4-BE49-F238E27FC236}">
              <a16:creationId xmlns:a16="http://schemas.microsoft.com/office/drawing/2014/main" id="{1BDEA7E0-BEA2-7A9C-9D69-6D37F7C6FACC}"/>
            </a:ext>
          </a:extLst>
        </xdr:cNvPr>
        <xdr:cNvGrpSpPr/>
      </xdr:nvGrpSpPr>
      <xdr:grpSpPr>
        <a:xfrm>
          <a:off x="419092" y="1166813"/>
          <a:ext cx="3386149" cy="3733801"/>
          <a:chOff x="419092" y="928688"/>
          <a:chExt cx="3386149" cy="3752851"/>
        </a:xfrm>
      </xdr:grpSpPr>
      <xdr:cxnSp macro="">
        <xdr:nvCxnSpPr>
          <xdr:cNvPr id="794" name="Straight Connector 793">
            <a:extLst>
              <a:ext uri="{FF2B5EF4-FFF2-40B4-BE49-F238E27FC236}">
                <a16:creationId xmlns:a16="http://schemas.microsoft.com/office/drawing/2014/main" id="{B02DA1E9-2C0C-5F60-28D5-2FD9F50B1DC9}"/>
              </a:ext>
            </a:extLst>
          </xdr:cNvPr>
          <xdr:cNvCxnSpPr/>
        </xdr:nvCxnSpPr>
        <xdr:spPr>
          <a:xfrm flipH="1">
            <a:off x="419100" y="1297271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" name="Straight Connector 794">
            <a:extLst>
              <a:ext uri="{FF2B5EF4-FFF2-40B4-BE49-F238E27FC236}">
                <a16:creationId xmlns:a16="http://schemas.microsoft.com/office/drawing/2014/main" id="{BF629CCB-DA35-4F6F-CE15-3BC4EC1AA205}"/>
              </a:ext>
            </a:extLst>
          </xdr:cNvPr>
          <xdr:cNvCxnSpPr/>
        </xdr:nvCxnSpPr>
        <xdr:spPr>
          <a:xfrm>
            <a:off x="485774" y="1220681"/>
            <a:ext cx="0" cy="27284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" name="Straight Connector 795">
            <a:extLst>
              <a:ext uri="{FF2B5EF4-FFF2-40B4-BE49-F238E27FC236}">
                <a16:creationId xmlns:a16="http://schemas.microsoft.com/office/drawing/2014/main" id="{79AA349B-42AE-CA98-6B88-6C6AF98ADA34}"/>
              </a:ext>
            </a:extLst>
          </xdr:cNvPr>
          <xdr:cNvCxnSpPr/>
        </xdr:nvCxnSpPr>
        <xdr:spPr>
          <a:xfrm flipH="1">
            <a:off x="447673" y="1268552"/>
            <a:ext cx="71437" cy="718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" name="Straight Connector 796">
            <a:extLst>
              <a:ext uri="{FF2B5EF4-FFF2-40B4-BE49-F238E27FC236}">
                <a16:creationId xmlns:a16="http://schemas.microsoft.com/office/drawing/2014/main" id="{E5787B56-2106-0273-B05D-A738E9D44D13}"/>
              </a:ext>
            </a:extLst>
          </xdr:cNvPr>
          <xdr:cNvCxnSpPr/>
        </xdr:nvCxnSpPr>
        <xdr:spPr>
          <a:xfrm flipH="1">
            <a:off x="419092" y="3882145"/>
            <a:ext cx="24765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" name="Straight Connector 797">
            <a:extLst>
              <a:ext uri="{FF2B5EF4-FFF2-40B4-BE49-F238E27FC236}">
                <a16:creationId xmlns:a16="http://schemas.microsoft.com/office/drawing/2014/main" id="{544E1A20-D569-AE31-4CF4-037B58DB8A31}"/>
              </a:ext>
            </a:extLst>
          </xdr:cNvPr>
          <xdr:cNvCxnSpPr/>
        </xdr:nvCxnSpPr>
        <xdr:spPr>
          <a:xfrm flipH="1">
            <a:off x="447665" y="3848639"/>
            <a:ext cx="71437" cy="718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Straight Connector 798">
            <a:extLst>
              <a:ext uri="{FF2B5EF4-FFF2-40B4-BE49-F238E27FC236}">
                <a16:creationId xmlns:a16="http://schemas.microsoft.com/office/drawing/2014/main" id="{26694C24-5912-6FA9-2AC5-08DCA5E89E27}"/>
              </a:ext>
            </a:extLst>
          </xdr:cNvPr>
          <xdr:cNvCxnSpPr/>
        </xdr:nvCxnSpPr>
        <xdr:spPr>
          <a:xfrm>
            <a:off x="809625" y="4073614"/>
            <a:ext cx="0" cy="6079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" name="Straight Connector 799">
            <a:extLst>
              <a:ext uri="{FF2B5EF4-FFF2-40B4-BE49-F238E27FC236}">
                <a16:creationId xmlns:a16="http://schemas.microsoft.com/office/drawing/2014/main" id="{DE5702EB-20AB-4C74-3AE2-5692A4C5CB21}"/>
              </a:ext>
            </a:extLst>
          </xdr:cNvPr>
          <xdr:cNvCxnSpPr/>
        </xdr:nvCxnSpPr>
        <xdr:spPr>
          <a:xfrm>
            <a:off x="733428" y="4312954"/>
            <a:ext cx="272891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" name="Straight Connector 800">
            <a:extLst>
              <a:ext uri="{FF2B5EF4-FFF2-40B4-BE49-F238E27FC236}">
                <a16:creationId xmlns:a16="http://schemas.microsoft.com/office/drawing/2014/main" id="{889DEE40-7909-760A-91F2-E93F082AE183}"/>
              </a:ext>
            </a:extLst>
          </xdr:cNvPr>
          <xdr:cNvCxnSpPr/>
        </xdr:nvCxnSpPr>
        <xdr:spPr>
          <a:xfrm flipH="1">
            <a:off x="766763" y="4274661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Straight Connector 801">
            <a:extLst>
              <a:ext uri="{FF2B5EF4-FFF2-40B4-BE49-F238E27FC236}">
                <a16:creationId xmlns:a16="http://schemas.microsoft.com/office/drawing/2014/main" id="{6B31E246-1C82-11CB-2414-788A49CE4472}"/>
              </a:ext>
            </a:extLst>
          </xdr:cNvPr>
          <xdr:cNvCxnSpPr/>
        </xdr:nvCxnSpPr>
        <xdr:spPr>
          <a:xfrm>
            <a:off x="733423" y="4600164"/>
            <a:ext cx="273367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" name="Straight Connector 802">
            <a:extLst>
              <a:ext uri="{FF2B5EF4-FFF2-40B4-BE49-F238E27FC236}">
                <a16:creationId xmlns:a16="http://schemas.microsoft.com/office/drawing/2014/main" id="{0F33B584-4A2C-0AB4-F77E-8DD21FCA049A}"/>
              </a:ext>
            </a:extLst>
          </xdr:cNvPr>
          <xdr:cNvCxnSpPr/>
        </xdr:nvCxnSpPr>
        <xdr:spPr>
          <a:xfrm flipH="1">
            <a:off x="766758" y="4561871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" name="Straight Connector 803">
            <a:extLst>
              <a:ext uri="{FF2B5EF4-FFF2-40B4-BE49-F238E27FC236}">
                <a16:creationId xmlns:a16="http://schemas.microsoft.com/office/drawing/2014/main" id="{EB929984-7C50-C4E3-98CB-1C7CB96DC743}"/>
              </a:ext>
            </a:extLst>
          </xdr:cNvPr>
          <xdr:cNvCxnSpPr/>
        </xdr:nvCxnSpPr>
        <xdr:spPr>
          <a:xfrm>
            <a:off x="3400426" y="4073615"/>
            <a:ext cx="0" cy="6079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" name="Straight Connector 804">
            <a:extLst>
              <a:ext uri="{FF2B5EF4-FFF2-40B4-BE49-F238E27FC236}">
                <a16:creationId xmlns:a16="http://schemas.microsoft.com/office/drawing/2014/main" id="{8C532B6C-B819-12D1-4E84-2F56F891AD95}"/>
              </a:ext>
            </a:extLst>
          </xdr:cNvPr>
          <xdr:cNvCxnSpPr/>
        </xdr:nvCxnSpPr>
        <xdr:spPr>
          <a:xfrm flipH="1">
            <a:off x="3357564" y="4274662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" name="Straight Connector 805">
            <a:extLst>
              <a:ext uri="{FF2B5EF4-FFF2-40B4-BE49-F238E27FC236}">
                <a16:creationId xmlns:a16="http://schemas.microsoft.com/office/drawing/2014/main" id="{BB81199A-3344-0A8C-1FBB-355B166E601C}"/>
              </a:ext>
            </a:extLst>
          </xdr:cNvPr>
          <xdr:cNvCxnSpPr/>
        </xdr:nvCxnSpPr>
        <xdr:spPr>
          <a:xfrm flipH="1">
            <a:off x="3357559" y="4561872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" name="Straight Connector 806">
            <a:extLst>
              <a:ext uri="{FF2B5EF4-FFF2-40B4-BE49-F238E27FC236}">
                <a16:creationId xmlns:a16="http://schemas.microsoft.com/office/drawing/2014/main" id="{678868B4-6B63-48B9-EA9A-8029FC393871}"/>
              </a:ext>
            </a:extLst>
          </xdr:cNvPr>
          <xdr:cNvCxnSpPr/>
        </xdr:nvCxnSpPr>
        <xdr:spPr>
          <a:xfrm>
            <a:off x="2105027" y="4006599"/>
            <a:ext cx="0" cy="3877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Straight Connector 807">
            <a:extLst>
              <a:ext uri="{FF2B5EF4-FFF2-40B4-BE49-F238E27FC236}">
                <a16:creationId xmlns:a16="http://schemas.microsoft.com/office/drawing/2014/main" id="{CC60B65A-42F6-19DD-32E5-7CF5727821AD}"/>
              </a:ext>
            </a:extLst>
          </xdr:cNvPr>
          <xdr:cNvCxnSpPr/>
        </xdr:nvCxnSpPr>
        <xdr:spPr>
          <a:xfrm flipH="1">
            <a:off x="2062160" y="4274665"/>
            <a:ext cx="80962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" name="Straight Connector 810">
            <a:extLst>
              <a:ext uri="{FF2B5EF4-FFF2-40B4-BE49-F238E27FC236}">
                <a16:creationId xmlns:a16="http://schemas.microsoft.com/office/drawing/2014/main" id="{BCE957AF-39C9-CA37-34B5-DBD44E486D6D}"/>
              </a:ext>
            </a:extLst>
          </xdr:cNvPr>
          <xdr:cNvCxnSpPr/>
        </xdr:nvCxnSpPr>
        <xdr:spPr>
          <a:xfrm flipV="1">
            <a:off x="809625" y="3231136"/>
            <a:ext cx="642937" cy="6557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" name="Straight Connector 811">
            <a:extLst>
              <a:ext uri="{FF2B5EF4-FFF2-40B4-BE49-F238E27FC236}">
                <a16:creationId xmlns:a16="http://schemas.microsoft.com/office/drawing/2014/main" id="{2ADC5112-CC6B-921B-5143-0F19420A9A91}"/>
              </a:ext>
            </a:extLst>
          </xdr:cNvPr>
          <xdr:cNvCxnSpPr/>
        </xdr:nvCxnSpPr>
        <xdr:spPr>
          <a:xfrm flipH="1" flipV="1">
            <a:off x="1462088" y="3235925"/>
            <a:ext cx="638175" cy="64143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" name="Straight Connector 812">
            <a:extLst>
              <a:ext uri="{FF2B5EF4-FFF2-40B4-BE49-F238E27FC236}">
                <a16:creationId xmlns:a16="http://schemas.microsoft.com/office/drawing/2014/main" id="{8554204D-2268-D067-A9BB-4F34CD0BCAFC}"/>
              </a:ext>
            </a:extLst>
          </xdr:cNvPr>
          <xdr:cNvCxnSpPr/>
        </xdr:nvCxnSpPr>
        <xdr:spPr>
          <a:xfrm flipV="1">
            <a:off x="1462087" y="1297270"/>
            <a:ext cx="642937" cy="64621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Straight Connector 813">
            <a:extLst>
              <a:ext uri="{FF2B5EF4-FFF2-40B4-BE49-F238E27FC236}">
                <a16:creationId xmlns:a16="http://schemas.microsoft.com/office/drawing/2014/main" id="{94F4A84E-8A59-5FC2-ACC6-11495376574C}"/>
              </a:ext>
            </a:extLst>
          </xdr:cNvPr>
          <xdr:cNvCxnSpPr/>
        </xdr:nvCxnSpPr>
        <xdr:spPr>
          <a:xfrm flipH="1" flipV="1">
            <a:off x="819149" y="1302056"/>
            <a:ext cx="638175" cy="64143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" name="Straight Connector 814">
            <a:extLst>
              <a:ext uri="{FF2B5EF4-FFF2-40B4-BE49-F238E27FC236}">
                <a16:creationId xmlns:a16="http://schemas.microsoft.com/office/drawing/2014/main" id="{1F891C04-EF20-B2D7-7BDC-0C7CAF983584}"/>
              </a:ext>
            </a:extLst>
          </xdr:cNvPr>
          <xdr:cNvCxnSpPr/>
        </xdr:nvCxnSpPr>
        <xdr:spPr>
          <a:xfrm>
            <a:off x="1457324" y="1953061"/>
            <a:ext cx="0" cy="1292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" name="Straight Connector 815">
            <a:extLst>
              <a:ext uri="{FF2B5EF4-FFF2-40B4-BE49-F238E27FC236}">
                <a16:creationId xmlns:a16="http://schemas.microsoft.com/office/drawing/2014/main" id="{BD821AB4-6923-B12D-D0CC-1C04D5863EF6}"/>
              </a:ext>
            </a:extLst>
          </xdr:cNvPr>
          <xdr:cNvCxnSpPr/>
        </xdr:nvCxnSpPr>
        <xdr:spPr>
          <a:xfrm flipV="1">
            <a:off x="2100263" y="3231136"/>
            <a:ext cx="642937" cy="6557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" name="Straight Connector 816">
            <a:extLst>
              <a:ext uri="{FF2B5EF4-FFF2-40B4-BE49-F238E27FC236}">
                <a16:creationId xmlns:a16="http://schemas.microsoft.com/office/drawing/2014/main" id="{AA08F142-B340-33B2-4E05-652DC98DE805}"/>
              </a:ext>
            </a:extLst>
          </xdr:cNvPr>
          <xdr:cNvCxnSpPr/>
        </xdr:nvCxnSpPr>
        <xdr:spPr>
          <a:xfrm flipH="1" flipV="1">
            <a:off x="2762252" y="3240712"/>
            <a:ext cx="638175" cy="64143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" name="Straight Connector 817">
            <a:extLst>
              <a:ext uri="{FF2B5EF4-FFF2-40B4-BE49-F238E27FC236}">
                <a16:creationId xmlns:a16="http://schemas.microsoft.com/office/drawing/2014/main" id="{BF722B01-0800-F87A-388E-5C64CEF2F0C4}"/>
              </a:ext>
            </a:extLst>
          </xdr:cNvPr>
          <xdr:cNvCxnSpPr/>
        </xdr:nvCxnSpPr>
        <xdr:spPr>
          <a:xfrm flipV="1">
            <a:off x="2757488" y="1297270"/>
            <a:ext cx="642937" cy="64621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" name="Straight Connector 818">
            <a:extLst>
              <a:ext uri="{FF2B5EF4-FFF2-40B4-BE49-F238E27FC236}">
                <a16:creationId xmlns:a16="http://schemas.microsoft.com/office/drawing/2014/main" id="{A520A8B0-450F-F7E8-491C-E1EAD2552D52}"/>
              </a:ext>
            </a:extLst>
          </xdr:cNvPr>
          <xdr:cNvCxnSpPr/>
        </xdr:nvCxnSpPr>
        <xdr:spPr>
          <a:xfrm flipH="1" flipV="1">
            <a:off x="2105024" y="1302056"/>
            <a:ext cx="638175" cy="64143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" name="Straight Connector 819">
            <a:extLst>
              <a:ext uri="{FF2B5EF4-FFF2-40B4-BE49-F238E27FC236}">
                <a16:creationId xmlns:a16="http://schemas.microsoft.com/office/drawing/2014/main" id="{B2AB0862-2BB9-BA13-03CA-C09F591887A0}"/>
              </a:ext>
            </a:extLst>
          </xdr:cNvPr>
          <xdr:cNvCxnSpPr/>
        </xdr:nvCxnSpPr>
        <xdr:spPr>
          <a:xfrm>
            <a:off x="2752725" y="1957848"/>
            <a:ext cx="0" cy="1292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" name="Straight Connector 825">
            <a:extLst>
              <a:ext uri="{FF2B5EF4-FFF2-40B4-BE49-F238E27FC236}">
                <a16:creationId xmlns:a16="http://schemas.microsoft.com/office/drawing/2014/main" id="{5497E78E-A010-168E-0D71-2EFAF2C08B6D}"/>
              </a:ext>
            </a:extLst>
          </xdr:cNvPr>
          <xdr:cNvCxnSpPr/>
        </xdr:nvCxnSpPr>
        <xdr:spPr>
          <a:xfrm flipV="1">
            <a:off x="809626" y="928688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" name="Straight Connector 826">
            <a:extLst>
              <a:ext uri="{FF2B5EF4-FFF2-40B4-BE49-F238E27FC236}">
                <a16:creationId xmlns:a16="http://schemas.microsoft.com/office/drawing/2014/main" id="{9C2324E6-03D2-80E0-541B-4CCC92D4527D}"/>
              </a:ext>
            </a:extLst>
          </xdr:cNvPr>
          <xdr:cNvCxnSpPr/>
        </xdr:nvCxnSpPr>
        <xdr:spPr>
          <a:xfrm>
            <a:off x="733424" y="1010063"/>
            <a:ext cx="27432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" name="Straight Connector 827">
            <a:extLst>
              <a:ext uri="{FF2B5EF4-FFF2-40B4-BE49-F238E27FC236}">
                <a16:creationId xmlns:a16="http://schemas.microsoft.com/office/drawing/2014/main" id="{97D54307-BF39-5D3E-271D-04CC5EB86A2D}"/>
              </a:ext>
            </a:extLst>
          </xdr:cNvPr>
          <xdr:cNvCxnSpPr/>
        </xdr:nvCxnSpPr>
        <xdr:spPr>
          <a:xfrm flipH="1">
            <a:off x="771523" y="971773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" name="Straight Connector 828">
            <a:extLst>
              <a:ext uri="{FF2B5EF4-FFF2-40B4-BE49-F238E27FC236}">
                <a16:creationId xmlns:a16="http://schemas.microsoft.com/office/drawing/2014/main" id="{4DD74DE8-963A-17AC-845F-9FE2418CA2C1}"/>
              </a:ext>
            </a:extLst>
          </xdr:cNvPr>
          <xdr:cNvCxnSpPr/>
        </xdr:nvCxnSpPr>
        <xdr:spPr>
          <a:xfrm flipV="1">
            <a:off x="2105026" y="928688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0" name="Straight Connector 829">
            <a:extLst>
              <a:ext uri="{FF2B5EF4-FFF2-40B4-BE49-F238E27FC236}">
                <a16:creationId xmlns:a16="http://schemas.microsoft.com/office/drawing/2014/main" id="{B5CF626B-9904-FBB3-01B3-0194698F8D10}"/>
              </a:ext>
            </a:extLst>
          </xdr:cNvPr>
          <xdr:cNvCxnSpPr/>
        </xdr:nvCxnSpPr>
        <xdr:spPr>
          <a:xfrm flipH="1">
            <a:off x="2066923" y="971773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1" name="Straight Connector 830">
            <a:extLst>
              <a:ext uri="{FF2B5EF4-FFF2-40B4-BE49-F238E27FC236}">
                <a16:creationId xmlns:a16="http://schemas.microsoft.com/office/drawing/2014/main" id="{A80776A2-7A9F-17FF-A48E-FF59369B3AEF}"/>
              </a:ext>
            </a:extLst>
          </xdr:cNvPr>
          <xdr:cNvCxnSpPr/>
        </xdr:nvCxnSpPr>
        <xdr:spPr>
          <a:xfrm flipV="1">
            <a:off x="3400426" y="928688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Straight Connector 831">
            <a:extLst>
              <a:ext uri="{FF2B5EF4-FFF2-40B4-BE49-F238E27FC236}">
                <a16:creationId xmlns:a16="http://schemas.microsoft.com/office/drawing/2014/main" id="{93CD3E49-B2D4-8317-EC35-4167DC89785A}"/>
              </a:ext>
            </a:extLst>
          </xdr:cNvPr>
          <xdr:cNvCxnSpPr/>
        </xdr:nvCxnSpPr>
        <xdr:spPr>
          <a:xfrm flipH="1">
            <a:off x="3362323" y="971773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Straight Connector 834">
            <a:extLst>
              <a:ext uri="{FF2B5EF4-FFF2-40B4-BE49-F238E27FC236}">
                <a16:creationId xmlns:a16="http://schemas.microsoft.com/office/drawing/2014/main" id="{8A521D2D-2796-23EF-D5A7-F4480444EE24}"/>
              </a:ext>
            </a:extLst>
          </xdr:cNvPr>
          <xdr:cNvCxnSpPr/>
        </xdr:nvCxnSpPr>
        <xdr:spPr>
          <a:xfrm flipV="1">
            <a:off x="1457326" y="928688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6" name="Straight Connector 835">
            <a:extLst>
              <a:ext uri="{FF2B5EF4-FFF2-40B4-BE49-F238E27FC236}">
                <a16:creationId xmlns:a16="http://schemas.microsoft.com/office/drawing/2014/main" id="{28913C86-EEE8-2F93-22D1-1684D7865AE1}"/>
              </a:ext>
            </a:extLst>
          </xdr:cNvPr>
          <xdr:cNvCxnSpPr/>
        </xdr:nvCxnSpPr>
        <xdr:spPr>
          <a:xfrm flipH="1">
            <a:off x="1419223" y="971773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7" name="Straight Connector 836">
            <a:extLst>
              <a:ext uri="{FF2B5EF4-FFF2-40B4-BE49-F238E27FC236}">
                <a16:creationId xmlns:a16="http://schemas.microsoft.com/office/drawing/2014/main" id="{CCED4D18-5ED9-DB1E-4274-02908F13BF3D}"/>
              </a:ext>
            </a:extLst>
          </xdr:cNvPr>
          <xdr:cNvCxnSpPr/>
        </xdr:nvCxnSpPr>
        <xdr:spPr>
          <a:xfrm flipV="1">
            <a:off x="2752726" y="928688"/>
            <a:ext cx="0" cy="2058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8" name="Straight Connector 837">
            <a:extLst>
              <a:ext uri="{FF2B5EF4-FFF2-40B4-BE49-F238E27FC236}">
                <a16:creationId xmlns:a16="http://schemas.microsoft.com/office/drawing/2014/main" id="{4E818D12-A7E3-E07A-80C0-6E9A37BABAF3}"/>
              </a:ext>
            </a:extLst>
          </xdr:cNvPr>
          <xdr:cNvCxnSpPr/>
        </xdr:nvCxnSpPr>
        <xdr:spPr>
          <a:xfrm flipH="1">
            <a:off x="2714623" y="971773"/>
            <a:ext cx="71437" cy="81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Straight Connector 840">
            <a:extLst>
              <a:ext uri="{FF2B5EF4-FFF2-40B4-BE49-F238E27FC236}">
                <a16:creationId xmlns:a16="http://schemas.microsoft.com/office/drawing/2014/main" id="{51CEE31A-309C-7B11-B95C-B87E7310CA8B}"/>
              </a:ext>
            </a:extLst>
          </xdr:cNvPr>
          <xdr:cNvCxnSpPr/>
        </xdr:nvCxnSpPr>
        <xdr:spPr>
          <a:xfrm>
            <a:off x="3529013" y="1297271"/>
            <a:ext cx="2762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2" name="Straight Connector 841">
            <a:extLst>
              <a:ext uri="{FF2B5EF4-FFF2-40B4-BE49-F238E27FC236}">
                <a16:creationId xmlns:a16="http://schemas.microsoft.com/office/drawing/2014/main" id="{79DFA574-D49D-8B60-BE71-E0D19519273A}"/>
              </a:ext>
            </a:extLst>
          </xdr:cNvPr>
          <xdr:cNvCxnSpPr/>
        </xdr:nvCxnSpPr>
        <xdr:spPr>
          <a:xfrm>
            <a:off x="3724275" y="1235043"/>
            <a:ext cx="0" cy="270932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3" name="Straight Connector 842">
            <a:extLst>
              <a:ext uri="{FF2B5EF4-FFF2-40B4-BE49-F238E27FC236}">
                <a16:creationId xmlns:a16="http://schemas.microsoft.com/office/drawing/2014/main" id="{5E926443-34F6-D12F-E714-7CEF0EF0EBCA}"/>
              </a:ext>
            </a:extLst>
          </xdr:cNvPr>
          <xdr:cNvCxnSpPr/>
        </xdr:nvCxnSpPr>
        <xdr:spPr>
          <a:xfrm flipH="1">
            <a:off x="3686175" y="1273336"/>
            <a:ext cx="71438" cy="622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4" name="Straight Connector 843">
            <a:extLst>
              <a:ext uri="{FF2B5EF4-FFF2-40B4-BE49-F238E27FC236}">
                <a16:creationId xmlns:a16="http://schemas.microsoft.com/office/drawing/2014/main" id="{C2B3DDCE-DC64-3E5E-5E38-5A7419FF92F5}"/>
              </a:ext>
            </a:extLst>
          </xdr:cNvPr>
          <xdr:cNvCxnSpPr/>
        </xdr:nvCxnSpPr>
        <xdr:spPr>
          <a:xfrm>
            <a:off x="3490916" y="1943499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5" name="Straight Connector 844">
            <a:extLst>
              <a:ext uri="{FF2B5EF4-FFF2-40B4-BE49-F238E27FC236}">
                <a16:creationId xmlns:a16="http://schemas.microsoft.com/office/drawing/2014/main" id="{CA3007AB-9B42-5747-D4D5-ECF7CE42B97C}"/>
              </a:ext>
            </a:extLst>
          </xdr:cNvPr>
          <xdr:cNvCxnSpPr/>
        </xdr:nvCxnSpPr>
        <xdr:spPr>
          <a:xfrm flipH="1">
            <a:off x="3686178" y="1909991"/>
            <a:ext cx="71438" cy="718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6" name="Straight Connector 845">
            <a:extLst>
              <a:ext uri="{FF2B5EF4-FFF2-40B4-BE49-F238E27FC236}">
                <a16:creationId xmlns:a16="http://schemas.microsoft.com/office/drawing/2014/main" id="{144EFC6C-3D5F-63F0-99A2-C18AB0EC54B4}"/>
              </a:ext>
            </a:extLst>
          </xdr:cNvPr>
          <xdr:cNvCxnSpPr/>
        </xdr:nvCxnSpPr>
        <xdr:spPr>
          <a:xfrm>
            <a:off x="3490915" y="3231153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Straight Connector 846">
            <a:extLst>
              <a:ext uri="{FF2B5EF4-FFF2-40B4-BE49-F238E27FC236}">
                <a16:creationId xmlns:a16="http://schemas.microsoft.com/office/drawing/2014/main" id="{99ED1BDE-2D7B-E22D-5142-7D35B5454D63}"/>
              </a:ext>
            </a:extLst>
          </xdr:cNvPr>
          <xdr:cNvCxnSpPr/>
        </xdr:nvCxnSpPr>
        <xdr:spPr>
          <a:xfrm flipH="1">
            <a:off x="3686177" y="3197645"/>
            <a:ext cx="71438" cy="718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8" name="Straight Connector 847">
            <a:extLst>
              <a:ext uri="{FF2B5EF4-FFF2-40B4-BE49-F238E27FC236}">
                <a16:creationId xmlns:a16="http://schemas.microsoft.com/office/drawing/2014/main" id="{0F428074-117B-4DCA-F151-AD8CB4AEB283}"/>
              </a:ext>
            </a:extLst>
          </xdr:cNvPr>
          <xdr:cNvCxnSpPr/>
        </xdr:nvCxnSpPr>
        <xdr:spPr>
          <a:xfrm>
            <a:off x="3557588" y="3882152"/>
            <a:ext cx="24764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9" name="Straight Connector 848">
            <a:extLst>
              <a:ext uri="{FF2B5EF4-FFF2-40B4-BE49-F238E27FC236}">
                <a16:creationId xmlns:a16="http://schemas.microsoft.com/office/drawing/2014/main" id="{9274BD78-C827-26E0-3575-0A04FC7DB76D}"/>
              </a:ext>
            </a:extLst>
          </xdr:cNvPr>
          <xdr:cNvCxnSpPr/>
        </xdr:nvCxnSpPr>
        <xdr:spPr>
          <a:xfrm flipH="1">
            <a:off x="3686169" y="3858218"/>
            <a:ext cx="71438" cy="622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730A3596-6A87-AE03-98E1-84F78F45058B}"/>
              </a:ext>
            </a:extLst>
          </xdr:cNvPr>
          <xdr:cNvSpPr/>
        </xdr:nvSpPr>
        <xdr:spPr>
          <a:xfrm>
            <a:off x="709610" y="1196747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7B333A39-2E38-FFF9-9BDF-D0D0C4CF01A6}"/>
              </a:ext>
            </a:extLst>
          </xdr:cNvPr>
          <xdr:cNvSpPr/>
        </xdr:nvSpPr>
        <xdr:spPr>
          <a:xfrm>
            <a:off x="3300408" y="1196744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FE58F485-BDC0-174F-C2E8-886AE4D45445}"/>
              </a:ext>
            </a:extLst>
          </xdr:cNvPr>
          <xdr:cNvSpPr/>
        </xdr:nvSpPr>
        <xdr:spPr>
          <a:xfrm>
            <a:off x="709616" y="3781615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4CF3070F-2744-B230-D5E1-1E8E525F8B53}"/>
              </a:ext>
            </a:extLst>
          </xdr:cNvPr>
          <xdr:cNvSpPr/>
        </xdr:nvSpPr>
        <xdr:spPr>
          <a:xfrm>
            <a:off x="3300414" y="3781612"/>
            <a:ext cx="204787" cy="205832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6</xdr:col>
      <xdr:colOff>0</xdr:colOff>
      <xdr:row>95</xdr:row>
      <xdr:rowOff>85724</xdr:rowOff>
    </xdr:from>
    <xdr:to>
      <xdr:col>18</xdr:col>
      <xdr:colOff>4763</xdr:colOff>
      <xdr:row>97</xdr:row>
      <xdr:rowOff>3</xdr:rowOff>
    </xdr:to>
    <xdr:grpSp>
      <xdr:nvGrpSpPr>
        <xdr:cNvPr id="892" name="Group 891">
          <a:extLst>
            <a:ext uri="{FF2B5EF4-FFF2-40B4-BE49-F238E27FC236}">
              <a16:creationId xmlns:a16="http://schemas.microsoft.com/office/drawing/2014/main" id="{D90AA491-A9D3-0D2D-99FB-BDFAA3AC2F5C}"/>
            </a:ext>
          </a:extLst>
        </xdr:cNvPr>
        <xdr:cNvGrpSpPr/>
      </xdr:nvGrpSpPr>
      <xdr:grpSpPr>
        <a:xfrm>
          <a:off x="971550" y="14354174"/>
          <a:ext cx="1947863" cy="200029"/>
          <a:chOff x="971550" y="10401299"/>
          <a:chExt cx="1947863" cy="200029"/>
        </a:xfrm>
      </xdr:grpSpPr>
      <xdr:cxnSp macro="">
        <xdr:nvCxnSpPr>
          <xdr:cNvPr id="855" name="Straight Connector 854">
            <a:extLst>
              <a:ext uri="{FF2B5EF4-FFF2-40B4-BE49-F238E27FC236}">
                <a16:creationId xmlns:a16="http://schemas.microsoft.com/office/drawing/2014/main" id="{3C2DCC07-FD2D-189A-B572-EE93840B0B1C}"/>
              </a:ext>
            </a:extLst>
          </xdr:cNvPr>
          <xdr:cNvCxnSpPr/>
        </xdr:nvCxnSpPr>
        <xdr:spPr>
          <a:xfrm>
            <a:off x="971550" y="10601325"/>
            <a:ext cx="1947863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Straight Arrow Connector 855">
            <a:extLst>
              <a:ext uri="{FF2B5EF4-FFF2-40B4-BE49-F238E27FC236}">
                <a16:creationId xmlns:a16="http://schemas.microsoft.com/office/drawing/2014/main" id="{8A9E5B5F-263C-A9D6-6B73-BCD243C3AC67}"/>
              </a:ext>
            </a:extLst>
          </xdr:cNvPr>
          <xdr:cNvCxnSpPr/>
        </xdr:nvCxnSpPr>
        <xdr:spPr>
          <a:xfrm>
            <a:off x="971551" y="104013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7" name="Straight Arrow Connector 856">
            <a:extLst>
              <a:ext uri="{FF2B5EF4-FFF2-40B4-BE49-F238E27FC236}">
                <a16:creationId xmlns:a16="http://schemas.microsoft.com/office/drawing/2014/main" id="{AC4F87A1-4EBE-C249-F30A-EEFD1B2D8442}"/>
              </a:ext>
            </a:extLst>
          </xdr:cNvPr>
          <xdr:cNvCxnSpPr/>
        </xdr:nvCxnSpPr>
        <xdr:spPr>
          <a:xfrm>
            <a:off x="1133476" y="104013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8" name="Straight Arrow Connector 857">
            <a:extLst>
              <a:ext uri="{FF2B5EF4-FFF2-40B4-BE49-F238E27FC236}">
                <a16:creationId xmlns:a16="http://schemas.microsoft.com/office/drawing/2014/main" id="{0E98BA66-3B39-4C1F-3BA0-2575D83BC116}"/>
              </a:ext>
            </a:extLst>
          </xdr:cNvPr>
          <xdr:cNvCxnSpPr/>
        </xdr:nvCxnSpPr>
        <xdr:spPr>
          <a:xfrm>
            <a:off x="1295401" y="104013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Straight Arrow Connector 858">
            <a:extLst>
              <a:ext uri="{FF2B5EF4-FFF2-40B4-BE49-F238E27FC236}">
                <a16:creationId xmlns:a16="http://schemas.microsoft.com/office/drawing/2014/main" id="{EF65BBE4-A5CD-D115-AF14-C4D05BB3A876}"/>
              </a:ext>
            </a:extLst>
          </xdr:cNvPr>
          <xdr:cNvCxnSpPr/>
        </xdr:nvCxnSpPr>
        <xdr:spPr>
          <a:xfrm>
            <a:off x="1457326" y="104013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0" name="Straight Arrow Connector 859">
            <a:extLst>
              <a:ext uri="{FF2B5EF4-FFF2-40B4-BE49-F238E27FC236}">
                <a16:creationId xmlns:a16="http://schemas.microsoft.com/office/drawing/2014/main" id="{50FB5356-2330-E450-B516-8951BA3E0DF2}"/>
              </a:ext>
            </a:extLst>
          </xdr:cNvPr>
          <xdr:cNvCxnSpPr/>
        </xdr:nvCxnSpPr>
        <xdr:spPr>
          <a:xfrm>
            <a:off x="1619251" y="104060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1" name="Straight Arrow Connector 860">
            <a:extLst>
              <a:ext uri="{FF2B5EF4-FFF2-40B4-BE49-F238E27FC236}">
                <a16:creationId xmlns:a16="http://schemas.microsoft.com/office/drawing/2014/main" id="{BF1230A1-AC65-56B1-8BFE-6A4807890D86}"/>
              </a:ext>
            </a:extLst>
          </xdr:cNvPr>
          <xdr:cNvCxnSpPr/>
        </xdr:nvCxnSpPr>
        <xdr:spPr>
          <a:xfrm>
            <a:off x="1781176" y="104060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Straight Arrow Connector 861">
            <a:extLst>
              <a:ext uri="{FF2B5EF4-FFF2-40B4-BE49-F238E27FC236}">
                <a16:creationId xmlns:a16="http://schemas.microsoft.com/office/drawing/2014/main" id="{3B244B83-F63B-73FE-617A-EA1E3D3F65FD}"/>
              </a:ext>
            </a:extLst>
          </xdr:cNvPr>
          <xdr:cNvCxnSpPr/>
        </xdr:nvCxnSpPr>
        <xdr:spPr>
          <a:xfrm>
            <a:off x="1943101" y="104060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3" name="Straight Arrow Connector 862">
            <a:extLst>
              <a:ext uri="{FF2B5EF4-FFF2-40B4-BE49-F238E27FC236}">
                <a16:creationId xmlns:a16="http://schemas.microsoft.com/office/drawing/2014/main" id="{8FEB1AFF-0ECC-5159-DCE4-EBE6F98B4CD6}"/>
              </a:ext>
            </a:extLst>
          </xdr:cNvPr>
          <xdr:cNvCxnSpPr/>
        </xdr:nvCxnSpPr>
        <xdr:spPr>
          <a:xfrm>
            <a:off x="2105026" y="104060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4" name="Straight Arrow Connector 863">
            <a:extLst>
              <a:ext uri="{FF2B5EF4-FFF2-40B4-BE49-F238E27FC236}">
                <a16:creationId xmlns:a16="http://schemas.microsoft.com/office/drawing/2014/main" id="{A30BF4EE-22C3-C56E-B4D9-890C2EF443D1}"/>
              </a:ext>
            </a:extLst>
          </xdr:cNvPr>
          <xdr:cNvCxnSpPr/>
        </xdr:nvCxnSpPr>
        <xdr:spPr>
          <a:xfrm>
            <a:off x="2266951" y="104012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5" name="Straight Arrow Connector 864">
            <a:extLst>
              <a:ext uri="{FF2B5EF4-FFF2-40B4-BE49-F238E27FC236}">
                <a16:creationId xmlns:a16="http://schemas.microsoft.com/office/drawing/2014/main" id="{8445E2A4-E086-7571-C8AE-6955B34645A1}"/>
              </a:ext>
            </a:extLst>
          </xdr:cNvPr>
          <xdr:cNvCxnSpPr/>
        </xdr:nvCxnSpPr>
        <xdr:spPr>
          <a:xfrm>
            <a:off x="2428876" y="104013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6" name="Straight Arrow Connector 865">
            <a:extLst>
              <a:ext uri="{FF2B5EF4-FFF2-40B4-BE49-F238E27FC236}">
                <a16:creationId xmlns:a16="http://schemas.microsoft.com/office/drawing/2014/main" id="{B1B5DF36-1AD5-8500-E92B-8D8F63C9F584}"/>
              </a:ext>
            </a:extLst>
          </xdr:cNvPr>
          <xdr:cNvCxnSpPr/>
        </xdr:nvCxnSpPr>
        <xdr:spPr>
          <a:xfrm>
            <a:off x="2590801" y="104012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7" name="Straight Arrow Connector 866">
            <a:extLst>
              <a:ext uri="{FF2B5EF4-FFF2-40B4-BE49-F238E27FC236}">
                <a16:creationId xmlns:a16="http://schemas.microsoft.com/office/drawing/2014/main" id="{1FD6EE90-5AC6-57CC-7C52-2E46D3ED9D99}"/>
              </a:ext>
            </a:extLst>
          </xdr:cNvPr>
          <xdr:cNvCxnSpPr/>
        </xdr:nvCxnSpPr>
        <xdr:spPr>
          <a:xfrm>
            <a:off x="2752726" y="104013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8" name="Straight Arrow Connector 867">
            <a:extLst>
              <a:ext uri="{FF2B5EF4-FFF2-40B4-BE49-F238E27FC236}">
                <a16:creationId xmlns:a16="http://schemas.microsoft.com/office/drawing/2014/main" id="{3AE9EC61-57E2-D637-2D69-C8F4AC3F6EAD}"/>
              </a:ext>
            </a:extLst>
          </xdr:cNvPr>
          <xdr:cNvCxnSpPr/>
        </xdr:nvCxnSpPr>
        <xdr:spPr>
          <a:xfrm>
            <a:off x="2914651" y="104060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0" name="Straight Connector 869">
            <a:extLst>
              <a:ext uri="{FF2B5EF4-FFF2-40B4-BE49-F238E27FC236}">
                <a16:creationId xmlns:a16="http://schemas.microsoft.com/office/drawing/2014/main" id="{59673450-2D01-F610-3ABB-EB6211CC2A49}"/>
              </a:ext>
            </a:extLst>
          </xdr:cNvPr>
          <xdr:cNvCxnSpPr/>
        </xdr:nvCxnSpPr>
        <xdr:spPr>
          <a:xfrm>
            <a:off x="971550" y="10401300"/>
            <a:ext cx="1947863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95247</xdr:colOff>
      <xdr:row>358</xdr:row>
      <xdr:rowOff>61909</xdr:rowOff>
    </xdr:from>
    <xdr:to>
      <xdr:col>37</xdr:col>
      <xdr:colOff>80964</xdr:colOff>
      <xdr:row>384</xdr:row>
      <xdr:rowOff>80962</xdr:rowOff>
    </xdr:to>
    <xdr:grpSp>
      <xdr:nvGrpSpPr>
        <xdr:cNvPr id="704" name="Group 703">
          <a:extLst>
            <a:ext uri="{FF2B5EF4-FFF2-40B4-BE49-F238E27FC236}">
              <a16:creationId xmlns:a16="http://schemas.microsoft.com/office/drawing/2014/main" id="{A1D28E99-2664-1C3A-35B6-730087446C25}"/>
            </a:ext>
          </a:extLst>
        </xdr:cNvPr>
        <xdr:cNvGrpSpPr/>
      </xdr:nvGrpSpPr>
      <xdr:grpSpPr>
        <a:xfrm>
          <a:off x="419097" y="54059134"/>
          <a:ext cx="5653092" cy="3733803"/>
          <a:chOff x="419097" y="43619734"/>
          <a:chExt cx="5653092" cy="3752853"/>
        </a:xfrm>
      </xdr:grpSpPr>
      <xdr:cxnSp macro="">
        <xdr:nvCxnSpPr>
          <xdr:cNvPr id="941" name="Straight Connector 940">
            <a:extLst>
              <a:ext uri="{FF2B5EF4-FFF2-40B4-BE49-F238E27FC236}">
                <a16:creationId xmlns:a16="http://schemas.microsoft.com/office/drawing/2014/main" id="{D3D76AA4-BD63-479A-B75D-8D09F93CA66C}"/>
              </a:ext>
            </a:extLst>
          </xdr:cNvPr>
          <xdr:cNvCxnSpPr/>
        </xdr:nvCxnSpPr>
        <xdr:spPr>
          <a:xfrm flipH="1" flipV="1">
            <a:off x="5176840" y="46086724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" name="Straight Connector 677">
            <a:extLst>
              <a:ext uri="{FF2B5EF4-FFF2-40B4-BE49-F238E27FC236}">
                <a16:creationId xmlns:a16="http://schemas.microsoft.com/office/drawing/2014/main" id="{546702BD-8EF6-4AE2-9A02-B0758DBBB1D6}"/>
              </a:ext>
            </a:extLst>
          </xdr:cNvPr>
          <xdr:cNvCxnSpPr/>
        </xdr:nvCxnSpPr>
        <xdr:spPr>
          <a:xfrm flipV="1">
            <a:off x="811955" y="46086715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Straight Connector 696">
            <a:extLst>
              <a:ext uri="{FF2B5EF4-FFF2-40B4-BE49-F238E27FC236}">
                <a16:creationId xmlns:a16="http://schemas.microsoft.com/office/drawing/2014/main" id="{69E366DD-7A39-4E18-A0DE-30A390BDFD00}"/>
              </a:ext>
            </a:extLst>
          </xdr:cNvPr>
          <xdr:cNvCxnSpPr/>
        </xdr:nvCxnSpPr>
        <xdr:spPr>
          <a:xfrm flipH="1" flipV="1">
            <a:off x="1295401" y="46086722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" name="Straight Connector 697">
            <a:extLst>
              <a:ext uri="{FF2B5EF4-FFF2-40B4-BE49-F238E27FC236}">
                <a16:creationId xmlns:a16="http://schemas.microsoft.com/office/drawing/2014/main" id="{29F91FA9-DECE-4528-A4AF-0E7F0AF3AD48}"/>
              </a:ext>
            </a:extLst>
          </xdr:cNvPr>
          <xdr:cNvCxnSpPr/>
        </xdr:nvCxnSpPr>
        <xdr:spPr>
          <a:xfrm flipV="1">
            <a:off x="1300161" y="43984068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" name="Straight Connector 698">
            <a:extLst>
              <a:ext uri="{FF2B5EF4-FFF2-40B4-BE49-F238E27FC236}">
                <a16:creationId xmlns:a16="http://schemas.microsoft.com/office/drawing/2014/main" id="{0DC13388-5F7D-4F00-9BF2-41B2829D54DB}"/>
              </a:ext>
            </a:extLst>
          </xdr:cNvPr>
          <xdr:cNvCxnSpPr/>
        </xdr:nvCxnSpPr>
        <xdr:spPr>
          <a:xfrm flipH="1" flipV="1">
            <a:off x="809625" y="43991214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Straight Connector 699">
            <a:extLst>
              <a:ext uri="{FF2B5EF4-FFF2-40B4-BE49-F238E27FC236}">
                <a16:creationId xmlns:a16="http://schemas.microsoft.com/office/drawing/2014/main" id="{21BE5DA2-99DD-4AE9-B0CC-9DEF451DBA9C}"/>
              </a:ext>
            </a:extLst>
          </xdr:cNvPr>
          <xdr:cNvCxnSpPr/>
        </xdr:nvCxnSpPr>
        <xdr:spPr>
          <a:xfrm>
            <a:off x="1295398" y="44486512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" name="Straight Connector 769">
            <a:extLst>
              <a:ext uri="{FF2B5EF4-FFF2-40B4-BE49-F238E27FC236}">
                <a16:creationId xmlns:a16="http://schemas.microsoft.com/office/drawing/2014/main" id="{57C55F27-8573-4CC9-8843-AF74382BD1B6}"/>
              </a:ext>
            </a:extLst>
          </xdr:cNvPr>
          <xdr:cNvCxnSpPr/>
        </xdr:nvCxnSpPr>
        <xdr:spPr>
          <a:xfrm flipH="1">
            <a:off x="419097" y="43986446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Straight Connector 785">
            <a:extLst>
              <a:ext uri="{FF2B5EF4-FFF2-40B4-BE49-F238E27FC236}">
                <a16:creationId xmlns:a16="http://schemas.microsoft.com/office/drawing/2014/main" id="{B88A6FD8-09C1-45CE-ACC2-47B1BC64412B}"/>
              </a:ext>
            </a:extLst>
          </xdr:cNvPr>
          <xdr:cNvCxnSpPr/>
        </xdr:nvCxnSpPr>
        <xdr:spPr>
          <a:xfrm>
            <a:off x="485771" y="43910245"/>
            <a:ext cx="0" cy="2752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Straight Connector 786">
            <a:extLst>
              <a:ext uri="{FF2B5EF4-FFF2-40B4-BE49-F238E27FC236}">
                <a16:creationId xmlns:a16="http://schemas.microsoft.com/office/drawing/2014/main" id="{C08E4616-F390-4203-8C9E-F470184379D8}"/>
              </a:ext>
            </a:extLst>
          </xdr:cNvPr>
          <xdr:cNvCxnSpPr/>
        </xdr:nvCxnSpPr>
        <xdr:spPr>
          <a:xfrm flipH="1">
            <a:off x="447670" y="4395787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" name="Straight Connector 787">
            <a:extLst>
              <a:ext uri="{FF2B5EF4-FFF2-40B4-BE49-F238E27FC236}">
                <a16:creationId xmlns:a16="http://schemas.microsoft.com/office/drawing/2014/main" id="{A1C9767B-08E8-4D1E-A5E0-412ED434787D}"/>
              </a:ext>
            </a:extLst>
          </xdr:cNvPr>
          <xdr:cNvCxnSpPr/>
        </xdr:nvCxnSpPr>
        <xdr:spPr>
          <a:xfrm flipV="1">
            <a:off x="809623" y="43619734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" name="Straight Connector 788">
            <a:extLst>
              <a:ext uri="{FF2B5EF4-FFF2-40B4-BE49-F238E27FC236}">
                <a16:creationId xmlns:a16="http://schemas.microsoft.com/office/drawing/2014/main" id="{D0DB393D-6693-42AE-A022-101E00343E07}"/>
              </a:ext>
            </a:extLst>
          </xdr:cNvPr>
          <xdr:cNvCxnSpPr/>
        </xdr:nvCxnSpPr>
        <xdr:spPr>
          <a:xfrm>
            <a:off x="733421" y="43700696"/>
            <a:ext cx="499586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Straight Connector 789">
            <a:extLst>
              <a:ext uri="{FF2B5EF4-FFF2-40B4-BE49-F238E27FC236}">
                <a16:creationId xmlns:a16="http://schemas.microsoft.com/office/drawing/2014/main" id="{29788800-60A9-419E-99C1-BC64D4BF7ED5}"/>
              </a:ext>
            </a:extLst>
          </xdr:cNvPr>
          <xdr:cNvCxnSpPr/>
        </xdr:nvCxnSpPr>
        <xdr:spPr>
          <a:xfrm flipH="1">
            <a:off x="771520" y="43662600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" name="Straight Connector 790">
            <a:extLst>
              <a:ext uri="{FF2B5EF4-FFF2-40B4-BE49-F238E27FC236}">
                <a16:creationId xmlns:a16="http://schemas.microsoft.com/office/drawing/2014/main" id="{36D9A1F0-5EE1-43A6-9036-8FC89FB9795B}"/>
              </a:ext>
            </a:extLst>
          </xdr:cNvPr>
          <xdr:cNvCxnSpPr/>
        </xdr:nvCxnSpPr>
        <xdr:spPr>
          <a:xfrm flipV="1">
            <a:off x="1295398" y="436197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Straight Connector 791">
            <a:extLst>
              <a:ext uri="{FF2B5EF4-FFF2-40B4-BE49-F238E27FC236}">
                <a16:creationId xmlns:a16="http://schemas.microsoft.com/office/drawing/2014/main" id="{35A4BA4C-8854-48A0-AAB0-4FA55145351B}"/>
              </a:ext>
            </a:extLst>
          </xdr:cNvPr>
          <xdr:cNvCxnSpPr/>
        </xdr:nvCxnSpPr>
        <xdr:spPr>
          <a:xfrm flipH="1">
            <a:off x="1257295" y="436626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Straight Connector 792">
            <a:extLst>
              <a:ext uri="{FF2B5EF4-FFF2-40B4-BE49-F238E27FC236}">
                <a16:creationId xmlns:a16="http://schemas.microsoft.com/office/drawing/2014/main" id="{842DAB27-1A19-44BB-9701-DBFAC06E36F9}"/>
              </a:ext>
            </a:extLst>
          </xdr:cNvPr>
          <xdr:cNvCxnSpPr/>
        </xdr:nvCxnSpPr>
        <xdr:spPr>
          <a:xfrm flipV="1">
            <a:off x="1781173" y="436197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" name="Straight Connector 808">
            <a:extLst>
              <a:ext uri="{FF2B5EF4-FFF2-40B4-BE49-F238E27FC236}">
                <a16:creationId xmlns:a16="http://schemas.microsoft.com/office/drawing/2014/main" id="{62637E10-2354-4BD1-858E-4DA91E2063DA}"/>
              </a:ext>
            </a:extLst>
          </xdr:cNvPr>
          <xdr:cNvCxnSpPr/>
        </xdr:nvCxnSpPr>
        <xdr:spPr>
          <a:xfrm flipH="1">
            <a:off x="1743070" y="436626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" name="Straight Connector 809">
            <a:extLst>
              <a:ext uri="{FF2B5EF4-FFF2-40B4-BE49-F238E27FC236}">
                <a16:creationId xmlns:a16="http://schemas.microsoft.com/office/drawing/2014/main" id="{CA4F48DC-C6D3-4BD0-AA00-BB907923DD84}"/>
              </a:ext>
            </a:extLst>
          </xdr:cNvPr>
          <xdr:cNvCxnSpPr/>
        </xdr:nvCxnSpPr>
        <xdr:spPr>
          <a:xfrm flipH="1">
            <a:off x="419097" y="46577246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" name="Straight Connector 820">
            <a:extLst>
              <a:ext uri="{FF2B5EF4-FFF2-40B4-BE49-F238E27FC236}">
                <a16:creationId xmlns:a16="http://schemas.microsoft.com/office/drawing/2014/main" id="{46E72A32-3A4E-4B36-9114-5DA8ED06A548}"/>
              </a:ext>
            </a:extLst>
          </xdr:cNvPr>
          <xdr:cNvCxnSpPr/>
        </xdr:nvCxnSpPr>
        <xdr:spPr>
          <a:xfrm flipH="1">
            <a:off x="447670" y="4654867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" name="Straight Connector 821">
            <a:extLst>
              <a:ext uri="{FF2B5EF4-FFF2-40B4-BE49-F238E27FC236}">
                <a16:creationId xmlns:a16="http://schemas.microsoft.com/office/drawing/2014/main" id="{2BC09FDC-DE72-4F50-AD56-6DB139913ADD}"/>
              </a:ext>
            </a:extLst>
          </xdr:cNvPr>
          <xdr:cNvCxnSpPr/>
        </xdr:nvCxnSpPr>
        <xdr:spPr>
          <a:xfrm>
            <a:off x="809629" y="46767749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" name="Straight Connector 822">
            <a:extLst>
              <a:ext uri="{FF2B5EF4-FFF2-40B4-BE49-F238E27FC236}">
                <a16:creationId xmlns:a16="http://schemas.microsoft.com/office/drawing/2014/main" id="{1B353016-48C7-4D29-A65A-F1BCBB724475}"/>
              </a:ext>
            </a:extLst>
          </xdr:cNvPr>
          <xdr:cNvCxnSpPr/>
        </xdr:nvCxnSpPr>
        <xdr:spPr>
          <a:xfrm>
            <a:off x="733432" y="47005874"/>
            <a:ext cx="498633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" name="Straight Connector 823">
            <a:extLst>
              <a:ext uri="{FF2B5EF4-FFF2-40B4-BE49-F238E27FC236}">
                <a16:creationId xmlns:a16="http://schemas.microsoft.com/office/drawing/2014/main" id="{D789CFD6-50F6-4B2F-BAE8-C659F2252321}"/>
              </a:ext>
            </a:extLst>
          </xdr:cNvPr>
          <xdr:cNvCxnSpPr/>
        </xdr:nvCxnSpPr>
        <xdr:spPr>
          <a:xfrm flipH="1">
            <a:off x="766767" y="4696777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" name="Straight Connector 824">
            <a:extLst>
              <a:ext uri="{FF2B5EF4-FFF2-40B4-BE49-F238E27FC236}">
                <a16:creationId xmlns:a16="http://schemas.microsoft.com/office/drawing/2014/main" id="{1F3CE2D7-6245-4FCD-9203-B9847ADE7BF6}"/>
              </a:ext>
            </a:extLst>
          </xdr:cNvPr>
          <xdr:cNvCxnSpPr/>
        </xdr:nvCxnSpPr>
        <xdr:spPr>
          <a:xfrm>
            <a:off x="733427" y="47291626"/>
            <a:ext cx="499586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3" name="Straight Connector 832">
            <a:extLst>
              <a:ext uri="{FF2B5EF4-FFF2-40B4-BE49-F238E27FC236}">
                <a16:creationId xmlns:a16="http://schemas.microsoft.com/office/drawing/2014/main" id="{8EC7C1F5-F2FF-409D-BED6-776386CAA31F}"/>
              </a:ext>
            </a:extLst>
          </xdr:cNvPr>
          <xdr:cNvCxnSpPr/>
        </xdr:nvCxnSpPr>
        <xdr:spPr>
          <a:xfrm flipH="1">
            <a:off x="766762" y="47253527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56869296-E770-4C26-8F26-4A0F847CEA2F}"/>
              </a:ext>
            </a:extLst>
          </xdr:cNvPr>
          <xdr:cNvSpPr/>
        </xdr:nvSpPr>
        <xdr:spPr>
          <a:xfrm>
            <a:off x="709620" y="46477232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EF44C808-A748-44AF-A92F-0FD30BA2F647}"/>
              </a:ext>
            </a:extLst>
          </xdr:cNvPr>
          <xdr:cNvSpPr/>
        </xdr:nvSpPr>
        <xdr:spPr>
          <a:xfrm>
            <a:off x="709612" y="43886435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40" name="Straight Connector 839">
            <a:extLst>
              <a:ext uri="{FF2B5EF4-FFF2-40B4-BE49-F238E27FC236}">
                <a16:creationId xmlns:a16="http://schemas.microsoft.com/office/drawing/2014/main" id="{575862BE-F2BB-473D-B09D-12007EC30AEA}"/>
              </a:ext>
            </a:extLst>
          </xdr:cNvPr>
          <xdr:cNvCxnSpPr/>
        </xdr:nvCxnSpPr>
        <xdr:spPr>
          <a:xfrm flipV="1">
            <a:off x="1783504" y="46091477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9" name="Straight Connector 868">
            <a:extLst>
              <a:ext uri="{FF2B5EF4-FFF2-40B4-BE49-F238E27FC236}">
                <a16:creationId xmlns:a16="http://schemas.microsoft.com/office/drawing/2014/main" id="{3ECF7960-24B3-440A-BCD4-821F1E68A93E}"/>
              </a:ext>
            </a:extLst>
          </xdr:cNvPr>
          <xdr:cNvCxnSpPr/>
        </xdr:nvCxnSpPr>
        <xdr:spPr>
          <a:xfrm flipV="1">
            <a:off x="2271710" y="43988830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1" name="Straight Connector 870">
            <a:extLst>
              <a:ext uri="{FF2B5EF4-FFF2-40B4-BE49-F238E27FC236}">
                <a16:creationId xmlns:a16="http://schemas.microsoft.com/office/drawing/2014/main" id="{46E08D1D-4324-4C75-B960-672B671E0292}"/>
              </a:ext>
            </a:extLst>
          </xdr:cNvPr>
          <xdr:cNvCxnSpPr/>
        </xdr:nvCxnSpPr>
        <xdr:spPr>
          <a:xfrm flipH="1" flipV="1">
            <a:off x="1781174" y="43995976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2" name="Straight Connector 871">
            <a:extLst>
              <a:ext uri="{FF2B5EF4-FFF2-40B4-BE49-F238E27FC236}">
                <a16:creationId xmlns:a16="http://schemas.microsoft.com/office/drawing/2014/main" id="{5775C77E-51A8-4763-969D-40054F36C956}"/>
              </a:ext>
            </a:extLst>
          </xdr:cNvPr>
          <xdr:cNvCxnSpPr/>
        </xdr:nvCxnSpPr>
        <xdr:spPr>
          <a:xfrm>
            <a:off x="2266947" y="44491274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3" name="Straight Connector 872">
            <a:extLst>
              <a:ext uri="{FF2B5EF4-FFF2-40B4-BE49-F238E27FC236}">
                <a16:creationId xmlns:a16="http://schemas.microsoft.com/office/drawing/2014/main" id="{538CA7C4-1A00-4DCE-BC02-D113BE065EFE}"/>
              </a:ext>
            </a:extLst>
          </xdr:cNvPr>
          <xdr:cNvCxnSpPr/>
        </xdr:nvCxnSpPr>
        <xdr:spPr>
          <a:xfrm flipV="1">
            <a:off x="2755054" y="46091477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5" name="Straight Connector 874">
            <a:extLst>
              <a:ext uri="{FF2B5EF4-FFF2-40B4-BE49-F238E27FC236}">
                <a16:creationId xmlns:a16="http://schemas.microsoft.com/office/drawing/2014/main" id="{DC116BD9-A209-41F5-9307-A8DD7ADCA540}"/>
              </a:ext>
            </a:extLst>
          </xdr:cNvPr>
          <xdr:cNvCxnSpPr/>
        </xdr:nvCxnSpPr>
        <xdr:spPr>
          <a:xfrm flipV="1">
            <a:off x="3243260" y="43988830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6" name="Straight Connector 875">
            <a:extLst>
              <a:ext uri="{FF2B5EF4-FFF2-40B4-BE49-F238E27FC236}">
                <a16:creationId xmlns:a16="http://schemas.microsoft.com/office/drawing/2014/main" id="{06598DCB-DBDE-4237-9D66-5AE4EA023EC4}"/>
              </a:ext>
            </a:extLst>
          </xdr:cNvPr>
          <xdr:cNvCxnSpPr/>
        </xdr:nvCxnSpPr>
        <xdr:spPr>
          <a:xfrm flipH="1" flipV="1">
            <a:off x="2752724" y="43995976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Straight Connector 876">
            <a:extLst>
              <a:ext uri="{FF2B5EF4-FFF2-40B4-BE49-F238E27FC236}">
                <a16:creationId xmlns:a16="http://schemas.microsoft.com/office/drawing/2014/main" id="{825B0D5D-7C33-424D-B984-098CB3E17272}"/>
              </a:ext>
            </a:extLst>
          </xdr:cNvPr>
          <xdr:cNvCxnSpPr/>
        </xdr:nvCxnSpPr>
        <xdr:spPr>
          <a:xfrm>
            <a:off x="3238497" y="44491274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8" name="Straight Connector 877">
            <a:extLst>
              <a:ext uri="{FF2B5EF4-FFF2-40B4-BE49-F238E27FC236}">
                <a16:creationId xmlns:a16="http://schemas.microsoft.com/office/drawing/2014/main" id="{D78F8E6B-6FBE-40ED-8B19-42EA316924E4}"/>
              </a:ext>
            </a:extLst>
          </xdr:cNvPr>
          <xdr:cNvCxnSpPr/>
        </xdr:nvCxnSpPr>
        <xdr:spPr>
          <a:xfrm flipV="1">
            <a:off x="3726604" y="46091477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Straight Connector 879">
            <a:extLst>
              <a:ext uri="{FF2B5EF4-FFF2-40B4-BE49-F238E27FC236}">
                <a16:creationId xmlns:a16="http://schemas.microsoft.com/office/drawing/2014/main" id="{5B43EE16-A1D5-4DB3-A98D-4F42061B4FAC}"/>
              </a:ext>
            </a:extLst>
          </xdr:cNvPr>
          <xdr:cNvCxnSpPr/>
        </xdr:nvCxnSpPr>
        <xdr:spPr>
          <a:xfrm flipV="1">
            <a:off x="4214810" y="43988830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1" name="Straight Connector 880">
            <a:extLst>
              <a:ext uri="{FF2B5EF4-FFF2-40B4-BE49-F238E27FC236}">
                <a16:creationId xmlns:a16="http://schemas.microsoft.com/office/drawing/2014/main" id="{732E97ED-3B05-4F07-95C1-CA53F765B29F}"/>
              </a:ext>
            </a:extLst>
          </xdr:cNvPr>
          <xdr:cNvCxnSpPr/>
        </xdr:nvCxnSpPr>
        <xdr:spPr>
          <a:xfrm flipH="1" flipV="1">
            <a:off x="3724274" y="43995976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2" name="Straight Connector 881">
            <a:extLst>
              <a:ext uri="{FF2B5EF4-FFF2-40B4-BE49-F238E27FC236}">
                <a16:creationId xmlns:a16="http://schemas.microsoft.com/office/drawing/2014/main" id="{9D9D316C-B278-4F10-B326-1629086BDD87}"/>
              </a:ext>
            </a:extLst>
          </xdr:cNvPr>
          <xdr:cNvCxnSpPr/>
        </xdr:nvCxnSpPr>
        <xdr:spPr>
          <a:xfrm>
            <a:off x="4210047" y="44491274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Straight Connector 882">
            <a:extLst>
              <a:ext uri="{FF2B5EF4-FFF2-40B4-BE49-F238E27FC236}">
                <a16:creationId xmlns:a16="http://schemas.microsoft.com/office/drawing/2014/main" id="{6CBD0CC7-FD74-403A-9FBB-1B80DDE408DE}"/>
              </a:ext>
            </a:extLst>
          </xdr:cNvPr>
          <xdr:cNvCxnSpPr/>
        </xdr:nvCxnSpPr>
        <xdr:spPr>
          <a:xfrm flipV="1">
            <a:off x="4698154" y="46091477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3" name="Straight Connector 892">
            <a:extLst>
              <a:ext uri="{FF2B5EF4-FFF2-40B4-BE49-F238E27FC236}">
                <a16:creationId xmlns:a16="http://schemas.microsoft.com/office/drawing/2014/main" id="{EA7D799F-3799-4229-BFE1-139F6170A65E}"/>
              </a:ext>
            </a:extLst>
          </xdr:cNvPr>
          <xdr:cNvCxnSpPr/>
        </xdr:nvCxnSpPr>
        <xdr:spPr>
          <a:xfrm flipV="1">
            <a:off x="5186360" y="43988830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4" name="Straight Connector 893">
            <a:extLst>
              <a:ext uri="{FF2B5EF4-FFF2-40B4-BE49-F238E27FC236}">
                <a16:creationId xmlns:a16="http://schemas.microsoft.com/office/drawing/2014/main" id="{51F965EE-3CAD-474E-8EED-A86CD3348282}"/>
              </a:ext>
            </a:extLst>
          </xdr:cNvPr>
          <xdr:cNvCxnSpPr/>
        </xdr:nvCxnSpPr>
        <xdr:spPr>
          <a:xfrm flipH="1" flipV="1">
            <a:off x="4695824" y="43995976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Straight Connector 894">
            <a:extLst>
              <a:ext uri="{FF2B5EF4-FFF2-40B4-BE49-F238E27FC236}">
                <a16:creationId xmlns:a16="http://schemas.microsoft.com/office/drawing/2014/main" id="{3110A9CF-308E-493C-B552-7435AADAB50A}"/>
              </a:ext>
            </a:extLst>
          </xdr:cNvPr>
          <xdr:cNvCxnSpPr/>
        </xdr:nvCxnSpPr>
        <xdr:spPr>
          <a:xfrm>
            <a:off x="5181597" y="44491274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C5985A6A-5BBE-42CD-8939-41B788B6B8F3}"/>
              </a:ext>
            </a:extLst>
          </xdr:cNvPr>
          <xdr:cNvSpPr/>
        </xdr:nvSpPr>
        <xdr:spPr>
          <a:xfrm>
            <a:off x="5567381" y="46477242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3FA931A6-2F12-4CF3-97C7-A6F5592B44F8}"/>
              </a:ext>
            </a:extLst>
          </xdr:cNvPr>
          <xdr:cNvSpPr/>
        </xdr:nvSpPr>
        <xdr:spPr>
          <a:xfrm>
            <a:off x="5567373" y="43886445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98" name="Straight Connector 897">
            <a:extLst>
              <a:ext uri="{FF2B5EF4-FFF2-40B4-BE49-F238E27FC236}">
                <a16:creationId xmlns:a16="http://schemas.microsoft.com/office/drawing/2014/main" id="{5E1BCFE5-872A-4466-B457-98CD819CA453}"/>
              </a:ext>
            </a:extLst>
          </xdr:cNvPr>
          <xdr:cNvCxnSpPr/>
        </xdr:nvCxnSpPr>
        <xdr:spPr>
          <a:xfrm>
            <a:off x="5667379" y="46767749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9" name="Straight Connector 898">
            <a:extLst>
              <a:ext uri="{FF2B5EF4-FFF2-40B4-BE49-F238E27FC236}">
                <a16:creationId xmlns:a16="http://schemas.microsoft.com/office/drawing/2014/main" id="{0CA854BF-29AF-4AA4-B20A-8A7A7DCC3576}"/>
              </a:ext>
            </a:extLst>
          </xdr:cNvPr>
          <xdr:cNvCxnSpPr/>
        </xdr:nvCxnSpPr>
        <xdr:spPr>
          <a:xfrm flipH="1">
            <a:off x="5624517" y="4696777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0" name="Straight Connector 899">
            <a:extLst>
              <a:ext uri="{FF2B5EF4-FFF2-40B4-BE49-F238E27FC236}">
                <a16:creationId xmlns:a16="http://schemas.microsoft.com/office/drawing/2014/main" id="{8CB87626-5A72-4ABD-8901-591646797246}"/>
              </a:ext>
            </a:extLst>
          </xdr:cNvPr>
          <xdr:cNvCxnSpPr/>
        </xdr:nvCxnSpPr>
        <xdr:spPr>
          <a:xfrm flipH="1">
            <a:off x="5624512" y="47253527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3" name="Straight Connector 902">
            <a:extLst>
              <a:ext uri="{FF2B5EF4-FFF2-40B4-BE49-F238E27FC236}">
                <a16:creationId xmlns:a16="http://schemas.microsoft.com/office/drawing/2014/main" id="{A272A92C-12EB-4048-BA86-0C8145AB8A22}"/>
              </a:ext>
            </a:extLst>
          </xdr:cNvPr>
          <xdr:cNvCxnSpPr/>
        </xdr:nvCxnSpPr>
        <xdr:spPr>
          <a:xfrm>
            <a:off x="1781180" y="467010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4" name="Straight Connector 903">
            <a:extLst>
              <a:ext uri="{FF2B5EF4-FFF2-40B4-BE49-F238E27FC236}">
                <a16:creationId xmlns:a16="http://schemas.microsoft.com/office/drawing/2014/main" id="{016D4D61-4521-459E-BF62-95596F319881}"/>
              </a:ext>
            </a:extLst>
          </xdr:cNvPr>
          <xdr:cNvCxnSpPr/>
        </xdr:nvCxnSpPr>
        <xdr:spPr>
          <a:xfrm flipH="1">
            <a:off x="1738313" y="469677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5" name="Straight Connector 904">
            <a:extLst>
              <a:ext uri="{FF2B5EF4-FFF2-40B4-BE49-F238E27FC236}">
                <a16:creationId xmlns:a16="http://schemas.microsoft.com/office/drawing/2014/main" id="{F87EF08B-290D-49D5-8760-7AEFFF6B45BA}"/>
              </a:ext>
            </a:extLst>
          </xdr:cNvPr>
          <xdr:cNvCxnSpPr/>
        </xdr:nvCxnSpPr>
        <xdr:spPr>
          <a:xfrm>
            <a:off x="2752730" y="467010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6" name="Straight Connector 905">
            <a:extLst>
              <a:ext uri="{FF2B5EF4-FFF2-40B4-BE49-F238E27FC236}">
                <a16:creationId xmlns:a16="http://schemas.microsoft.com/office/drawing/2014/main" id="{2D7E6AF1-6AA8-4596-84DB-EF8A7EA610CF}"/>
              </a:ext>
            </a:extLst>
          </xdr:cNvPr>
          <xdr:cNvCxnSpPr/>
        </xdr:nvCxnSpPr>
        <xdr:spPr>
          <a:xfrm flipH="1">
            <a:off x="2709863" y="469677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7" name="Straight Connector 906">
            <a:extLst>
              <a:ext uri="{FF2B5EF4-FFF2-40B4-BE49-F238E27FC236}">
                <a16:creationId xmlns:a16="http://schemas.microsoft.com/office/drawing/2014/main" id="{1017E5AC-2936-413C-A8C4-F6153755ECC4}"/>
              </a:ext>
            </a:extLst>
          </xdr:cNvPr>
          <xdr:cNvCxnSpPr/>
        </xdr:nvCxnSpPr>
        <xdr:spPr>
          <a:xfrm>
            <a:off x="3724280" y="467010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8" name="Straight Connector 907">
            <a:extLst>
              <a:ext uri="{FF2B5EF4-FFF2-40B4-BE49-F238E27FC236}">
                <a16:creationId xmlns:a16="http://schemas.microsoft.com/office/drawing/2014/main" id="{50081046-1D08-4718-8F5F-71128F09CD88}"/>
              </a:ext>
            </a:extLst>
          </xdr:cNvPr>
          <xdr:cNvCxnSpPr/>
        </xdr:nvCxnSpPr>
        <xdr:spPr>
          <a:xfrm flipH="1">
            <a:off x="3681413" y="469677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9" name="Straight Connector 908">
            <a:extLst>
              <a:ext uri="{FF2B5EF4-FFF2-40B4-BE49-F238E27FC236}">
                <a16:creationId xmlns:a16="http://schemas.microsoft.com/office/drawing/2014/main" id="{9EDFF421-A23C-432F-888F-61031B90D035}"/>
              </a:ext>
            </a:extLst>
          </xdr:cNvPr>
          <xdr:cNvCxnSpPr/>
        </xdr:nvCxnSpPr>
        <xdr:spPr>
          <a:xfrm>
            <a:off x="4695830" y="467010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0" name="Straight Connector 909">
            <a:extLst>
              <a:ext uri="{FF2B5EF4-FFF2-40B4-BE49-F238E27FC236}">
                <a16:creationId xmlns:a16="http://schemas.microsoft.com/office/drawing/2014/main" id="{179D63E7-98EA-483C-90D2-BC530EC317E8}"/>
              </a:ext>
            </a:extLst>
          </xdr:cNvPr>
          <xdr:cNvCxnSpPr/>
        </xdr:nvCxnSpPr>
        <xdr:spPr>
          <a:xfrm flipH="1">
            <a:off x="4652963" y="469677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1" name="Straight Connector 910">
            <a:extLst>
              <a:ext uri="{FF2B5EF4-FFF2-40B4-BE49-F238E27FC236}">
                <a16:creationId xmlns:a16="http://schemas.microsoft.com/office/drawing/2014/main" id="{0BACD7E2-089A-4EDB-9343-126E53365714}"/>
              </a:ext>
            </a:extLst>
          </xdr:cNvPr>
          <xdr:cNvCxnSpPr/>
        </xdr:nvCxnSpPr>
        <xdr:spPr>
          <a:xfrm flipV="1">
            <a:off x="2752723" y="436197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2" name="Straight Connector 911">
            <a:extLst>
              <a:ext uri="{FF2B5EF4-FFF2-40B4-BE49-F238E27FC236}">
                <a16:creationId xmlns:a16="http://schemas.microsoft.com/office/drawing/2014/main" id="{DCABAF5C-91E4-4AA5-A3EB-ACEAECE605A8}"/>
              </a:ext>
            </a:extLst>
          </xdr:cNvPr>
          <xdr:cNvCxnSpPr/>
        </xdr:nvCxnSpPr>
        <xdr:spPr>
          <a:xfrm flipH="1">
            <a:off x="2714620" y="436626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Straight Connector 912">
            <a:extLst>
              <a:ext uri="{FF2B5EF4-FFF2-40B4-BE49-F238E27FC236}">
                <a16:creationId xmlns:a16="http://schemas.microsoft.com/office/drawing/2014/main" id="{EB523EC6-826D-46B2-A4C0-B2AA095D33FE}"/>
              </a:ext>
            </a:extLst>
          </xdr:cNvPr>
          <xdr:cNvCxnSpPr/>
        </xdr:nvCxnSpPr>
        <xdr:spPr>
          <a:xfrm flipV="1">
            <a:off x="3724273" y="436197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4" name="Straight Connector 913">
            <a:extLst>
              <a:ext uri="{FF2B5EF4-FFF2-40B4-BE49-F238E27FC236}">
                <a16:creationId xmlns:a16="http://schemas.microsoft.com/office/drawing/2014/main" id="{9042AF89-4158-4796-88C5-9FC4E46EB67A}"/>
              </a:ext>
            </a:extLst>
          </xdr:cNvPr>
          <xdr:cNvCxnSpPr/>
        </xdr:nvCxnSpPr>
        <xdr:spPr>
          <a:xfrm flipH="1">
            <a:off x="3686170" y="436626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5" name="Straight Connector 914">
            <a:extLst>
              <a:ext uri="{FF2B5EF4-FFF2-40B4-BE49-F238E27FC236}">
                <a16:creationId xmlns:a16="http://schemas.microsoft.com/office/drawing/2014/main" id="{1F688683-4F84-4970-BD5A-99693FA3D913}"/>
              </a:ext>
            </a:extLst>
          </xdr:cNvPr>
          <xdr:cNvCxnSpPr/>
        </xdr:nvCxnSpPr>
        <xdr:spPr>
          <a:xfrm flipV="1">
            <a:off x="4695823" y="436197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Straight Connector 915">
            <a:extLst>
              <a:ext uri="{FF2B5EF4-FFF2-40B4-BE49-F238E27FC236}">
                <a16:creationId xmlns:a16="http://schemas.microsoft.com/office/drawing/2014/main" id="{0F82B661-4FE0-4E87-A18A-A45726A2F2CD}"/>
              </a:ext>
            </a:extLst>
          </xdr:cNvPr>
          <xdr:cNvCxnSpPr/>
        </xdr:nvCxnSpPr>
        <xdr:spPr>
          <a:xfrm flipH="1">
            <a:off x="4657720" y="436626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7" name="Straight Connector 916">
            <a:extLst>
              <a:ext uri="{FF2B5EF4-FFF2-40B4-BE49-F238E27FC236}">
                <a16:creationId xmlns:a16="http://schemas.microsoft.com/office/drawing/2014/main" id="{AAE96263-87F3-458B-86E8-B898F70BF8C5}"/>
              </a:ext>
            </a:extLst>
          </xdr:cNvPr>
          <xdr:cNvCxnSpPr/>
        </xdr:nvCxnSpPr>
        <xdr:spPr>
          <a:xfrm flipV="1">
            <a:off x="5667373" y="436197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8" name="Straight Connector 917">
            <a:extLst>
              <a:ext uri="{FF2B5EF4-FFF2-40B4-BE49-F238E27FC236}">
                <a16:creationId xmlns:a16="http://schemas.microsoft.com/office/drawing/2014/main" id="{4E11D6A4-5897-427F-9CC6-5570CE340BBC}"/>
              </a:ext>
            </a:extLst>
          </xdr:cNvPr>
          <xdr:cNvCxnSpPr/>
        </xdr:nvCxnSpPr>
        <xdr:spPr>
          <a:xfrm flipH="1">
            <a:off x="5629270" y="436626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0" name="Straight Connector 919">
            <a:extLst>
              <a:ext uri="{FF2B5EF4-FFF2-40B4-BE49-F238E27FC236}">
                <a16:creationId xmlns:a16="http://schemas.microsoft.com/office/drawing/2014/main" id="{0C2E37D5-DAB1-4A8D-AA29-353F132F6074}"/>
              </a:ext>
            </a:extLst>
          </xdr:cNvPr>
          <xdr:cNvCxnSpPr/>
        </xdr:nvCxnSpPr>
        <xdr:spPr>
          <a:xfrm flipV="1">
            <a:off x="2266948" y="436197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1" name="Straight Connector 920">
            <a:extLst>
              <a:ext uri="{FF2B5EF4-FFF2-40B4-BE49-F238E27FC236}">
                <a16:creationId xmlns:a16="http://schemas.microsoft.com/office/drawing/2014/main" id="{13410CA9-F5E5-49F0-B048-1B9F3AC14821}"/>
              </a:ext>
            </a:extLst>
          </xdr:cNvPr>
          <xdr:cNvCxnSpPr/>
        </xdr:nvCxnSpPr>
        <xdr:spPr>
          <a:xfrm flipH="1">
            <a:off x="2228845" y="436626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2" name="Straight Connector 921">
            <a:extLst>
              <a:ext uri="{FF2B5EF4-FFF2-40B4-BE49-F238E27FC236}">
                <a16:creationId xmlns:a16="http://schemas.microsoft.com/office/drawing/2014/main" id="{32787B52-4ACB-4E26-8FBA-9B4D0CC0BDD7}"/>
              </a:ext>
            </a:extLst>
          </xdr:cNvPr>
          <xdr:cNvCxnSpPr/>
        </xdr:nvCxnSpPr>
        <xdr:spPr>
          <a:xfrm flipV="1">
            <a:off x="3238498" y="436197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3" name="Straight Connector 922">
            <a:extLst>
              <a:ext uri="{FF2B5EF4-FFF2-40B4-BE49-F238E27FC236}">
                <a16:creationId xmlns:a16="http://schemas.microsoft.com/office/drawing/2014/main" id="{7ED50CAF-9FA4-49CD-9811-5CCF127F91A7}"/>
              </a:ext>
            </a:extLst>
          </xdr:cNvPr>
          <xdr:cNvCxnSpPr/>
        </xdr:nvCxnSpPr>
        <xdr:spPr>
          <a:xfrm flipH="1">
            <a:off x="3200395" y="436626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4" name="Straight Connector 923">
            <a:extLst>
              <a:ext uri="{FF2B5EF4-FFF2-40B4-BE49-F238E27FC236}">
                <a16:creationId xmlns:a16="http://schemas.microsoft.com/office/drawing/2014/main" id="{024679FE-76E2-41EF-8CDF-AAE6327F7431}"/>
              </a:ext>
            </a:extLst>
          </xdr:cNvPr>
          <xdr:cNvCxnSpPr/>
        </xdr:nvCxnSpPr>
        <xdr:spPr>
          <a:xfrm flipV="1">
            <a:off x="4210048" y="436197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5" name="Straight Connector 924">
            <a:extLst>
              <a:ext uri="{FF2B5EF4-FFF2-40B4-BE49-F238E27FC236}">
                <a16:creationId xmlns:a16="http://schemas.microsoft.com/office/drawing/2014/main" id="{3DACFE9C-6776-4B84-AD06-ADC2FDB7D77B}"/>
              </a:ext>
            </a:extLst>
          </xdr:cNvPr>
          <xdr:cNvCxnSpPr/>
        </xdr:nvCxnSpPr>
        <xdr:spPr>
          <a:xfrm flipH="1">
            <a:off x="4171945" y="436626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6" name="Straight Connector 925">
            <a:extLst>
              <a:ext uri="{FF2B5EF4-FFF2-40B4-BE49-F238E27FC236}">
                <a16:creationId xmlns:a16="http://schemas.microsoft.com/office/drawing/2014/main" id="{418BEC0B-B77F-480D-97FE-3B89DE69EB7B}"/>
              </a:ext>
            </a:extLst>
          </xdr:cNvPr>
          <xdr:cNvCxnSpPr/>
        </xdr:nvCxnSpPr>
        <xdr:spPr>
          <a:xfrm flipV="1">
            <a:off x="5181598" y="436197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7" name="Straight Connector 926">
            <a:extLst>
              <a:ext uri="{FF2B5EF4-FFF2-40B4-BE49-F238E27FC236}">
                <a16:creationId xmlns:a16="http://schemas.microsoft.com/office/drawing/2014/main" id="{E19FF94F-3F67-482F-905C-483C5083FC62}"/>
              </a:ext>
            </a:extLst>
          </xdr:cNvPr>
          <xdr:cNvCxnSpPr/>
        </xdr:nvCxnSpPr>
        <xdr:spPr>
          <a:xfrm flipH="1">
            <a:off x="5143495" y="436626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8" name="Straight Connector 927">
            <a:extLst>
              <a:ext uri="{FF2B5EF4-FFF2-40B4-BE49-F238E27FC236}">
                <a16:creationId xmlns:a16="http://schemas.microsoft.com/office/drawing/2014/main" id="{B8499243-792A-4CE1-AEF2-3DA8EC088602}"/>
              </a:ext>
            </a:extLst>
          </xdr:cNvPr>
          <xdr:cNvCxnSpPr/>
        </xdr:nvCxnSpPr>
        <xdr:spPr>
          <a:xfrm>
            <a:off x="5795958" y="43986446"/>
            <a:ext cx="2762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9" name="Straight Connector 928">
            <a:extLst>
              <a:ext uri="{FF2B5EF4-FFF2-40B4-BE49-F238E27FC236}">
                <a16:creationId xmlns:a16="http://schemas.microsoft.com/office/drawing/2014/main" id="{F0D900F5-C1E2-41E7-8116-0144FE689174}"/>
              </a:ext>
            </a:extLst>
          </xdr:cNvPr>
          <xdr:cNvCxnSpPr/>
        </xdr:nvCxnSpPr>
        <xdr:spPr>
          <a:xfrm>
            <a:off x="5991220" y="43924534"/>
            <a:ext cx="0" cy="2733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0" name="Straight Connector 929">
            <a:extLst>
              <a:ext uri="{FF2B5EF4-FFF2-40B4-BE49-F238E27FC236}">
                <a16:creationId xmlns:a16="http://schemas.microsoft.com/office/drawing/2014/main" id="{7CDF835C-5E40-4ADA-90CB-83EFA54FFCB4}"/>
              </a:ext>
            </a:extLst>
          </xdr:cNvPr>
          <xdr:cNvCxnSpPr/>
        </xdr:nvCxnSpPr>
        <xdr:spPr>
          <a:xfrm flipH="1">
            <a:off x="5953120" y="43957870"/>
            <a:ext cx="71438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Straight Connector 930">
            <a:extLst>
              <a:ext uri="{FF2B5EF4-FFF2-40B4-BE49-F238E27FC236}">
                <a16:creationId xmlns:a16="http://schemas.microsoft.com/office/drawing/2014/main" id="{926607E4-5604-4741-9394-EB1AD3D1E66B}"/>
              </a:ext>
            </a:extLst>
          </xdr:cNvPr>
          <xdr:cNvCxnSpPr/>
        </xdr:nvCxnSpPr>
        <xdr:spPr>
          <a:xfrm>
            <a:off x="5757864" y="44481757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2" name="Straight Connector 931">
            <a:extLst>
              <a:ext uri="{FF2B5EF4-FFF2-40B4-BE49-F238E27FC236}">
                <a16:creationId xmlns:a16="http://schemas.microsoft.com/office/drawing/2014/main" id="{CC5F6473-389D-4839-8FE2-EFEF0C3CF993}"/>
              </a:ext>
            </a:extLst>
          </xdr:cNvPr>
          <xdr:cNvCxnSpPr/>
        </xdr:nvCxnSpPr>
        <xdr:spPr>
          <a:xfrm flipH="1">
            <a:off x="5953126" y="44448419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3" name="Straight Connector 932">
            <a:extLst>
              <a:ext uri="{FF2B5EF4-FFF2-40B4-BE49-F238E27FC236}">
                <a16:creationId xmlns:a16="http://schemas.microsoft.com/office/drawing/2014/main" id="{B2FE859A-40B8-49C4-9D83-B9100AFDAC68}"/>
              </a:ext>
            </a:extLst>
          </xdr:cNvPr>
          <xdr:cNvCxnSpPr/>
        </xdr:nvCxnSpPr>
        <xdr:spPr>
          <a:xfrm>
            <a:off x="5757856" y="46091485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4" name="Straight Connector 933">
            <a:extLst>
              <a:ext uri="{FF2B5EF4-FFF2-40B4-BE49-F238E27FC236}">
                <a16:creationId xmlns:a16="http://schemas.microsoft.com/office/drawing/2014/main" id="{6B972532-3548-424C-8A95-93DE3C4CEDCB}"/>
              </a:ext>
            </a:extLst>
          </xdr:cNvPr>
          <xdr:cNvCxnSpPr/>
        </xdr:nvCxnSpPr>
        <xdr:spPr>
          <a:xfrm flipH="1">
            <a:off x="5953118" y="4605814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5" name="Straight Connector 934">
            <a:extLst>
              <a:ext uri="{FF2B5EF4-FFF2-40B4-BE49-F238E27FC236}">
                <a16:creationId xmlns:a16="http://schemas.microsoft.com/office/drawing/2014/main" id="{6F6D669C-1CA7-4298-9501-686B7F936C68}"/>
              </a:ext>
            </a:extLst>
          </xdr:cNvPr>
          <xdr:cNvCxnSpPr/>
        </xdr:nvCxnSpPr>
        <xdr:spPr>
          <a:xfrm>
            <a:off x="5795959" y="46577247"/>
            <a:ext cx="2762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6" name="Straight Connector 935">
            <a:extLst>
              <a:ext uri="{FF2B5EF4-FFF2-40B4-BE49-F238E27FC236}">
                <a16:creationId xmlns:a16="http://schemas.microsoft.com/office/drawing/2014/main" id="{E9A863B8-237E-4E7D-9511-939BA39D4F50}"/>
              </a:ext>
            </a:extLst>
          </xdr:cNvPr>
          <xdr:cNvCxnSpPr/>
        </xdr:nvCxnSpPr>
        <xdr:spPr>
          <a:xfrm flipH="1">
            <a:off x="5953121" y="46548671"/>
            <a:ext cx="71438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8" name="Straight Connector 937">
            <a:extLst>
              <a:ext uri="{FF2B5EF4-FFF2-40B4-BE49-F238E27FC236}">
                <a16:creationId xmlns:a16="http://schemas.microsoft.com/office/drawing/2014/main" id="{697E29E7-B99A-41F9-A23E-F4C559E7B325}"/>
              </a:ext>
            </a:extLst>
          </xdr:cNvPr>
          <xdr:cNvCxnSpPr/>
        </xdr:nvCxnSpPr>
        <xdr:spPr>
          <a:xfrm flipH="1" flipV="1">
            <a:off x="2271713" y="46096248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9" name="Straight Connector 938">
            <a:extLst>
              <a:ext uri="{FF2B5EF4-FFF2-40B4-BE49-F238E27FC236}">
                <a16:creationId xmlns:a16="http://schemas.microsoft.com/office/drawing/2014/main" id="{4CF444E0-7DEE-47CC-80F0-962F4A1D5530}"/>
              </a:ext>
            </a:extLst>
          </xdr:cNvPr>
          <xdr:cNvCxnSpPr/>
        </xdr:nvCxnSpPr>
        <xdr:spPr>
          <a:xfrm flipH="1" flipV="1">
            <a:off x="3243264" y="46096249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Straight Connector 939">
            <a:extLst>
              <a:ext uri="{FF2B5EF4-FFF2-40B4-BE49-F238E27FC236}">
                <a16:creationId xmlns:a16="http://schemas.microsoft.com/office/drawing/2014/main" id="{1C22135E-C939-47C2-AF26-88C1CB776186}"/>
              </a:ext>
            </a:extLst>
          </xdr:cNvPr>
          <xdr:cNvCxnSpPr/>
        </xdr:nvCxnSpPr>
        <xdr:spPr>
          <a:xfrm flipH="1" flipV="1">
            <a:off x="4214815" y="46091487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434</xdr:row>
      <xdr:rowOff>138113</xdr:rowOff>
    </xdr:from>
    <xdr:to>
      <xdr:col>19</xdr:col>
      <xdr:colOff>71438</xdr:colOff>
      <xdr:row>445</xdr:row>
      <xdr:rowOff>66675</xdr:rowOff>
    </xdr:to>
    <xdr:grpSp>
      <xdr:nvGrpSpPr>
        <xdr:cNvPr id="942" name="Group 941">
          <a:extLst>
            <a:ext uri="{FF2B5EF4-FFF2-40B4-BE49-F238E27FC236}">
              <a16:creationId xmlns:a16="http://schemas.microsoft.com/office/drawing/2014/main" id="{0C34D9AC-8877-4FE1-9195-29343A9CAD38}"/>
            </a:ext>
          </a:extLst>
        </xdr:cNvPr>
        <xdr:cNvGrpSpPr/>
      </xdr:nvGrpSpPr>
      <xdr:grpSpPr>
        <a:xfrm>
          <a:off x="895349" y="65012888"/>
          <a:ext cx="2252664" cy="1500187"/>
          <a:chOff x="895349" y="8148638"/>
          <a:chExt cx="2252664" cy="1500187"/>
        </a:xfrm>
      </xdr:grpSpPr>
      <xdr:cxnSp macro="">
        <xdr:nvCxnSpPr>
          <xdr:cNvPr id="943" name="Straight Connector 942">
            <a:extLst>
              <a:ext uri="{FF2B5EF4-FFF2-40B4-BE49-F238E27FC236}">
                <a16:creationId xmlns:a16="http://schemas.microsoft.com/office/drawing/2014/main" id="{D17D3F67-46BB-D031-A96F-460768DE7FE7}"/>
              </a:ext>
            </a:extLst>
          </xdr:cNvPr>
          <xdr:cNvCxnSpPr/>
        </xdr:nvCxnSpPr>
        <xdr:spPr>
          <a:xfrm>
            <a:off x="97155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4" name="Straight Arrow Connector 943">
            <a:extLst>
              <a:ext uri="{FF2B5EF4-FFF2-40B4-BE49-F238E27FC236}">
                <a16:creationId xmlns:a16="http://schemas.microsoft.com/office/drawing/2014/main" id="{57D16038-D8F8-3E38-EBFF-DD62F27D9A0C}"/>
              </a:ext>
            </a:extLst>
          </xdr:cNvPr>
          <xdr:cNvCxnSpPr/>
        </xdr:nvCxnSpPr>
        <xdr:spPr>
          <a:xfrm>
            <a:off x="113347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5" name="Straight Arrow Connector 944">
            <a:extLst>
              <a:ext uri="{FF2B5EF4-FFF2-40B4-BE49-F238E27FC236}">
                <a16:creationId xmlns:a16="http://schemas.microsoft.com/office/drawing/2014/main" id="{F6276B40-2276-5B8F-D34C-E21D4DB9EE02}"/>
              </a:ext>
            </a:extLst>
          </xdr:cNvPr>
          <xdr:cNvCxnSpPr/>
        </xdr:nvCxnSpPr>
        <xdr:spPr>
          <a:xfrm>
            <a:off x="129540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6" name="Straight Arrow Connector 945">
            <a:extLst>
              <a:ext uri="{FF2B5EF4-FFF2-40B4-BE49-F238E27FC236}">
                <a16:creationId xmlns:a16="http://schemas.microsoft.com/office/drawing/2014/main" id="{39AFC155-930E-C4AD-6724-6A3C228B2432}"/>
              </a:ext>
            </a:extLst>
          </xdr:cNvPr>
          <xdr:cNvCxnSpPr/>
        </xdr:nvCxnSpPr>
        <xdr:spPr>
          <a:xfrm>
            <a:off x="145732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7" name="Straight Arrow Connector 946">
            <a:extLst>
              <a:ext uri="{FF2B5EF4-FFF2-40B4-BE49-F238E27FC236}">
                <a16:creationId xmlns:a16="http://schemas.microsoft.com/office/drawing/2014/main" id="{DF6BCEE9-3BE9-C09D-3E84-BA5E4E0D9871}"/>
              </a:ext>
            </a:extLst>
          </xdr:cNvPr>
          <xdr:cNvCxnSpPr/>
        </xdr:nvCxnSpPr>
        <xdr:spPr>
          <a:xfrm>
            <a:off x="161925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8" name="Straight Arrow Connector 947">
            <a:extLst>
              <a:ext uri="{FF2B5EF4-FFF2-40B4-BE49-F238E27FC236}">
                <a16:creationId xmlns:a16="http://schemas.microsoft.com/office/drawing/2014/main" id="{6DDE047C-3CB2-ECF4-F4AC-157770F60240}"/>
              </a:ext>
            </a:extLst>
          </xdr:cNvPr>
          <xdr:cNvCxnSpPr/>
        </xdr:nvCxnSpPr>
        <xdr:spPr>
          <a:xfrm>
            <a:off x="178118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9" name="Straight Arrow Connector 948">
            <a:extLst>
              <a:ext uri="{FF2B5EF4-FFF2-40B4-BE49-F238E27FC236}">
                <a16:creationId xmlns:a16="http://schemas.microsoft.com/office/drawing/2014/main" id="{E6E66051-3822-586A-6A74-E6EB761DAFB8}"/>
              </a:ext>
            </a:extLst>
          </xdr:cNvPr>
          <xdr:cNvCxnSpPr/>
        </xdr:nvCxnSpPr>
        <xdr:spPr>
          <a:xfrm>
            <a:off x="194310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0" name="Straight Arrow Connector 949">
            <a:extLst>
              <a:ext uri="{FF2B5EF4-FFF2-40B4-BE49-F238E27FC236}">
                <a16:creationId xmlns:a16="http://schemas.microsoft.com/office/drawing/2014/main" id="{8CB9FAAD-E5B8-B7AF-33FA-2CF2333E46AB}"/>
              </a:ext>
            </a:extLst>
          </xdr:cNvPr>
          <xdr:cNvCxnSpPr/>
        </xdr:nvCxnSpPr>
        <xdr:spPr>
          <a:xfrm>
            <a:off x="210503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1" name="Straight Arrow Connector 950">
            <a:extLst>
              <a:ext uri="{FF2B5EF4-FFF2-40B4-BE49-F238E27FC236}">
                <a16:creationId xmlns:a16="http://schemas.microsoft.com/office/drawing/2014/main" id="{1CAEB155-A1D5-1E18-3165-F1F95E9E6487}"/>
              </a:ext>
            </a:extLst>
          </xdr:cNvPr>
          <xdr:cNvCxnSpPr/>
        </xdr:nvCxnSpPr>
        <xdr:spPr>
          <a:xfrm>
            <a:off x="226695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2" name="Straight Arrow Connector 951">
            <a:extLst>
              <a:ext uri="{FF2B5EF4-FFF2-40B4-BE49-F238E27FC236}">
                <a16:creationId xmlns:a16="http://schemas.microsoft.com/office/drawing/2014/main" id="{ACDE1B46-A40D-3AEF-EB8F-8EDD4A2D357E}"/>
              </a:ext>
            </a:extLst>
          </xdr:cNvPr>
          <xdr:cNvCxnSpPr/>
        </xdr:nvCxnSpPr>
        <xdr:spPr>
          <a:xfrm>
            <a:off x="242889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3" name="Straight Arrow Connector 952">
            <a:extLst>
              <a:ext uri="{FF2B5EF4-FFF2-40B4-BE49-F238E27FC236}">
                <a16:creationId xmlns:a16="http://schemas.microsoft.com/office/drawing/2014/main" id="{CB2F8608-7068-2E68-0994-6396664C2943}"/>
              </a:ext>
            </a:extLst>
          </xdr:cNvPr>
          <xdr:cNvCxnSpPr/>
        </xdr:nvCxnSpPr>
        <xdr:spPr>
          <a:xfrm>
            <a:off x="259081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4" name="Straight Arrow Connector 953">
            <a:extLst>
              <a:ext uri="{FF2B5EF4-FFF2-40B4-BE49-F238E27FC236}">
                <a16:creationId xmlns:a16="http://schemas.microsoft.com/office/drawing/2014/main" id="{CEB4946A-82BA-1DE9-F4D1-8ABEEB42E8AB}"/>
              </a:ext>
            </a:extLst>
          </xdr:cNvPr>
          <xdr:cNvCxnSpPr/>
        </xdr:nvCxnSpPr>
        <xdr:spPr>
          <a:xfrm>
            <a:off x="275274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5" name="Straight Arrow Connector 954">
            <a:extLst>
              <a:ext uri="{FF2B5EF4-FFF2-40B4-BE49-F238E27FC236}">
                <a16:creationId xmlns:a16="http://schemas.microsoft.com/office/drawing/2014/main" id="{0A6626AC-9931-87E5-3000-8B2BBB626971}"/>
              </a:ext>
            </a:extLst>
          </xdr:cNvPr>
          <xdr:cNvCxnSpPr/>
        </xdr:nvCxnSpPr>
        <xdr:spPr>
          <a:xfrm>
            <a:off x="291466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6" name="Straight Connector 955">
            <a:extLst>
              <a:ext uri="{FF2B5EF4-FFF2-40B4-BE49-F238E27FC236}">
                <a16:creationId xmlns:a16="http://schemas.microsoft.com/office/drawing/2014/main" id="{4465249D-E171-4C6D-663B-752A7ABEB9AF}"/>
              </a:ext>
            </a:extLst>
          </xdr:cNvPr>
          <xdr:cNvCxnSpPr/>
        </xdr:nvCxnSpPr>
        <xdr:spPr>
          <a:xfrm>
            <a:off x="145732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7" name="Straight Connector 956">
            <a:extLst>
              <a:ext uri="{FF2B5EF4-FFF2-40B4-BE49-F238E27FC236}">
                <a16:creationId xmlns:a16="http://schemas.microsoft.com/office/drawing/2014/main" id="{347BB6A4-0E20-2235-8FC5-912C79F0814B}"/>
              </a:ext>
            </a:extLst>
          </xdr:cNvPr>
          <xdr:cNvCxnSpPr/>
        </xdr:nvCxnSpPr>
        <xdr:spPr>
          <a:xfrm flipV="1">
            <a:off x="97631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8" name="Straight Connector 957">
            <a:extLst>
              <a:ext uri="{FF2B5EF4-FFF2-40B4-BE49-F238E27FC236}">
                <a16:creationId xmlns:a16="http://schemas.microsoft.com/office/drawing/2014/main" id="{46426A97-46AC-8898-6BB6-6A70FBC99003}"/>
              </a:ext>
            </a:extLst>
          </xdr:cNvPr>
          <xdr:cNvCxnSpPr/>
        </xdr:nvCxnSpPr>
        <xdr:spPr>
          <a:xfrm flipH="1" flipV="1">
            <a:off x="259080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59" name="Isosceles Triangle 958">
            <a:extLst>
              <a:ext uri="{FF2B5EF4-FFF2-40B4-BE49-F238E27FC236}">
                <a16:creationId xmlns:a16="http://schemas.microsoft.com/office/drawing/2014/main" id="{2B10F664-ACF9-6459-CE46-43FC1B42C7D5}"/>
              </a:ext>
            </a:extLst>
          </xdr:cNvPr>
          <xdr:cNvSpPr/>
        </xdr:nvSpPr>
        <xdr:spPr>
          <a:xfrm>
            <a:off x="90487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60" name="Isosceles Triangle 959">
            <a:extLst>
              <a:ext uri="{FF2B5EF4-FFF2-40B4-BE49-F238E27FC236}">
                <a16:creationId xmlns:a16="http://schemas.microsoft.com/office/drawing/2014/main" id="{93F72C26-5573-F3A8-4B47-C909252A9EFD}"/>
              </a:ext>
            </a:extLst>
          </xdr:cNvPr>
          <xdr:cNvSpPr/>
        </xdr:nvSpPr>
        <xdr:spPr>
          <a:xfrm>
            <a:off x="300990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61" name="Straight Arrow Connector 960">
            <a:extLst>
              <a:ext uri="{FF2B5EF4-FFF2-40B4-BE49-F238E27FC236}">
                <a16:creationId xmlns:a16="http://schemas.microsoft.com/office/drawing/2014/main" id="{3E3243C1-3F74-D21D-E249-E6BF3CE18FCA}"/>
              </a:ext>
            </a:extLst>
          </xdr:cNvPr>
          <xdr:cNvCxnSpPr/>
        </xdr:nvCxnSpPr>
        <xdr:spPr>
          <a:xfrm flipV="1">
            <a:off x="97155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2" name="Straight Arrow Connector 961">
            <a:extLst>
              <a:ext uri="{FF2B5EF4-FFF2-40B4-BE49-F238E27FC236}">
                <a16:creationId xmlns:a16="http://schemas.microsoft.com/office/drawing/2014/main" id="{C1F8F5EE-87A8-617C-3741-5C945F2DBC9A}"/>
              </a:ext>
            </a:extLst>
          </xdr:cNvPr>
          <xdr:cNvCxnSpPr/>
        </xdr:nvCxnSpPr>
        <xdr:spPr>
          <a:xfrm flipV="1">
            <a:off x="307181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3" name="Straight Connector 962">
            <a:extLst>
              <a:ext uri="{FF2B5EF4-FFF2-40B4-BE49-F238E27FC236}">
                <a16:creationId xmlns:a16="http://schemas.microsoft.com/office/drawing/2014/main" id="{5F0C6F43-49B0-9330-41DE-2E5DE64FA624}"/>
              </a:ext>
            </a:extLst>
          </xdr:cNvPr>
          <xdr:cNvCxnSpPr/>
        </xdr:nvCxnSpPr>
        <xdr:spPr>
          <a:xfrm>
            <a:off x="97155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4" name="Straight Connector 963">
            <a:extLst>
              <a:ext uri="{FF2B5EF4-FFF2-40B4-BE49-F238E27FC236}">
                <a16:creationId xmlns:a16="http://schemas.microsoft.com/office/drawing/2014/main" id="{1DC28C44-AA1A-C0FA-E114-9F2B8F9156D9}"/>
              </a:ext>
            </a:extLst>
          </xdr:cNvPr>
          <xdr:cNvCxnSpPr/>
        </xdr:nvCxnSpPr>
        <xdr:spPr>
          <a:xfrm>
            <a:off x="89534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5" name="Straight Connector 964">
            <a:extLst>
              <a:ext uri="{FF2B5EF4-FFF2-40B4-BE49-F238E27FC236}">
                <a16:creationId xmlns:a16="http://schemas.microsoft.com/office/drawing/2014/main" id="{334D9D77-72BC-6BB8-9000-8CE0DC035C9E}"/>
              </a:ext>
            </a:extLst>
          </xdr:cNvPr>
          <xdr:cNvCxnSpPr/>
        </xdr:nvCxnSpPr>
        <xdr:spPr>
          <a:xfrm flipH="1">
            <a:off x="93345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6" name="Straight Connector 965">
            <a:extLst>
              <a:ext uri="{FF2B5EF4-FFF2-40B4-BE49-F238E27FC236}">
                <a16:creationId xmlns:a16="http://schemas.microsoft.com/office/drawing/2014/main" id="{C2225581-1DD3-B041-F894-1C4E2322829E}"/>
              </a:ext>
            </a:extLst>
          </xdr:cNvPr>
          <xdr:cNvCxnSpPr/>
        </xdr:nvCxnSpPr>
        <xdr:spPr>
          <a:xfrm>
            <a:off x="307657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Straight Connector 966">
            <a:extLst>
              <a:ext uri="{FF2B5EF4-FFF2-40B4-BE49-F238E27FC236}">
                <a16:creationId xmlns:a16="http://schemas.microsoft.com/office/drawing/2014/main" id="{E0607488-0554-D806-0995-23D64C17BA77}"/>
              </a:ext>
            </a:extLst>
          </xdr:cNvPr>
          <xdr:cNvCxnSpPr/>
        </xdr:nvCxnSpPr>
        <xdr:spPr>
          <a:xfrm flipH="1">
            <a:off x="303847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8" name="Straight Connector 967">
            <a:extLst>
              <a:ext uri="{FF2B5EF4-FFF2-40B4-BE49-F238E27FC236}">
                <a16:creationId xmlns:a16="http://schemas.microsoft.com/office/drawing/2014/main" id="{1FB4427B-130F-12CA-F3A9-8C677159FBC3}"/>
              </a:ext>
            </a:extLst>
          </xdr:cNvPr>
          <xdr:cNvCxnSpPr/>
        </xdr:nvCxnSpPr>
        <xdr:spPr>
          <a:xfrm>
            <a:off x="89534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9" name="Straight Connector 968">
            <a:extLst>
              <a:ext uri="{FF2B5EF4-FFF2-40B4-BE49-F238E27FC236}">
                <a16:creationId xmlns:a16="http://schemas.microsoft.com/office/drawing/2014/main" id="{5276B001-8B74-35BC-656A-9B858F7D010E}"/>
              </a:ext>
            </a:extLst>
          </xdr:cNvPr>
          <xdr:cNvCxnSpPr/>
        </xdr:nvCxnSpPr>
        <xdr:spPr>
          <a:xfrm flipH="1">
            <a:off x="93345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Straight Connector 969">
            <a:extLst>
              <a:ext uri="{FF2B5EF4-FFF2-40B4-BE49-F238E27FC236}">
                <a16:creationId xmlns:a16="http://schemas.microsoft.com/office/drawing/2014/main" id="{17F5A2B9-D9A9-8A8E-6761-A85055FB2347}"/>
              </a:ext>
            </a:extLst>
          </xdr:cNvPr>
          <xdr:cNvCxnSpPr/>
        </xdr:nvCxnSpPr>
        <xdr:spPr>
          <a:xfrm flipH="1">
            <a:off x="303847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Straight Connector 970">
            <a:extLst>
              <a:ext uri="{FF2B5EF4-FFF2-40B4-BE49-F238E27FC236}">
                <a16:creationId xmlns:a16="http://schemas.microsoft.com/office/drawing/2014/main" id="{4519C9AA-9566-11F5-A632-C4FAF32D9EE0}"/>
              </a:ext>
            </a:extLst>
          </xdr:cNvPr>
          <xdr:cNvCxnSpPr/>
        </xdr:nvCxnSpPr>
        <xdr:spPr>
          <a:xfrm>
            <a:off x="145732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2" name="Straight Connector 971">
            <a:extLst>
              <a:ext uri="{FF2B5EF4-FFF2-40B4-BE49-F238E27FC236}">
                <a16:creationId xmlns:a16="http://schemas.microsoft.com/office/drawing/2014/main" id="{1ABAA9F9-8437-1688-5812-4CCBA6E414D0}"/>
              </a:ext>
            </a:extLst>
          </xdr:cNvPr>
          <xdr:cNvCxnSpPr/>
        </xdr:nvCxnSpPr>
        <xdr:spPr>
          <a:xfrm flipH="1">
            <a:off x="141922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Straight Connector 972">
            <a:extLst>
              <a:ext uri="{FF2B5EF4-FFF2-40B4-BE49-F238E27FC236}">
                <a16:creationId xmlns:a16="http://schemas.microsoft.com/office/drawing/2014/main" id="{1D73F7D8-6804-6A1B-C48A-CF17246ABCA6}"/>
              </a:ext>
            </a:extLst>
          </xdr:cNvPr>
          <xdr:cNvCxnSpPr/>
        </xdr:nvCxnSpPr>
        <xdr:spPr>
          <a:xfrm>
            <a:off x="259080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4" name="Straight Connector 973">
            <a:extLst>
              <a:ext uri="{FF2B5EF4-FFF2-40B4-BE49-F238E27FC236}">
                <a16:creationId xmlns:a16="http://schemas.microsoft.com/office/drawing/2014/main" id="{96C9FF7A-0F9A-9C7F-E895-D723D73CE45F}"/>
              </a:ext>
            </a:extLst>
          </xdr:cNvPr>
          <xdr:cNvCxnSpPr/>
        </xdr:nvCxnSpPr>
        <xdr:spPr>
          <a:xfrm flipH="1">
            <a:off x="255270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85724</xdr:colOff>
      <xdr:row>434</xdr:row>
      <xdr:rowOff>138113</xdr:rowOff>
    </xdr:from>
    <xdr:to>
      <xdr:col>37</xdr:col>
      <xdr:colOff>71438</xdr:colOff>
      <xdr:row>445</xdr:row>
      <xdr:rowOff>66675</xdr:rowOff>
    </xdr:to>
    <xdr:grpSp>
      <xdr:nvGrpSpPr>
        <xdr:cNvPr id="975" name="Group 974">
          <a:extLst>
            <a:ext uri="{FF2B5EF4-FFF2-40B4-BE49-F238E27FC236}">
              <a16:creationId xmlns:a16="http://schemas.microsoft.com/office/drawing/2014/main" id="{B619FDC6-9B94-4F3C-8EA1-9EEB2772ECAD}"/>
            </a:ext>
          </a:extLst>
        </xdr:cNvPr>
        <xdr:cNvGrpSpPr/>
      </xdr:nvGrpSpPr>
      <xdr:grpSpPr>
        <a:xfrm>
          <a:off x="3809999" y="65012888"/>
          <a:ext cx="2252664" cy="1500187"/>
          <a:chOff x="3809999" y="8148638"/>
          <a:chExt cx="2252664" cy="1500187"/>
        </a:xfrm>
      </xdr:grpSpPr>
      <xdr:cxnSp macro="">
        <xdr:nvCxnSpPr>
          <xdr:cNvPr id="976" name="Straight Connector 975">
            <a:extLst>
              <a:ext uri="{FF2B5EF4-FFF2-40B4-BE49-F238E27FC236}">
                <a16:creationId xmlns:a16="http://schemas.microsoft.com/office/drawing/2014/main" id="{56A93FEF-271D-856B-75F7-1E50F863637C}"/>
              </a:ext>
            </a:extLst>
          </xdr:cNvPr>
          <xdr:cNvCxnSpPr/>
        </xdr:nvCxnSpPr>
        <xdr:spPr>
          <a:xfrm>
            <a:off x="388620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7" name="Straight Arrow Connector 976">
            <a:extLst>
              <a:ext uri="{FF2B5EF4-FFF2-40B4-BE49-F238E27FC236}">
                <a16:creationId xmlns:a16="http://schemas.microsoft.com/office/drawing/2014/main" id="{A703A55F-F804-782C-C4ED-4F9E21443349}"/>
              </a:ext>
            </a:extLst>
          </xdr:cNvPr>
          <xdr:cNvCxnSpPr/>
        </xdr:nvCxnSpPr>
        <xdr:spPr>
          <a:xfrm>
            <a:off x="404812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8" name="Straight Arrow Connector 977">
            <a:extLst>
              <a:ext uri="{FF2B5EF4-FFF2-40B4-BE49-F238E27FC236}">
                <a16:creationId xmlns:a16="http://schemas.microsoft.com/office/drawing/2014/main" id="{D0FC8BBD-20B8-07B3-1C24-BD196593A073}"/>
              </a:ext>
            </a:extLst>
          </xdr:cNvPr>
          <xdr:cNvCxnSpPr/>
        </xdr:nvCxnSpPr>
        <xdr:spPr>
          <a:xfrm>
            <a:off x="421005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Straight Arrow Connector 978">
            <a:extLst>
              <a:ext uri="{FF2B5EF4-FFF2-40B4-BE49-F238E27FC236}">
                <a16:creationId xmlns:a16="http://schemas.microsoft.com/office/drawing/2014/main" id="{54B58197-2E08-D5DC-5FB7-5935AF3FE674}"/>
              </a:ext>
            </a:extLst>
          </xdr:cNvPr>
          <xdr:cNvCxnSpPr/>
        </xdr:nvCxnSpPr>
        <xdr:spPr>
          <a:xfrm>
            <a:off x="437197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0" name="Straight Arrow Connector 979">
            <a:extLst>
              <a:ext uri="{FF2B5EF4-FFF2-40B4-BE49-F238E27FC236}">
                <a16:creationId xmlns:a16="http://schemas.microsoft.com/office/drawing/2014/main" id="{38ED5640-59B6-C5D2-2B98-DC44BF6EE42F}"/>
              </a:ext>
            </a:extLst>
          </xdr:cNvPr>
          <xdr:cNvCxnSpPr/>
        </xdr:nvCxnSpPr>
        <xdr:spPr>
          <a:xfrm>
            <a:off x="453390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1" name="Straight Arrow Connector 980">
            <a:extLst>
              <a:ext uri="{FF2B5EF4-FFF2-40B4-BE49-F238E27FC236}">
                <a16:creationId xmlns:a16="http://schemas.microsoft.com/office/drawing/2014/main" id="{9DD25379-DDEB-E84A-53BE-D6AA8D2B3FFA}"/>
              </a:ext>
            </a:extLst>
          </xdr:cNvPr>
          <xdr:cNvCxnSpPr/>
        </xdr:nvCxnSpPr>
        <xdr:spPr>
          <a:xfrm>
            <a:off x="469583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Straight Arrow Connector 981">
            <a:extLst>
              <a:ext uri="{FF2B5EF4-FFF2-40B4-BE49-F238E27FC236}">
                <a16:creationId xmlns:a16="http://schemas.microsoft.com/office/drawing/2014/main" id="{00030FD9-C801-7D0B-A873-921B5BE51DB9}"/>
              </a:ext>
            </a:extLst>
          </xdr:cNvPr>
          <xdr:cNvCxnSpPr/>
        </xdr:nvCxnSpPr>
        <xdr:spPr>
          <a:xfrm>
            <a:off x="485775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3" name="Straight Arrow Connector 982">
            <a:extLst>
              <a:ext uri="{FF2B5EF4-FFF2-40B4-BE49-F238E27FC236}">
                <a16:creationId xmlns:a16="http://schemas.microsoft.com/office/drawing/2014/main" id="{FBD31CF5-E3E5-7493-646F-61202BB33EBF}"/>
              </a:ext>
            </a:extLst>
          </xdr:cNvPr>
          <xdr:cNvCxnSpPr/>
        </xdr:nvCxnSpPr>
        <xdr:spPr>
          <a:xfrm>
            <a:off x="501968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4" name="Straight Arrow Connector 983">
            <a:extLst>
              <a:ext uri="{FF2B5EF4-FFF2-40B4-BE49-F238E27FC236}">
                <a16:creationId xmlns:a16="http://schemas.microsoft.com/office/drawing/2014/main" id="{8E00E75B-018E-EF72-F77B-0E141B6F3EB4}"/>
              </a:ext>
            </a:extLst>
          </xdr:cNvPr>
          <xdr:cNvCxnSpPr/>
        </xdr:nvCxnSpPr>
        <xdr:spPr>
          <a:xfrm>
            <a:off x="518160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Straight Arrow Connector 984">
            <a:extLst>
              <a:ext uri="{FF2B5EF4-FFF2-40B4-BE49-F238E27FC236}">
                <a16:creationId xmlns:a16="http://schemas.microsoft.com/office/drawing/2014/main" id="{068D57F8-0AA6-0AD7-E4A3-BACDD2ECCCF1}"/>
              </a:ext>
            </a:extLst>
          </xdr:cNvPr>
          <xdr:cNvCxnSpPr/>
        </xdr:nvCxnSpPr>
        <xdr:spPr>
          <a:xfrm>
            <a:off x="534354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6" name="Straight Arrow Connector 985">
            <a:extLst>
              <a:ext uri="{FF2B5EF4-FFF2-40B4-BE49-F238E27FC236}">
                <a16:creationId xmlns:a16="http://schemas.microsoft.com/office/drawing/2014/main" id="{17C9A648-213A-BD2C-470D-70CC9C074787}"/>
              </a:ext>
            </a:extLst>
          </xdr:cNvPr>
          <xdr:cNvCxnSpPr/>
        </xdr:nvCxnSpPr>
        <xdr:spPr>
          <a:xfrm>
            <a:off x="550546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7" name="Straight Arrow Connector 986">
            <a:extLst>
              <a:ext uri="{FF2B5EF4-FFF2-40B4-BE49-F238E27FC236}">
                <a16:creationId xmlns:a16="http://schemas.microsoft.com/office/drawing/2014/main" id="{45996719-FED7-63E3-BC06-D1EEA4752B5A}"/>
              </a:ext>
            </a:extLst>
          </xdr:cNvPr>
          <xdr:cNvCxnSpPr/>
        </xdr:nvCxnSpPr>
        <xdr:spPr>
          <a:xfrm>
            <a:off x="566739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8" name="Straight Arrow Connector 987">
            <a:extLst>
              <a:ext uri="{FF2B5EF4-FFF2-40B4-BE49-F238E27FC236}">
                <a16:creationId xmlns:a16="http://schemas.microsoft.com/office/drawing/2014/main" id="{46983E03-AB5B-6D99-B42C-6E84C9CD89BC}"/>
              </a:ext>
            </a:extLst>
          </xdr:cNvPr>
          <xdr:cNvCxnSpPr/>
        </xdr:nvCxnSpPr>
        <xdr:spPr>
          <a:xfrm>
            <a:off x="582931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9" name="Straight Connector 988">
            <a:extLst>
              <a:ext uri="{FF2B5EF4-FFF2-40B4-BE49-F238E27FC236}">
                <a16:creationId xmlns:a16="http://schemas.microsoft.com/office/drawing/2014/main" id="{E5E73F05-6DE9-14B1-338F-F2346F93496F}"/>
              </a:ext>
            </a:extLst>
          </xdr:cNvPr>
          <xdr:cNvCxnSpPr/>
        </xdr:nvCxnSpPr>
        <xdr:spPr>
          <a:xfrm>
            <a:off x="437197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0" name="Straight Connector 989">
            <a:extLst>
              <a:ext uri="{FF2B5EF4-FFF2-40B4-BE49-F238E27FC236}">
                <a16:creationId xmlns:a16="http://schemas.microsoft.com/office/drawing/2014/main" id="{F2E9069F-0B1B-41F7-CAB6-57D3CBDFBCDE}"/>
              </a:ext>
            </a:extLst>
          </xdr:cNvPr>
          <xdr:cNvCxnSpPr/>
        </xdr:nvCxnSpPr>
        <xdr:spPr>
          <a:xfrm flipV="1">
            <a:off x="389096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1" name="Straight Connector 990">
            <a:extLst>
              <a:ext uri="{FF2B5EF4-FFF2-40B4-BE49-F238E27FC236}">
                <a16:creationId xmlns:a16="http://schemas.microsoft.com/office/drawing/2014/main" id="{39545C79-C11C-19CE-BB32-8C279BE6D3E0}"/>
              </a:ext>
            </a:extLst>
          </xdr:cNvPr>
          <xdr:cNvCxnSpPr/>
        </xdr:nvCxnSpPr>
        <xdr:spPr>
          <a:xfrm flipH="1" flipV="1">
            <a:off x="550545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92" name="Isosceles Triangle 991">
            <a:extLst>
              <a:ext uri="{FF2B5EF4-FFF2-40B4-BE49-F238E27FC236}">
                <a16:creationId xmlns:a16="http://schemas.microsoft.com/office/drawing/2014/main" id="{DA5B0EA5-D4BD-C865-FFE9-5E9922EC3C23}"/>
              </a:ext>
            </a:extLst>
          </xdr:cNvPr>
          <xdr:cNvSpPr/>
        </xdr:nvSpPr>
        <xdr:spPr>
          <a:xfrm>
            <a:off x="381952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93" name="Isosceles Triangle 992">
            <a:extLst>
              <a:ext uri="{FF2B5EF4-FFF2-40B4-BE49-F238E27FC236}">
                <a16:creationId xmlns:a16="http://schemas.microsoft.com/office/drawing/2014/main" id="{057F0762-C7AB-3444-EAA3-F87860305C06}"/>
              </a:ext>
            </a:extLst>
          </xdr:cNvPr>
          <xdr:cNvSpPr/>
        </xdr:nvSpPr>
        <xdr:spPr>
          <a:xfrm>
            <a:off x="592455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94" name="Straight Arrow Connector 993">
            <a:extLst>
              <a:ext uri="{FF2B5EF4-FFF2-40B4-BE49-F238E27FC236}">
                <a16:creationId xmlns:a16="http://schemas.microsoft.com/office/drawing/2014/main" id="{A2036447-343B-A22C-8439-698D28076485}"/>
              </a:ext>
            </a:extLst>
          </xdr:cNvPr>
          <xdr:cNvCxnSpPr/>
        </xdr:nvCxnSpPr>
        <xdr:spPr>
          <a:xfrm flipV="1">
            <a:off x="388620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5" name="Straight Arrow Connector 994">
            <a:extLst>
              <a:ext uri="{FF2B5EF4-FFF2-40B4-BE49-F238E27FC236}">
                <a16:creationId xmlns:a16="http://schemas.microsoft.com/office/drawing/2014/main" id="{5072D1BE-987B-F1C4-150C-A4297877799D}"/>
              </a:ext>
            </a:extLst>
          </xdr:cNvPr>
          <xdr:cNvCxnSpPr/>
        </xdr:nvCxnSpPr>
        <xdr:spPr>
          <a:xfrm flipV="1">
            <a:off x="598646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6" name="Straight Connector 995">
            <a:extLst>
              <a:ext uri="{FF2B5EF4-FFF2-40B4-BE49-F238E27FC236}">
                <a16:creationId xmlns:a16="http://schemas.microsoft.com/office/drawing/2014/main" id="{0EFE12D6-7DBD-5E57-4FC8-CD172BB7BDE7}"/>
              </a:ext>
            </a:extLst>
          </xdr:cNvPr>
          <xdr:cNvCxnSpPr/>
        </xdr:nvCxnSpPr>
        <xdr:spPr>
          <a:xfrm>
            <a:off x="388620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7" name="Straight Connector 996">
            <a:extLst>
              <a:ext uri="{FF2B5EF4-FFF2-40B4-BE49-F238E27FC236}">
                <a16:creationId xmlns:a16="http://schemas.microsoft.com/office/drawing/2014/main" id="{93483B70-FC59-BAFC-1727-1B87BDACF58B}"/>
              </a:ext>
            </a:extLst>
          </xdr:cNvPr>
          <xdr:cNvCxnSpPr/>
        </xdr:nvCxnSpPr>
        <xdr:spPr>
          <a:xfrm>
            <a:off x="380999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8" name="Straight Connector 997">
            <a:extLst>
              <a:ext uri="{FF2B5EF4-FFF2-40B4-BE49-F238E27FC236}">
                <a16:creationId xmlns:a16="http://schemas.microsoft.com/office/drawing/2014/main" id="{CECC89C9-7CEA-66C7-4AB6-E4B6211D95E7}"/>
              </a:ext>
            </a:extLst>
          </xdr:cNvPr>
          <xdr:cNvCxnSpPr/>
        </xdr:nvCxnSpPr>
        <xdr:spPr>
          <a:xfrm flipH="1">
            <a:off x="384810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9" name="Straight Connector 998">
            <a:extLst>
              <a:ext uri="{FF2B5EF4-FFF2-40B4-BE49-F238E27FC236}">
                <a16:creationId xmlns:a16="http://schemas.microsoft.com/office/drawing/2014/main" id="{1F4B403D-8C06-2621-ABFE-485F19C34375}"/>
              </a:ext>
            </a:extLst>
          </xdr:cNvPr>
          <xdr:cNvCxnSpPr/>
        </xdr:nvCxnSpPr>
        <xdr:spPr>
          <a:xfrm>
            <a:off x="599122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0" name="Straight Connector 999">
            <a:extLst>
              <a:ext uri="{FF2B5EF4-FFF2-40B4-BE49-F238E27FC236}">
                <a16:creationId xmlns:a16="http://schemas.microsoft.com/office/drawing/2014/main" id="{35349AC8-1B55-FC19-4F28-FB8D47FA92B1}"/>
              </a:ext>
            </a:extLst>
          </xdr:cNvPr>
          <xdr:cNvCxnSpPr/>
        </xdr:nvCxnSpPr>
        <xdr:spPr>
          <a:xfrm flipH="1">
            <a:off x="595312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1" name="Straight Connector 1000">
            <a:extLst>
              <a:ext uri="{FF2B5EF4-FFF2-40B4-BE49-F238E27FC236}">
                <a16:creationId xmlns:a16="http://schemas.microsoft.com/office/drawing/2014/main" id="{CA6CFF2F-E07A-B9E0-3F71-89006C6C3855}"/>
              </a:ext>
            </a:extLst>
          </xdr:cNvPr>
          <xdr:cNvCxnSpPr/>
        </xdr:nvCxnSpPr>
        <xdr:spPr>
          <a:xfrm>
            <a:off x="380999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2" name="Straight Connector 1001">
            <a:extLst>
              <a:ext uri="{FF2B5EF4-FFF2-40B4-BE49-F238E27FC236}">
                <a16:creationId xmlns:a16="http://schemas.microsoft.com/office/drawing/2014/main" id="{71979997-B0E0-F714-5AB9-AB75FA50679C}"/>
              </a:ext>
            </a:extLst>
          </xdr:cNvPr>
          <xdr:cNvCxnSpPr/>
        </xdr:nvCxnSpPr>
        <xdr:spPr>
          <a:xfrm flipH="1">
            <a:off x="384810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3" name="Straight Connector 1002">
            <a:extLst>
              <a:ext uri="{FF2B5EF4-FFF2-40B4-BE49-F238E27FC236}">
                <a16:creationId xmlns:a16="http://schemas.microsoft.com/office/drawing/2014/main" id="{C7706C7F-DD89-FE7A-7427-16BAB05690EC}"/>
              </a:ext>
            </a:extLst>
          </xdr:cNvPr>
          <xdr:cNvCxnSpPr/>
        </xdr:nvCxnSpPr>
        <xdr:spPr>
          <a:xfrm flipH="1">
            <a:off x="595312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4" name="Straight Connector 1003">
            <a:extLst>
              <a:ext uri="{FF2B5EF4-FFF2-40B4-BE49-F238E27FC236}">
                <a16:creationId xmlns:a16="http://schemas.microsoft.com/office/drawing/2014/main" id="{497DF466-6DC2-4F2B-6FDB-2E096B1DDDA5}"/>
              </a:ext>
            </a:extLst>
          </xdr:cNvPr>
          <xdr:cNvCxnSpPr/>
        </xdr:nvCxnSpPr>
        <xdr:spPr>
          <a:xfrm>
            <a:off x="437197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5" name="Straight Connector 1004">
            <a:extLst>
              <a:ext uri="{FF2B5EF4-FFF2-40B4-BE49-F238E27FC236}">
                <a16:creationId xmlns:a16="http://schemas.microsoft.com/office/drawing/2014/main" id="{1171EFB2-F1A3-ED51-1FA9-BB9ABA2D6BBF}"/>
              </a:ext>
            </a:extLst>
          </xdr:cNvPr>
          <xdr:cNvCxnSpPr/>
        </xdr:nvCxnSpPr>
        <xdr:spPr>
          <a:xfrm flipH="1">
            <a:off x="433387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Straight Connector 1005">
            <a:extLst>
              <a:ext uri="{FF2B5EF4-FFF2-40B4-BE49-F238E27FC236}">
                <a16:creationId xmlns:a16="http://schemas.microsoft.com/office/drawing/2014/main" id="{D355DA19-D394-5BDA-FC4C-00FEB80FBD62}"/>
              </a:ext>
            </a:extLst>
          </xdr:cNvPr>
          <xdr:cNvCxnSpPr/>
        </xdr:nvCxnSpPr>
        <xdr:spPr>
          <a:xfrm>
            <a:off x="550545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7" name="Straight Connector 1006">
            <a:extLst>
              <a:ext uri="{FF2B5EF4-FFF2-40B4-BE49-F238E27FC236}">
                <a16:creationId xmlns:a16="http://schemas.microsoft.com/office/drawing/2014/main" id="{629A2C1F-E473-C980-8FE9-D10FD500C75A}"/>
              </a:ext>
            </a:extLst>
          </xdr:cNvPr>
          <xdr:cNvCxnSpPr/>
        </xdr:nvCxnSpPr>
        <xdr:spPr>
          <a:xfrm flipH="1">
            <a:off x="546735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431</xdr:row>
      <xdr:rowOff>0</xdr:rowOff>
    </xdr:from>
    <xdr:to>
      <xdr:col>37</xdr:col>
      <xdr:colOff>4763</xdr:colOff>
      <xdr:row>434</xdr:row>
      <xdr:rowOff>4762</xdr:rowOff>
    </xdr:to>
    <xdr:grpSp>
      <xdr:nvGrpSpPr>
        <xdr:cNvPr id="1008" name="Group 1007">
          <a:extLst>
            <a:ext uri="{FF2B5EF4-FFF2-40B4-BE49-F238E27FC236}">
              <a16:creationId xmlns:a16="http://schemas.microsoft.com/office/drawing/2014/main" id="{15F3C2C5-D5DD-4221-A9E6-13D93CBFB554}"/>
            </a:ext>
          </a:extLst>
        </xdr:cNvPr>
        <xdr:cNvGrpSpPr/>
      </xdr:nvGrpSpPr>
      <xdr:grpSpPr>
        <a:xfrm>
          <a:off x="3886200" y="64446150"/>
          <a:ext cx="2109788" cy="433387"/>
          <a:chOff x="3886200" y="7581900"/>
          <a:chExt cx="2109788" cy="433387"/>
        </a:xfrm>
      </xdr:grpSpPr>
      <xdr:cxnSp macro="">
        <xdr:nvCxnSpPr>
          <xdr:cNvPr id="1009" name="Straight Connector 1008">
            <a:extLst>
              <a:ext uri="{FF2B5EF4-FFF2-40B4-BE49-F238E27FC236}">
                <a16:creationId xmlns:a16="http://schemas.microsoft.com/office/drawing/2014/main" id="{A5083320-91EF-2C6B-8864-4B6A9C50933D}"/>
              </a:ext>
            </a:extLst>
          </xdr:cNvPr>
          <xdr:cNvCxnSpPr/>
        </xdr:nvCxnSpPr>
        <xdr:spPr>
          <a:xfrm>
            <a:off x="3886200" y="8015287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0" name="Straight Arrow Connector 1009">
            <a:extLst>
              <a:ext uri="{FF2B5EF4-FFF2-40B4-BE49-F238E27FC236}">
                <a16:creationId xmlns:a16="http://schemas.microsoft.com/office/drawing/2014/main" id="{B74DFEE4-A908-A4F9-6137-4B2E44B01FBB}"/>
              </a:ext>
            </a:extLst>
          </xdr:cNvPr>
          <xdr:cNvCxnSpPr/>
        </xdr:nvCxnSpPr>
        <xdr:spPr>
          <a:xfrm>
            <a:off x="4048127" y="787241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1" name="Straight Arrow Connector 1010">
            <a:extLst>
              <a:ext uri="{FF2B5EF4-FFF2-40B4-BE49-F238E27FC236}">
                <a16:creationId xmlns:a16="http://schemas.microsoft.com/office/drawing/2014/main" id="{9D5B02AE-5FC5-EDE8-8F8A-CD8A9B2348DB}"/>
              </a:ext>
            </a:extLst>
          </xdr:cNvPr>
          <xdr:cNvCxnSpPr/>
        </xdr:nvCxnSpPr>
        <xdr:spPr>
          <a:xfrm>
            <a:off x="4210051" y="772953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2" name="Straight Arrow Connector 1011">
            <a:extLst>
              <a:ext uri="{FF2B5EF4-FFF2-40B4-BE49-F238E27FC236}">
                <a16:creationId xmlns:a16="http://schemas.microsoft.com/office/drawing/2014/main" id="{71985C94-3CE5-B9C9-D9E8-2C5D179E2142}"/>
              </a:ext>
            </a:extLst>
          </xdr:cNvPr>
          <xdr:cNvCxnSpPr/>
        </xdr:nvCxnSpPr>
        <xdr:spPr>
          <a:xfrm>
            <a:off x="4371977" y="758190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3" name="Straight Arrow Connector 1012">
            <a:extLst>
              <a:ext uri="{FF2B5EF4-FFF2-40B4-BE49-F238E27FC236}">
                <a16:creationId xmlns:a16="http://schemas.microsoft.com/office/drawing/2014/main" id="{7FD8A14C-B739-A3D7-DFDA-B3FE77DF1F1F}"/>
              </a:ext>
            </a:extLst>
          </xdr:cNvPr>
          <xdr:cNvCxnSpPr/>
        </xdr:nvCxnSpPr>
        <xdr:spPr>
          <a:xfrm>
            <a:off x="4533909" y="7586662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4" name="Straight Arrow Connector 1013">
            <a:extLst>
              <a:ext uri="{FF2B5EF4-FFF2-40B4-BE49-F238E27FC236}">
                <a16:creationId xmlns:a16="http://schemas.microsoft.com/office/drawing/2014/main" id="{C18E05CB-2432-37DF-39A1-AACA3E36B4A4}"/>
              </a:ext>
            </a:extLst>
          </xdr:cNvPr>
          <xdr:cNvCxnSpPr/>
        </xdr:nvCxnSpPr>
        <xdr:spPr>
          <a:xfrm>
            <a:off x="4695835" y="7586662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5" name="Straight Arrow Connector 1014">
            <a:extLst>
              <a:ext uri="{FF2B5EF4-FFF2-40B4-BE49-F238E27FC236}">
                <a16:creationId xmlns:a16="http://schemas.microsoft.com/office/drawing/2014/main" id="{B4D3D667-AD3C-8D53-DCCA-7EF39B7CC951}"/>
              </a:ext>
            </a:extLst>
          </xdr:cNvPr>
          <xdr:cNvCxnSpPr/>
        </xdr:nvCxnSpPr>
        <xdr:spPr>
          <a:xfrm>
            <a:off x="4857759" y="7586662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6" name="Straight Arrow Connector 1015">
            <a:extLst>
              <a:ext uri="{FF2B5EF4-FFF2-40B4-BE49-F238E27FC236}">
                <a16:creationId xmlns:a16="http://schemas.microsoft.com/office/drawing/2014/main" id="{5B164861-D215-0EE0-0359-215F2E882B52}"/>
              </a:ext>
            </a:extLst>
          </xdr:cNvPr>
          <xdr:cNvCxnSpPr/>
        </xdr:nvCxnSpPr>
        <xdr:spPr>
          <a:xfrm>
            <a:off x="5019685" y="7586662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7" name="Straight Arrow Connector 1016">
            <a:extLst>
              <a:ext uri="{FF2B5EF4-FFF2-40B4-BE49-F238E27FC236}">
                <a16:creationId xmlns:a16="http://schemas.microsoft.com/office/drawing/2014/main" id="{F8D749E7-37FE-A4DE-D6D5-4BCDEA30ADBE}"/>
              </a:ext>
            </a:extLst>
          </xdr:cNvPr>
          <xdr:cNvCxnSpPr/>
        </xdr:nvCxnSpPr>
        <xdr:spPr>
          <a:xfrm>
            <a:off x="5181609" y="7581900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8" name="Straight Arrow Connector 1017">
            <a:extLst>
              <a:ext uri="{FF2B5EF4-FFF2-40B4-BE49-F238E27FC236}">
                <a16:creationId xmlns:a16="http://schemas.microsoft.com/office/drawing/2014/main" id="{1F457B3E-4983-F1DD-4B34-20ABEC8EBBEE}"/>
              </a:ext>
            </a:extLst>
          </xdr:cNvPr>
          <xdr:cNvCxnSpPr/>
        </xdr:nvCxnSpPr>
        <xdr:spPr>
          <a:xfrm>
            <a:off x="5343541" y="7591425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9" name="Straight Arrow Connector 1018">
            <a:extLst>
              <a:ext uri="{FF2B5EF4-FFF2-40B4-BE49-F238E27FC236}">
                <a16:creationId xmlns:a16="http://schemas.microsoft.com/office/drawing/2014/main" id="{FC1EF5BC-3F8F-8135-908E-D52458EA2586}"/>
              </a:ext>
            </a:extLst>
          </xdr:cNvPr>
          <xdr:cNvCxnSpPr/>
        </xdr:nvCxnSpPr>
        <xdr:spPr>
          <a:xfrm>
            <a:off x="5505467" y="7581900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0" name="Straight Arrow Connector 1019">
            <a:extLst>
              <a:ext uri="{FF2B5EF4-FFF2-40B4-BE49-F238E27FC236}">
                <a16:creationId xmlns:a16="http://schemas.microsoft.com/office/drawing/2014/main" id="{699E1E83-FD21-55C0-AD57-42851A76FD0D}"/>
              </a:ext>
            </a:extLst>
          </xdr:cNvPr>
          <xdr:cNvCxnSpPr/>
        </xdr:nvCxnSpPr>
        <xdr:spPr>
          <a:xfrm>
            <a:off x="5667391" y="773430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1" name="Straight Arrow Connector 1020">
            <a:extLst>
              <a:ext uri="{FF2B5EF4-FFF2-40B4-BE49-F238E27FC236}">
                <a16:creationId xmlns:a16="http://schemas.microsoft.com/office/drawing/2014/main" id="{A31FA011-4265-C174-FDEF-74EAD89054CF}"/>
              </a:ext>
            </a:extLst>
          </xdr:cNvPr>
          <xdr:cNvCxnSpPr/>
        </xdr:nvCxnSpPr>
        <xdr:spPr>
          <a:xfrm>
            <a:off x="5829317" y="787241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2" name="Straight Connector 1021">
            <a:extLst>
              <a:ext uri="{FF2B5EF4-FFF2-40B4-BE49-F238E27FC236}">
                <a16:creationId xmlns:a16="http://schemas.microsoft.com/office/drawing/2014/main" id="{685B3423-2B81-2A25-1544-833B2317F6D6}"/>
              </a:ext>
            </a:extLst>
          </xdr:cNvPr>
          <xdr:cNvCxnSpPr/>
        </xdr:nvCxnSpPr>
        <xdr:spPr>
          <a:xfrm>
            <a:off x="4371976" y="7586668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3" name="Straight Connector 1022">
            <a:extLst>
              <a:ext uri="{FF2B5EF4-FFF2-40B4-BE49-F238E27FC236}">
                <a16:creationId xmlns:a16="http://schemas.microsoft.com/office/drawing/2014/main" id="{D0459F3B-005B-08B0-55C4-6AD2262B3201}"/>
              </a:ext>
            </a:extLst>
          </xdr:cNvPr>
          <xdr:cNvCxnSpPr/>
        </xdr:nvCxnSpPr>
        <xdr:spPr>
          <a:xfrm flipV="1">
            <a:off x="3890963" y="758666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4" name="Straight Connector 1023">
            <a:extLst>
              <a:ext uri="{FF2B5EF4-FFF2-40B4-BE49-F238E27FC236}">
                <a16:creationId xmlns:a16="http://schemas.microsoft.com/office/drawing/2014/main" id="{EA0D39EF-3BC0-8EBD-CC55-3354560DB2D5}"/>
              </a:ext>
            </a:extLst>
          </xdr:cNvPr>
          <xdr:cNvCxnSpPr/>
        </xdr:nvCxnSpPr>
        <xdr:spPr>
          <a:xfrm flipH="1" flipV="1">
            <a:off x="5505450" y="758666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430</xdr:row>
      <xdr:rowOff>138114</xdr:rowOff>
    </xdr:from>
    <xdr:to>
      <xdr:col>19</xdr:col>
      <xdr:colOff>4763</xdr:colOff>
      <xdr:row>434</xdr:row>
      <xdr:rowOff>1</xdr:rowOff>
    </xdr:to>
    <xdr:grpSp>
      <xdr:nvGrpSpPr>
        <xdr:cNvPr id="1025" name="Group 1024">
          <a:extLst>
            <a:ext uri="{FF2B5EF4-FFF2-40B4-BE49-F238E27FC236}">
              <a16:creationId xmlns:a16="http://schemas.microsoft.com/office/drawing/2014/main" id="{D4906313-8377-4841-9611-3F9C60DA57B5}"/>
            </a:ext>
          </a:extLst>
        </xdr:cNvPr>
        <xdr:cNvGrpSpPr/>
      </xdr:nvGrpSpPr>
      <xdr:grpSpPr>
        <a:xfrm>
          <a:off x="971550" y="64441389"/>
          <a:ext cx="2109788" cy="433387"/>
          <a:chOff x="971550" y="7577139"/>
          <a:chExt cx="2109788" cy="433387"/>
        </a:xfrm>
      </xdr:grpSpPr>
      <xdr:cxnSp macro="">
        <xdr:nvCxnSpPr>
          <xdr:cNvPr id="1026" name="Straight Connector 1025">
            <a:extLst>
              <a:ext uri="{FF2B5EF4-FFF2-40B4-BE49-F238E27FC236}">
                <a16:creationId xmlns:a16="http://schemas.microsoft.com/office/drawing/2014/main" id="{F5E8274D-EB18-B46D-687C-231D50B7991F}"/>
              </a:ext>
            </a:extLst>
          </xdr:cNvPr>
          <xdr:cNvCxnSpPr/>
        </xdr:nvCxnSpPr>
        <xdr:spPr>
          <a:xfrm>
            <a:off x="971550" y="8010526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7" name="Straight Arrow Connector 1026">
            <a:extLst>
              <a:ext uri="{FF2B5EF4-FFF2-40B4-BE49-F238E27FC236}">
                <a16:creationId xmlns:a16="http://schemas.microsoft.com/office/drawing/2014/main" id="{973BB8C5-DEF3-FB89-4067-E0507A1C4251}"/>
              </a:ext>
            </a:extLst>
          </xdr:cNvPr>
          <xdr:cNvCxnSpPr/>
        </xdr:nvCxnSpPr>
        <xdr:spPr>
          <a:xfrm>
            <a:off x="1133477" y="7867651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8" name="Straight Arrow Connector 1027">
            <a:extLst>
              <a:ext uri="{FF2B5EF4-FFF2-40B4-BE49-F238E27FC236}">
                <a16:creationId xmlns:a16="http://schemas.microsoft.com/office/drawing/2014/main" id="{14BBFD56-0EDC-380A-EF23-898B1C08722F}"/>
              </a:ext>
            </a:extLst>
          </xdr:cNvPr>
          <xdr:cNvCxnSpPr/>
        </xdr:nvCxnSpPr>
        <xdr:spPr>
          <a:xfrm>
            <a:off x="1295401" y="7724776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9" name="Straight Arrow Connector 1028">
            <a:extLst>
              <a:ext uri="{FF2B5EF4-FFF2-40B4-BE49-F238E27FC236}">
                <a16:creationId xmlns:a16="http://schemas.microsoft.com/office/drawing/2014/main" id="{C405E9EB-496E-13D5-6FEE-DA45ACC4D7ED}"/>
              </a:ext>
            </a:extLst>
          </xdr:cNvPr>
          <xdr:cNvCxnSpPr/>
        </xdr:nvCxnSpPr>
        <xdr:spPr>
          <a:xfrm>
            <a:off x="1457327" y="7577139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0" name="Straight Arrow Connector 1029">
            <a:extLst>
              <a:ext uri="{FF2B5EF4-FFF2-40B4-BE49-F238E27FC236}">
                <a16:creationId xmlns:a16="http://schemas.microsoft.com/office/drawing/2014/main" id="{F0D48C20-707C-E466-5621-FDB3DCB604C4}"/>
              </a:ext>
            </a:extLst>
          </xdr:cNvPr>
          <xdr:cNvCxnSpPr/>
        </xdr:nvCxnSpPr>
        <xdr:spPr>
          <a:xfrm>
            <a:off x="1619259" y="7581901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1" name="Straight Arrow Connector 1030">
            <a:extLst>
              <a:ext uri="{FF2B5EF4-FFF2-40B4-BE49-F238E27FC236}">
                <a16:creationId xmlns:a16="http://schemas.microsoft.com/office/drawing/2014/main" id="{3914C2A7-7FDB-6452-8D92-B7563971561F}"/>
              </a:ext>
            </a:extLst>
          </xdr:cNvPr>
          <xdr:cNvCxnSpPr/>
        </xdr:nvCxnSpPr>
        <xdr:spPr>
          <a:xfrm>
            <a:off x="1781185" y="7581901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2" name="Straight Arrow Connector 1031">
            <a:extLst>
              <a:ext uri="{FF2B5EF4-FFF2-40B4-BE49-F238E27FC236}">
                <a16:creationId xmlns:a16="http://schemas.microsoft.com/office/drawing/2014/main" id="{8AC8DD4F-4EF3-D7D6-ED35-24F4BBC629DD}"/>
              </a:ext>
            </a:extLst>
          </xdr:cNvPr>
          <xdr:cNvCxnSpPr/>
        </xdr:nvCxnSpPr>
        <xdr:spPr>
          <a:xfrm>
            <a:off x="1943109" y="7581901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3" name="Straight Arrow Connector 1032">
            <a:extLst>
              <a:ext uri="{FF2B5EF4-FFF2-40B4-BE49-F238E27FC236}">
                <a16:creationId xmlns:a16="http://schemas.microsoft.com/office/drawing/2014/main" id="{EF3430E6-AED7-50E9-4AA1-90E8A588B34F}"/>
              </a:ext>
            </a:extLst>
          </xdr:cNvPr>
          <xdr:cNvCxnSpPr/>
        </xdr:nvCxnSpPr>
        <xdr:spPr>
          <a:xfrm>
            <a:off x="2105035" y="7581901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4" name="Straight Arrow Connector 1033">
            <a:extLst>
              <a:ext uri="{FF2B5EF4-FFF2-40B4-BE49-F238E27FC236}">
                <a16:creationId xmlns:a16="http://schemas.microsoft.com/office/drawing/2014/main" id="{54352D1B-9581-656D-46E2-D3585F84096B}"/>
              </a:ext>
            </a:extLst>
          </xdr:cNvPr>
          <xdr:cNvCxnSpPr/>
        </xdr:nvCxnSpPr>
        <xdr:spPr>
          <a:xfrm>
            <a:off x="2266959" y="7577139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5" name="Straight Arrow Connector 1034">
            <a:extLst>
              <a:ext uri="{FF2B5EF4-FFF2-40B4-BE49-F238E27FC236}">
                <a16:creationId xmlns:a16="http://schemas.microsoft.com/office/drawing/2014/main" id="{41763297-5CA2-28E6-7A0B-5F42D1D1B7FE}"/>
              </a:ext>
            </a:extLst>
          </xdr:cNvPr>
          <xdr:cNvCxnSpPr/>
        </xdr:nvCxnSpPr>
        <xdr:spPr>
          <a:xfrm>
            <a:off x="2428891" y="7586664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6" name="Straight Arrow Connector 1035">
            <a:extLst>
              <a:ext uri="{FF2B5EF4-FFF2-40B4-BE49-F238E27FC236}">
                <a16:creationId xmlns:a16="http://schemas.microsoft.com/office/drawing/2014/main" id="{9691257A-FB42-316F-0C84-073C8075C67B}"/>
              </a:ext>
            </a:extLst>
          </xdr:cNvPr>
          <xdr:cNvCxnSpPr/>
        </xdr:nvCxnSpPr>
        <xdr:spPr>
          <a:xfrm>
            <a:off x="2590817" y="7577139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7" name="Straight Arrow Connector 1036">
            <a:extLst>
              <a:ext uri="{FF2B5EF4-FFF2-40B4-BE49-F238E27FC236}">
                <a16:creationId xmlns:a16="http://schemas.microsoft.com/office/drawing/2014/main" id="{F976A866-6683-88C9-8985-BB135AAAB1F8}"/>
              </a:ext>
            </a:extLst>
          </xdr:cNvPr>
          <xdr:cNvCxnSpPr/>
        </xdr:nvCxnSpPr>
        <xdr:spPr>
          <a:xfrm>
            <a:off x="2752741" y="7729539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8" name="Straight Arrow Connector 1037">
            <a:extLst>
              <a:ext uri="{FF2B5EF4-FFF2-40B4-BE49-F238E27FC236}">
                <a16:creationId xmlns:a16="http://schemas.microsoft.com/office/drawing/2014/main" id="{30961924-358F-980E-7915-B63B5A21BD00}"/>
              </a:ext>
            </a:extLst>
          </xdr:cNvPr>
          <xdr:cNvCxnSpPr/>
        </xdr:nvCxnSpPr>
        <xdr:spPr>
          <a:xfrm>
            <a:off x="2914667" y="7867651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9" name="Straight Connector 1038">
            <a:extLst>
              <a:ext uri="{FF2B5EF4-FFF2-40B4-BE49-F238E27FC236}">
                <a16:creationId xmlns:a16="http://schemas.microsoft.com/office/drawing/2014/main" id="{8FE21CE8-B063-2D4D-4022-6EF77B018609}"/>
              </a:ext>
            </a:extLst>
          </xdr:cNvPr>
          <xdr:cNvCxnSpPr/>
        </xdr:nvCxnSpPr>
        <xdr:spPr>
          <a:xfrm>
            <a:off x="1457326" y="7581907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0" name="Straight Connector 1039">
            <a:extLst>
              <a:ext uri="{FF2B5EF4-FFF2-40B4-BE49-F238E27FC236}">
                <a16:creationId xmlns:a16="http://schemas.microsoft.com/office/drawing/2014/main" id="{D406E4D9-CDDE-3FA4-EA5E-AE1ED01CAD00}"/>
              </a:ext>
            </a:extLst>
          </xdr:cNvPr>
          <xdr:cNvCxnSpPr/>
        </xdr:nvCxnSpPr>
        <xdr:spPr>
          <a:xfrm flipV="1">
            <a:off x="976313" y="7581901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1" name="Straight Connector 1040">
            <a:extLst>
              <a:ext uri="{FF2B5EF4-FFF2-40B4-BE49-F238E27FC236}">
                <a16:creationId xmlns:a16="http://schemas.microsoft.com/office/drawing/2014/main" id="{97F96AC1-EE23-FDF1-CCAE-48B1B8C25AAC}"/>
              </a:ext>
            </a:extLst>
          </xdr:cNvPr>
          <xdr:cNvCxnSpPr/>
        </xdr:nvCxnSpPr>
        <xdr:spPr>
          <a:xfrm flipH="1" flipV="1">
            <a:off x="2590800" y="7581901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428</xdr:row>
      <xdr:rowOff>85724</xdr:rowOff>
    </xdr:from>
    <xdr:to>
      <xdr:col>19</xdr:col>
      <xdr:colOff>1</xdr:colOff>
      <xdr:row>430</xdr:row>
      <xdr:rowOff>3</xdr:rowOff>
    </xdr:to>
    <xdr:grpSp>
      <xdr:nvGrpSpPr>
        <xdr:cNvPr id="1042" name="Group 1041">
          <a:extLst>
            <a:ext uri="{FF2B5EF4-FFF2-40B4-BE49-F238E27FC236}">
              <a16:creationId xmlns:a16="http://schemas.microsoft.com/office/drawing/2014/main" id="{7EC130A6-314B-4686-88AB-845708C38C71}"/>
            </a:ext>
          </a:extLst>
        </xdr:cNvPr>
        <xdr:cNvGrpSpPr/>
      </xdr:nvGrpSpPr>
      <xdr:grpSpPr>
        <a:xfrm>
          <a:off x="971550" y="64103249"/>
          <a:ext cx="2105026" cy="200029"/>
          <a:chOff x="971550" y="7238999"/>
          <a:chExt cx="2105026" cy="200029"/>
        </a:xfrm>
      </xdr:grpSpPr>
      <xdr:cxnSp macro="">
        <xdr:nvCxnSpPr>
          <xdr:cNvPr id="1043" name="Straight Connector 1042">
            <a:extLst>
              <a:ext uri="{FF2B5EF4-FFF2-40B4-BE49-F238E27FC236}">
                <a16:creationId xmlns:a16="http://schemas.microsoft.com/office/drawing/2014/main" id="{D20B25B1-7485-4664-B1D0-0DDF896F2E76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4" name="Straight Arrow Connector 1043">
            <a:extLst>
              <a:ext uri="{FF2B5EF4-FFF2-40B4-BE49-F238E27FC236}">
                <a16:creationId xmlns:a16="http://schemas.microsoft.com/office/drawing/2014/main" id="{656C0C12-970B-1C44-DCBC-E8617D0530F3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Straight Arrow Connector 1044">
            <a:extLst>
              <a:ext uri="{FF2B5EF4-FFF2-40B4-BE49-F238E27FC236}">
                <a16:creationId xmlns:a16="http://schemas.microsoft.com/office/drawing/2014/main" id="{A5A86001-4D5F-D5BB-2C59-44ACA8113F5D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6" name="Straight Arrow Connector 1045">
            <a:extLst>
              <a:ext uri="{FF2B5EF4-FFF2-40B4-BE49-F238E27FC236}">
                <a16:creationId xmlns:a16="http://schemas.microsoft.com/office/drawing/2014/main" id="{0D655A64-D8BC-328E-B62D-63A292FC90F3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7" name="Straight Arrow Connector 1046">
            <a:extLst>
              <a:ext uri="{FF2B5EF4-FFF2-40B4-BE49-F238E27FC236}">
                <a16:creationId xmlns:a16="http://schemas.microsoft.com/office/drawing/2014/main" id="{54C7021F-7DFA-23C8-ECE5-8A478524A3B3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8" name="Straight Arrow Connector 1047">
            <a:extLst>
              <a:ext uri="{FF2B5EF4-FFF2-40B4-BE49-F238E27FC236}">
                <a16:creationId xmlns:a16="http://schemas.microsoft.com/office/drawing/2014/main" id="{4DDD9618-8140-136D-3B07-7D2DD9F741E4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9" name="Straight Arrow Connector 1048">
            <a:extLst>
              <a:ext uri="{FF2B5EF4-FFF2-40B4-BE49-F238E27FC236}">
                <a16:creationId xmlns:a16="http://schemas.microsoft.com/office/drawing/2014/main" id="{0FB08C90-E4AE-04ED-A86A-8330134B84C6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0" name="Straight Arrow Connector 1049">
            <a:extLst>
              <a:ext uri="{FF2B5EF4-FFF2-40B4-BE49-F238E27FC236}">
                <a16:creationId xmlns:a16="http://schemas.microsoft.com/office/drawing/2014/main" id="{91EC5A4B-94A1-B295-09F0-B5D4AAF43228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1" name="Straight Arrow Connector 1050">
            <a:extLst>
              <a:ext uri="{FF2B5EF4-FFF2-40B4-BE49-F238E27FC236}">
                <a16:creationId xmlns:a16="http://schemas.microsoft.com/office/drawing/2014/main" id="{AD3C51D1-0B05-B5D4-6C99-A27CE101D8D0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2" name="Straight Arrow Connector 1051">
            <a:extLst>
              <a:ext uri="{FF2B5EF4-FFF2-40B4-BE49-F238E27FC236}">
                <a16:creationId xmlns:a16="http://schemas.microsoft.com/office/drawing/2014/main" id="{1D11F4D8-FCBC-D63E-09AA-615967FAC6DC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3" name="Straight Arrow Connector 1052">
            <a:extLst>
              <a:ext uri="{FF2B5EF4-FFF2-40B4-BE49-F238E27FC236}">
                <a16:creationId xmlns:a16="http://schemas.microsoft.com/office/drawing/2014/main" id="{4AF3A2A8-4013-C80F-D02A-803EA287907B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Straight Arrow Connector 1053">
            <a:extLst>
              <a:ext uri="{FF2B5EF4-FFF2-40B4-BE49-F238E27FC236}">
                <a16:creationId xmlns:a16="http://schemas.microsoft.com/office/drawing/2014/main" id="{EFBC8255-9754-1D0D-9A83-BA9DFC09A054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5" name="Straight Arrow Connector 1054">
            <a:extLst>
              <a:ext uri="{FF2B5EF4-FFF2-40B4-BE49-F238E27FC236}">
                <a16:creationId xmlns:a16="http://schemas.microsoft.com/office/drawing/2014/main" id="{5CBBDE8F-2DB5-14E9-0B5D-4EE698A98325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6" name="Straight Arrow Connector 1055">
            <a:extLst>
              <a:ext uri="{FF2B5EF4-FFF2-40B4-BE49-F238E27FC236}">
                <a16:creationId xmlns:a16="http://schemas.microsoft.com/office/drawing/2014/main" id="{A4F0B799-57EC-E79B-C725-0596F51EE878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7" name="Straight Arrow Connector 1056">
            <a:extLst>
              <a:ext uri="{FF2B5EF4-FFF2-40B4-BE49-F238E27FC236}">
                <a16:creationId xmlns:a16="http://schemas.microsoft.com/office/drawing/2014/main" id="{796A5F21-8D27-2E39-DBFE-5AF3817F8F3B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8" name="Straight Connector 1057">
            <a:extLst>
              <a:ext uri="{FF2B5EF4-FFF2-40B4-BE49-F238E27FC236}">
                <a16:creationId xmlns:a16="http://schemas.microsoft.com/office/drawing/2014/main" id="{8D4D57CB-0E05-7C36-E924-A3F8E809E55F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428</xdr:row>
      <xdr:rowOff>85728</xdr:rowOff>
    </xdr:from>
    <xdr:to>
      <xdr:col>37</xdr:col>
      <xdr:colOff>2</xdr:colOff>
      <xdr:row>430</xdr:row>
      <xdr:rowOff>7</xdr:rowOff>
    </xdr:to>
    <xdr:grpSp>
      <xdr:nvGrpSpPr>
        <xdr:cNvPr id="1059" name="Group 1058">
          <a:extLst>
            <a:ext uri="{FF2B5EF4-FFF2-40B4-BE49-F238E27FC236}">
              <a16:creationId xmlns:a16="http://schemas.microsoft.com/office/drawing/2014/main" id="{D7518DC9-F28D-4ABF-9641-4105AA3CF4E2}"/>
            </a:ext>
          </a:extLst>
        </xdr:cNvPr>
        <xdr:cNvGrpSpPr/>
      </xdr:nvGrpSpPr>
      <xdr:grpSpPr>
        <a:xfrm>
          <a:off x="3886201" y="64103253"/>
          <a:ext cx="2105026" cy="200029"/>
          <a:chOff x="3886201" y="7239003"/>
          <a:chExt cx="2105026" cy="200029"/>
        </a:xfrm>
      </xdr:grpSpPr>
      <xdr:cxnSp macro="">
        <xdr:nvCxnSpPr>
          <xdr:cNvPr id="1060" name="Straight Connector 1059">
            <a:extLst>
              <a:ext uri="{FF2B5EF4-FFF2-40B4-BE49-F238E27FC236}">
                <a16:creationId xmlns:a16="http://schemas.microsoft.com/office/drawing/2014/main" id="{3F5A9E8B-E0F0-1023-AD48-6B5B96F9B4FA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1" name="Straight Arrow Connector 1060">
            <a:extLst>
              <a:ext uri="{FF2B5EF4-FFF2-40B4-BE49-F238E27FC236}">
                <a16:creationId xmlns:a16="http://schemas.microsoft.com/office/drawing/2014/main" id="{BB3F2621-3625-DA16-78D0-B2AC39A3101F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2" name="Straight Arrow Connector 1061">
            <a:extLst>
              <a:ext uri="{FF2B5EF4-FFF2-40B4-BE49-F238E27FC236}">
                <a16:creationId xmlns:a16="http://schemas.microsoft.com/office/drawing/2014/main" id="{3E5C7A63-219D-D851-7A28-34C58CFB8F67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3" name="Straight Arrow Connector 1062">
            <a:extLst>
              <a:ext uri="{FF2B5EF4-FFF2-40B4-BE49-F238E27FC236}">
                <a16:creationId xmlns:a16="http://schemas.microsoft.com/office/drawing/2014/main" id="{32023297-8751-7C31-AB64-DDEDFB228315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4" name="Straight Arrow Connector 1063">
            <a:extLst>
              <a:ext uri="{FF2B5EF4-FFF2-40B4-BE49-F238E27FC236}">
                <a16:creationId xmlns:a16="http://schemas.microsoft.com/office/drawing/2014/main" id="{FF63F662-378F-6687-DDA1-A7E3F5CD915D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5" name="Straight Arrow Connector 1064">
            <a:extLst>
              <a:ext uri="{FF2B5EF4-FFF2-40B4-BE49-F238E27FC236}">
                <a16:creationId xmlns:a16="http://schemas.microsoft.com/office/drawing/2014/main" id="{761C5703-04A4-64B4-30C1-191DCF883059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6" name="Straight Arrow Connector 1065">
            <a:extLst>
              <a:ext uri="{FF2B5EF4-FFF2-40B4-BE49-F238E27FC236}">
                <a16:creationId xmlns:a16="http://schemas.microsoft.com/office/drawing/2014/main" id="{DF0BE500-ED8A-D87F-3263-D3966446AEF7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7" name="Straight Arrow Connector 1066">
            <a:extLst>
              <a:ext uri="{FF2B5EF4-FFF2-40B4-BE49-F238E27FC236}">
                <a16:creationId xmlns:a16="http://schemas.microsoft.com/office/drawing/2014/main" id="{40E1B5E1-116B-36E5-81C9-1E05A639CC0A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8" name="Straight Arrow Connector 1067">
            <a:extLst>
              <a:ext uri="{FF2B5EF4-FFF2-40B4-BE49-F238E27FC236}">
                <a16:creationId xmlns:a16="http://schemas.microsoft.com/office/drawing/2014/main" id="{18CF54E6-2909-1AAA-946A-E110391DABB6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9" name="Straight Arrow Connector 1068">
            <a:extLst>
              <a:ext uri="{FF2B5EF4-FFF2-40B4-BE49-F238E27FC236}">
                <a16:creationId xmlns:a16="http://schemas.microsoft.com/office/drawing/2014/main" id="{61D20347-E469-5EC8-62B7-08DC2ABA96E8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0" name="Straight Arrow Connector 1069">
            <a:extLst>
              <a:ext uri="{FF2B5EF4-FFF2-40B4-BE49-F238E27FC236}">
                <a16:creationId xmlns:a16="http://schemas.microsoft.com/office/drawing/2014/main" id="{78F3B2E7-DD2F-118A-2CEE-D33ABD2C6ED1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1" name="Straight Arrow Connector 1070">
            <a:extLst>
              <a:ext uri="{FF2B5EF4-FFF2-40B4-BE49-F238E27FC236}">
                <a16:creationId xmlns:a16="http://schemas.microsoft.com/office/drawing/2014/main" id="{0B16F25F-793C-BB2E-EA58-1C686718282C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2" name="Straight Arrow Connector 1071">
            <a:extLst>
              <a:ext uri="{FF2B5EF4-FFF2-40B4-BE49-F238E27FC236}">
                <a16:creationId xmlns:a16="http://schemas.microsoft.com/office/drawing/2014/main" id="{645378CA-D152-C38F-6486-FBDB562D1AD5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3" name="Straight Arrow Connector 1072">
            <a:extLst>
              <a:ext uri="{FF2B5EF4-FFF2-40B4-BE49-F238E27FC236}">
                <a16:creationId xmlns:a16="http://schemas.microsoft.com/office/drawing/2014/main" id="{95EE4E07-B7BD-A00F-1E4D-A892E87F4002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4" name="Straight Arrow Connector 1073">
            <a:extLst>
              <a:ext uri="{FF2B5EF4-FFF2-40B4-BE49-F238E27FC236}">
                <a16:creationId xmlns:a16="http://schemas.microsoft.com/office/drawing/2014/main" id="{0FC611C0-72FB-EA2D-37E1-8601D81613DE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5" name="Straight Connector 1074">
            <a:extLst>
              <a:ext uri="{FF2B5EF4-FFF2-40B4-BE49-F238E27FC236}">
                <a16:creationId xmlns:a16="http://schemas.microsoft.com/office/drawing/2014/main" id="{B4CD4DB4-004F-4A2B-DF09-8D3EE678C475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157162</xdr:colOff>
      <xdr:row>453</xdr:row>
      <xdr:rowOff>138095</xdr:rowOff>
    </xdr:from>
    <xdr:to>
      <xdr:col>36</xdr:col>
      <xdr:colOff>4763</xdr:colOff>
      <xdr:row>457</xdr:row>
      <xdr:rowOff>4749</xdr:rowOff>
    </xdr:to>
    <xdr:grpSp>
      <xdr:nvGrpSpPr>
        <xdr:cNvPr id="702" name="Group 701">
          <a:extLst>
            <a:ext uri="{FF2B5EF4-FFF2-40B4-BE49-F238E27FC236}">
              <a16:creationId xmlns:a16="http://schemas.microsoft.com/office/drawing/2014/main" id="{29A849CE-8C3B-B649-C328-A34584D570A0}"/>
            </a:ext>
          </a:extLst>
        </xdr:cNvPr>
        <xdr:cNvGrpSpPr/>
      </xdr:nvGrpSpPr>
      <xdr:grpSpPr>
        <a:xfrm>
          <a:off x="966787" y="67727495"/>
          <a:ext cx="4867276" cy="438154"/>
          <a:chOff x="966787" y="53859095"/>
          <a:chExt cx="4867276" cy="438154"/>
        </a:xfrm>
      </xdr:grpSpPr>
      <xdr:cxnSp macro="">
        <xdr:nvCxnSpPr>
          <xdr:cNvPr id="1077" name="Straight Connector 1076">
            <a:extLst>
              <a:ext uri="{FF2B5EF4-FFF2-40B4-BE49-F238E27FC236}">
                <a16:creationId xmlns:a16="http://schemas.microsoft.com/office/drawing/2014/main" id="{E23FD7FD-C5A9-D4FC-D361-6ED5ACA93F5F}"/>
              </a:ext>
            </a:extLst>
          </xdr:cNvPr>
          <xdr:cNvCxnSpPr/>
        </xdr:nvCxnSpPr>
        <xdr:spPr>
          <a:xfrm>
            <a:off x="966787" y="54292478"/>
            <a:ext cx="4867276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Straight Arrow Connector 1077">
            <a:extLst>
              <a:ext uri="{FF2B5EF4-FFF2-40B4-BE49-F238E27FC236}">
                <a16:creationId xmlns:a16="http://schemas.microsoft.com/office/drawing/2014/main" id="{13DB77B2-4CC4-4E11-A7CA-B844B7AE5DC9}"/>
              </a:ext>
            </a:extLst>
          </xdr:cNvPr>
          <xdr:cNvCxnSpPr/>
        </xdr:nvCxnSpPr>
        <xdr:spPr>
          <a:xfrm>
            <a:off x="1133473" y="5415437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9" name="Straight Arrow Connector 1078">
            <a:extLst>
              <a:ext uri="{FF2B5EF4-FFF2-40B4-BE49-F238E27FC236}">
                <a16:creationId xmlns:a16="http://schemas.microsoft.com/office/drawing/2014/main" id="{9CFE870C-2A45-ABD1-7A7A-75BE79A4325E}"/>
              </a:ext>
            </a:extLst>
          </xdr:cNvPr>
          <xdr:cNvCxnSpPr/>
        </xdr:nvCxnSpPr>
        <xdr:spPr>
          <a:xfrm>
            <a:off x="1295397" y="5401149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0" name="Straight Arrow Connector 1079">
            <a:extLst>
              <a:ext uri="{FF2B5EF4-FFF2-40B4-BE49-F238E27FC236}">
                <a16:creationId xmlns:a16="http://schemas.microsoft.com/office/drawing/2014/main" id="{1F03B6BF-2C29-CAA9-0FF6-96D33160AB5C}"/>
              </a:ext>
            </a:extLst>
          </xdr:cNvPr>
          <xdr:cNvCxnSpPr/>
        </xdr:nvCxnSpPr>
        <xdr:spPr>
          <a:xfrm>
            <a:off x="1457323" y="5386386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1" name="Straight Arrow Connector 1080">
            <a:extLst>
              <a:ext uri="{FF2B5EF4-FFF2-40B4-BE49-F238E27FC236}">
                <a16:creationId xmlns:a16="http://schemas.microsoft.com/office/drawing/2014/main" id="{B74373C1-D524-9D93-D576-2A03461BCFA1}"/>
              </a:ext>
            </a:extLst>
          </xdr:cNvPr>
          <xdr:cNvCxnSpPr/>
        </xdr:nvCxnSpPr>
        <xdr:spPr>
          <a:xfrm>
            <a:off x="1619246" y="5401626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2" name="Straight Arrow Connector 1081">
            <a:extLst>
              <a:ext uri="{FF2B5EF4-FFF2-40B4-BE49-F238E27FC236}">
                <a16:creationId xmlns:a16="http://schemas.microsoft.com/office/drawing/2014/main" id="{BAF3AF18-33BF-A1DB-91C5-29C4931D1D42}"/>
              </a:ext>
            </a:extLst>
          </xdr:cNvPr>
          <xdr:cNvCxnSpPr/>
        </xdr:nvCxnSpPr>
        <xdr:spPr>
          <a:xfrm>
            <a:off x="1781172" y="5415437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3" name="Straight Connector 1082">
            <a:extLst>
              <a:ext uri="{FF2B5EF4-FFF2-40B4-BE49-F238E27FC236}">
                <a16:creationId xmlns:a16="http://schemas.microsoft.com/office/drawing/2014/main" id="{01B01123-D1FC-7EC0-FEC9-226525EBC020}"/>
              </a:ext>
            </a:extLst>
          </xdr:cNvPr>
          <xdr:cNvCxnSpPr/>
        </xdr:nvCxnSpPr>
        <xdr:spPr>
          <a:xfrm flipV="1">
            <a:off x="976309" y="5386862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4" name="Straight Connector 1083">
            <a:extLst>
              <a:ext uri="{FF2B5EF4-FFF2-40B4-BE49-F238E27FC236}">
                <a16:creationId xmlns:a16="http://schemas.microsoft.com/office/drawing/2014/main" id="{3B9E5333-27CE-2DAB-3B64-7D4B32A6EDDC}"/>
              </a:ext>
            </a:extLst>
          </xdr:cNvPr>
          <xdr:cNvCxnSpPr/>
        </xdr:nvCxnSpPr>
        <xdr:spPr>
          <a:xfrm flipH="1" flipV="1">
            <a:off x="1457305" y="5386862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Straight Arrow Connector 1084">
            <a:extLst>
              <a:ext uri="{FF2B5EF4-FFF2-40B4-BE49-F238E27FC236}">
                <a16:creationId xmlns:a16="http://schemas.microsoft.com/office/drawing/2014/main" id="{7E18CBF6-5BB3-8BDA-A93C-C6B457660AAA}"/>
              </a:ext>
            </a:extLst>
          </xdr:cNvPr>
          <xdr:cNvCxnSpPr/>
        </xdr:nvCxnSpPr>
        <xdr:spPr>
          <a:xfrm>
            <a:off x="2105033" y="5415436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6" name="Straight Arrow Connector 1085">
            <a:extLst>
              <a:ext uri="{FF2B5EF4-FFF2-40B4-BE49-F238E27FC236}">
                <a16:creationId xmlns:a16="http://schemas.microsoft.com/office/drawing/2014/main" id="{A6043B6E-9D6D-C324-1B72-A32D9E07F030}"/>
              </a:ext>
            </a:extLst>
          </xdr:cNvPr>
          <xdr:cNvCxnSpPr/>
        </xdr:nvCxnSpPr>
        <xdr:spPr>
          <a:xfrm>
            <a:off x="2266957" y="5401149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7" name="Straight Arrow Connector 1086">
            <a:extLst>
              <a:ext uri="{FF2B5EF4-FFF2-40B4-BE49-F238E27FC236}">
                <a16:creationId xmlns:a16="http://schemas.microsoft.com/office/drawing/2014/main" id="{E911E260-543D-E9A9-BFC4-BEEF63FE3F1B}"/>
              </a:ext>
            </a:extLst>
          </xdr:cNvPr>
          <xdr:cNvCxnSpPr/>
        </xdr:nvCxnSpPr>
        <xdr:spPr>
          <a:xfrm>
            <a:off x="2428883" y="5386385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8" name="Straight Arrow Connector 1087">
            <a:extLst>
              <a:ext uri="{FF2B5EF4-FFF2-40B4-BE49-F238E27FC236}">
                <a16:creationId xmlns:a16="http://schemas.microsoft.com/office/drawing/2014/main" id="{76DFA501-3041-9E60-B551-7FDE9552C7B7}"/>
              </a:ext>
            </a:extLst>
          </xdr:cNvPr>
          <xdr:cNvCxnSpPr/>
        </xdr:nvCxnSpPr>
        <xdr:spPr>
          <a:xfrm>
            <a:off x="2590806" y="5401625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9" name="Straight Arrow Connector 1088">
            <a:extLst>
              <a:ext uri="{FF2B5EF4-FFF2-40B4-BE49-F238E27FC236}">
                <a16:creationId xmlns:a16="http://schemas.microsoft.com/office/drawing/2014/main" id="{B8638CA5-2A43-7B11-581E-4F3A92BB6FEA}"/>
              </a:ext>
            </a:extLst>
          </xdr:cNvPr>
          <xdr:cNvCxnSpPr/>
        </xdr:nvCxnSpPr>
        <xdr:spPr>
          <a:xfrm>
            <a:off x="2752732" y="5415436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0" name="Straight Connector 1089">
            <a:extLst>
              <a:ext uri="{FF2B5EF4-FFF2-40B4-BE49-F238E27FC236}">
                <a16:creationId xmlns:a16="http://schemas.microsoft.com/office/drawing/2014/main" id="{C9E0A4D1-FFCF-E98A-25D5-F15CB2123AAE}"/>
              </a:ext>
            </a:extLst>
          </xdr:cNvPr>
          <xdr:cNvCxnSpPr/>
        </xdr:nvCxnSpPr>
        <xdr:spPr>
          <a:xfrm flipV="1">
            <a:off x="1947869" y="5386861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1" name="Straight Connector 1090">
            <a:extLst>
              <a:ext uri="{FF2B5EF4-FFF2-40B4-BE49-F238E27FC236}">
                <a16:creationId xmlns:a16="http://schemas.microsoft.com/office/drawing/2014/main" id="{07122302-B627-67B7-644C-D9795ACF9B10}"/>
              </a:ext>
            </a:extLst>
          </xdr:cNvPr>
          <xdr:cNvCxnSpPr/>
        </xdr:nvCxnSpPr>
        <xdr:spPr>
          <a:xfrm flipH="1" flipV="1">
            <a:off x="2428865" y="5386861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2" name="Straight Arrow Connector 1091">
            <a:extLst>
              <a:ext uri="{FF2B5EF4-FFF2-40B4-BE49-F238E27FC236}">
                <a16:creationId xmlns:a16="http://schemas.microsoft.com/office/drawing/2014/main" id="{2AEC8564-C24D-783D-104F-1AD203692C54}"/>
              </a:ext>
            </a:extLst>
          </xdr:cNvPr>
          <xdr:cNvCxnSpPr/>
        </xdr:nvCxnSpPr>
        <xdr:spPr>
          <a:xfrm>
            <a:off x="3076582" y="5414960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Straight Arrow Connector 1092">
            <a:extLst>
              <a:ext uri="{FF2B5EF4-FFF2-40B4-BE49-F238E27FC236}">
                <a16:creationId xmlns:a16="http://schemas.microsoft.com/office/drawing/2014/main" id="{D0A728EB-2E76-8BF7-B215-116BC87B1D1A}"/>
              </a:ext>
            </a:extLst>
          </xdr:cNvPr>
          <xdr:cNvCxnSpPr/>
        </xdr:nvCxnSpPr>
        <xdr:spPr>
          <a:xfrm>
            <a:off x="3238506" y="5400673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4" name="Straight Arrow Connector 1093">
            <a:extLst>
              <a:ext uri="{FF2B5EF4-FFF2-40B4-BE49-F238E27FC236}">
                <a16:creationId xmlns:a16="http://schemas.microsoft.com/office/drawing/2014/main" id="{83777D26-A377-FDFB-8A89-816DFC8ACF5C}"/>
              </a:ext>
            </a:extLst>
          </xdr:cNvPr>
          <xdr:cNvCxnSpPr/>
        </xdr:nvCxnSpPr>
        <xdr:spPr>
          <a:xfrm>
            <a:off x="3400432" y="5385909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5" name="Straight Arrow Connector 1094">
            <a:extLst>
              <a:ext uri="{FF2B5EF4-FFF2-40B4-BE49-F238E27FC236}">
                <a16:creationId xmlns:a16="http://schemas.microsoft.com/office/drawing/2014/main" id="{54286C92-EAB3-E5F1-3C58-9F1E25EC3DC2}"/>
              </a:ext>
            </a:extLst>
          </xdr:cNvPr>
          <xdr:cNvCxnSpPr/>
        </xdr:nvCxnSpPr>
        <xdr:spPr>
          <a:xfrm>
            <a:off x="3562355" y="5401149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6" name="Straight Arrow Connector 1095">
            <a:extLst>
              <a:ext uri="{FF2B5EF4-FFF2-40B4-BE49-F238E27FC236}">
                <a16:creationId xmlns:a16="http://schemas.microsoft.com/office/drawing/2014/main" id="{349F0E29-7888-F09F-FF65-F39C61A75CA5}"/>
              </a:ext>
            </a:extLst>
          </xdr:cNvPr>
          <xdr:cNvCxnSpPr/>
        </xdr:nvCxnSpPr>
        <xdr:spPr>
          <a:xfrm>
            <a:off x="3724281" y="5414960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Straight Connector 1096">
            <a:extLst>
              <a:ext uri="{FF2B5EF4-FFF2-40B4-BE49-F238E27FC236}">
                <a16:creationId xmlns:a16="http://schemas.microsoft.com/office/drawing/2014/main" id="{0127C741-FAC5-94BA-6FF3-1371D74620B4}"/>
              </a:ext>
            </a:extLst>
          </xdr:cNvPr>
          <xdr:cNvCxnSpPr/>
        </xdr:nvCxnSpPr>
        <xdr:spPr>
          <a:xfrm flipV="1">
            <a:off x="2919418" y="5386385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8" name="Straight Connector 1097">
            <a:extLst>
              <a:ext uri="{FF2B5EF4-FFF2-40B4-BE49-F238E27FC236}">
                <a16:creationId xmlns:a16="http://schemas.microsoft.com/office/drawing/2014/main" id="{FEFCF898-3869-788E-8105-C7EA4D654ECC}"/>
              </a:ext>
            </a:extLst>
          </xdr:cNvPr>
          <xdr:cNvCxnSpPr/>
        </xdr:nvCxnSpPr>
        <xdr:spPr>
          <a:xfrm flipH="1" flipV="1">
            <a:off x="3400414" y="5386385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9" name="Straight Arrow Connector 1098">
            <a:extLst>
              <a:ext uri="{FF2B5EF4-FFF2-40B4-BE49-F238E27FC236}">
                <a16:creationId xmlns:a16="http://schemas.microsoft.com/office/drawing/2014/main" id="{F63C9F05-ED1F-22D3-C840-3A21C0A8C7D9}"/>
              </a:ext>
            </a:extLst>
          </xdr:cNvPr>
          <xdr:cNvCxnSpPr/>
        </xdr:nvCxnSpPr>
        <xdr:spPr>
          <a:xfrm>
            <a:off x="4048124" y="5415436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0" name="Straight Arrow Connector 1099">
            <a:extLst>
              <a:ext uri="{FF2B5EF4-FFF2-40B4-BE49-F238E27FC236}">
                <a16:creationId xmlns:a16="http://schemas.microsoft.com/office/drawing/2014/main" id="{9EDD19AA-432C-4062-2167-8FC7D2F7A2C1}"/>
              </a:ext>
            </a:extLst>
          </xdr:cNvPr>
          <xdr:cNvCxnSpPr/>
        </xdr:nvCxnSpPr>
        <xdr:spPr>
          <a:xfrm>
            <a:off x="4210048" y="5401149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1" name="Straight Arrow Connector 1100">
            <a:extLst>
              <a:ext uri="{FF2B5EF4-FFF2-40B4-BE49-F238E27FC236}">
                <a16:creationId xmlns:a16="http://schemas.microsoft.com/office/drawing/2014/main" id="{7A4A584E-4DB9-B736-D2D0-EA247888757D}"/>
              </a:ext>
            </a:extLst>
          </xdr:cNvPr>
          <xdr:cNvCxnSpPr/>
        </xdr:nvCxnSpPr>
        <xdr:spPr>
          <a:xfrm>
            <a:off x="4371974" y="5386385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2" name="Straight Arrow Connector 1101">
            <a:extLst>
              <a:ext uri="{FF2B5EF4-FFF2-40B4-BE49-F238E27FC236}">
                <a16:creationId xmlns:a16="http://schemas.microsoft.com/office/drawing/2014/main" id="{C9B7606C-9EC9-F55F-B138-8B937371073D}"/>
              </a:ext>
            </a:extLst>
          </xdr:cNvPr>
          <xdr:cNvCxnSpPr/>
        </xdr:nvCxnSpPr>
        <xdr:spPr>
          <a:xfrm>
            <a:off x="4533897" y="5401625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3" name="Straight Arrow Connector 1102">
            <a:extLst>
              <a:ext uri="{FF2B5EF4-FFF2-40B4-BE49-F238E27FC236}">
                <a16:creationId xmlns:a16="http://schemas.microsoft.com/office/drawing/2014/main" id="{A7043816-BC94-ED65-EE83-796A47FFDA93}"/>
              </a:ext>
            </a:extLst>
          </xdr:cNvPr>
          <xdr:cNvCxnSpPr/>
        </xdr:nvCxnSpPr>
        <xdr:spPr>
          <a:xfrm>
            <a:off x="4695823" y="5415436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4" name="Straight Connector 1103">
            <a:extLst>
              <a:ext uri="{FF2B5EF4-FFF2-40B4-BE49-F238E27FC236}">
                <a16:creationId xmlns:a16="http://schemas.microsoft.com/office/drawing/2014/main" id="{67798F0E-2205-4084-B9A8-5BE4570DCB35}"/>
              </a:ext>
            </a:extLst>
          </xdr:cNvPr>
          <xdr:cNvCxnSpPr/>
        </xdr:nvCxnSpPr>
        <xdr:spPr>
          <a:xfrm flipV="1">
            <a:off x="3890960" y="5386861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Straight Connector 1104">
            <a:extLst>
              <a:ext uri="{FF2B5EF4-FFF2-40B4-BE49-F238E27FC236}">
                <a16:creationId xmlns:a16="http://schemas.microsoft.com/office/drawing/2014/main" id="{69D6A508-1819-55A3-5E36-E5B20BBEAB99}"/>
              </a:ext>
            </a:extLst>
          </xdr:cNvPr>
          <xdr:cNvCxnSpPr/>
        </xdr:nvCxnSpPr>
        <xdr:spPr>
          <a:xfrm flipH="1" flipV="1">
            <a:off x="4371956" y="5386861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9" name="Straight Arrow Connector 1188">
            <a:extLst>
              <a:ext uri="{FF2B5EF4-FFF2-40B4-BE49-F238E27FC236}">
                <a16:creationId xmlns:a16="http://schemas.microsoft.com/office/drawing/2014/main" id="{101179C1-BD04-4EBE-A04D-CEB200244D06}"/>
              </a:ext>
            </a:extLst>
          </xdr:cNvPr>
          <xdr:cNvCxnSpPr/>
        </xdr:nvCxnSpPr>
        <xdr:spPr>
          <a:xfrm>
            <a:off x="5019674" y="5415436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0" name="Straight Arrow Connector 1189">
            <a:extLst>
              <a:ext uri="{FF2B5EF4-FFF2-40B4-BE49-F238E27FC236}">
                <a16:creationId xmlns:a16="http://schemas.microsoft.com/office/drawing/2014/main" id="{A7F5455E-548C-4364-9238-EDB41AE94C7D}"/>
              </a:ext>
            </a:extLst>
          </xdr:cNvPr>
          <xdr:cNvCxnSpPr/>
        </xdr:nvCxnSpPr>
        <xdr:spPr>
          <a:xfrm>
            <a:off x="5181598" y="5401149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1" name="Straight Arrow Connector 1190">
            <a:extLst>
              <a:ext uri="{FF2B5EF4-FFF2-40B4-BE49-F238E27FC236}">
                <a16:creationId xmlns:a16="http://schemas.microsoft.com/office/drawing/2014/main" id="{629E665A-CD5C-4132-9A27-B9644E51E5EF}"/>
              </a:ext>
            </a:extLst>
          </xdr:cNvPr>
          <xdr:cNvCxnSpPr/>
        </xdr:nvCxnSpPr>
        <xdr:spPr>
          <a:xfrm>
            <a:off x="5343524" y="5386385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2" name="Straight Arrow Connector 1191">
            <a:extLst>
              <a:ext uri="{FF2B5EF4-FFF2-40B4-BE49-F238E27FC236}">
                <a16:creationId xmlns:a16="http://schemas.microsoft.com/office/drawing/2014/main" id="{305A8B92-CD79-4C1B-B354-4EDDF01E1635}"/>
              </a:ext>
            </a:extLst>
          </xdr:cNvPr>
          <xdr:cNvCxnSpPr/>
        </xdr:nvCxnSpPr>
        <xdr:spPr>
          <a:xfrm>
            <a:off x="5505447" y="5401625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3" name="Straight Arrow Connector 1192">
            <a:extLst>
              <a:ext uri="{FF2B5EF4-FFF2-40B4-BE49-F238E27FC236}">
                <a16:creationId xmlns:a16="http://schemas.microsoft.com/office/drawing/2014/main" id="{302836A8-7926-405B-9259-6BE27C101DC5}"/>
              </a:ext>
            </a:extLst>
          </xdr:cNvPr>
          <xdr:cNvCxnSpPr/>
        </xdr:nvCxnSpPr>
        <xdr:spPr>
          <a:xfrm>
            <a:off x="5667373" y="5415436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4" name="Straight Connector 1193">
            <a:extLst>
              <a:ext uri="{FF2B5EF4-FFF2-40B4-BE49-F238E27FC236}">
                <a16:creationId xmlns:a16="http://schemas.microsoft.com/office/drawing/2014/main" id="{FA24C9E9-4647-490E-B773-64B4779BA814}"/>
              </a:ext>
            </a:extLst>
          </xdr:cNvPr>
          <xdr:cNvCxnSpPr/>
        </xdr:nvCxnSpPr>
        <xdr:spPr>
          <a:xfrm flipV="1">
            <a:off x="4862510" y="5386861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5" name="Straight Connector 1194">
            <a:extLst>
              <a:ext uri="{FF2B5EF4-FFF2-40B4-BE49-F238E27FC236}">
                <a16:creationId xmlns:a16="http://schemas.microsoft.com/office/drawing/2014/main" id="{995EB4D4-E3AB-4D8E-8812-58B1F8365B43}"/>
              </a:ext>
            </a:extLst>
          </xdr:cNvPr>
          <xdr:cNvCxnSpPr/>
        </xdr:nvCxnSpPr>
        <xdr:spPr>
          <a:xfrm flipH="1" flipV="1">
            <a:off x="5343506" y="5386861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161924</xdr:colOff>
      <xdr:row>451</xdr:row>
      <xdr:rowOff>85724</xdr:rowOff>
    </xdr:from>
    <xdr:to>
      <xdr:col>36</xdr:col>
      <xdr:colOff>4763</xdr:colOff>
      <xdr:row>453</xdr:row>
      <xdr:rowOff>4763</xdr:rowOff>
    </xdr:to>
    <xdr:grpSp>
      <xdr:nvGrpSpPr>
        <xdr:cNvPr id="701" name="Group 700">
          <a:extLst>
            <a:ext uri="{FF2B5EF4-FFF2-40B4-BE49-F238E27FC236}">
              <a16:creationId xmlns:a16="http://schemas.microsoft.com/office/drawing/2014/main" id="{9DC23A41-A200-7DB3-C6E1-345A3BBD71FA}"/>
            </a:ext>
          </a:extLst>
        </xdr:cNvPr>
        <xdr:cNvGrpSpPr/>
      </xdr:nvGrpSpPr>
      <xdr:grpSpPr>
        <a:xfrm>
          <a:off x="971549" y="67389374"/>
          <a:ext cx="4862514" cy="204789"/>
          <a:chOff x="971549" y="53520974"/>
          <a:chExt cx="4862514" cy="204789"/>
        </a:xfrm>
      </xdr:grpSpPr>
      <xdr:cxnSp macro="">
        <xdr:nvCxnSpPr>
          <xdr:cNvPr id="1107" name="Straight Connector 1106">
            <a:extLst>
              <a:ext uri="{FF2B5EF4-FFF2-40B4-BE49-F238E27FC236}">
                <a16:creationId xmlns:a16="http://schemas.microsoft.com/office/drawing/2014/main" id="{A7637E1F-73AB-3FAD-780A-B5B9B3B5BDAD}"/>
              </a:ext>
            </a:extLst>
          </xdr:cNvPr>
          <xdr:cNvCxnSpPr/>
        </xdr:nvCxnSpPr>
        <xdr:spPr>
          <a:xfrm>
            <a:off x="971549" y="53721000"/>
            <a:ext cx="4852989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8" name="Straight Arrow Connector 1107">
            <a:extLst>
              <a:ext uri="{FF2B5EF4-FFF2-40B4-BE49-F238E27FC236}">
                <a16:creationId xmlns:a16="http://schemas.microsoft.com/office/drawing/2014/main" id="{B0153015-DE3A-59AB-5901-40D4AC04C8B7}"/>
              </a:ext>
            </a:extLst>
          </xdr:cNvPr>
          <xdr:cNvCxnSpPr/>
        </xdr:nvCxnSpPr>
        <xdr:spPr>
          <a:xfrm>
            <a:off x="971551" y="535209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9" name="Straight Arrow Connector 1108">
            <a:extLst>
              <a:ext uri="{FF2B5EF4-FFF2-40B4-BE49-F238E27FC236}">
                <a16:creationId xmlns:a16="http://schemas.microsoft.com/office/drawing/2014/main" id="{69333B82-BBBE-EA0A-EB6D-95F601707E02}"/>
              </a:ext>
            </a:extLst>
          </xdr:cNvPr>
          <xdr:cNvCxnSpPr/>
        </xdr:nvCxnSpPr>
        <xdr:spPr>
          <a:xfrm>
            <a:off x="1133476" y="535209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0" name="Straight Arrow Connector 1109">
            <a:extLst>
              <a:ext uri="{FF2B5EF4-FFF2-40B4-BE49-F238E27FC236}">
                <a16:creationId xmlns:a16="http://schemas.microsoft.com/office/drawing/2014/main" id="{B0F4797D-73C4-8006-2FC7-197ED0DDB87C}"/>
              </a:ext>
            </a:extLst>
          </xdr:cNvPr>
          <xdr:cNvCxnSpPr/>
        </xdr:nvCxnSpPr>
        <xdr:spPr>
          <a:xfrm>
            <a:off x="1295401" y="535209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1" name="Straight Arrow Connector 1110">
            <a:extLst>
              <a:ext uri="{FF2B5EF4-FFF2-40B4-BE49-F238E27FC236}">
                <a16:creationId xmlns:a16="http://schemas.microsoft.com/office/drawing/2014/main" id="{1C05537A-96D4-6073-A1BA-D226D896184B}"/>
              </a:ext>
            </a:extLst>
          </xdr:cNvPr>
          <xdr:cNvCxnSpPr/>
        </xdr:nvCxnSpPr>
        <xdr:spPr>
          <a:xfrm>
            <a:off x="1457326" y="535209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2" name="Straight Arrow Connector 1111">
            <a:extLst>
              <a:ext uri="{FF2B5EF4-FFF2-40B4-BE49-F238E27FC236}">
                <a16:creationId xmlns:a16="http://schemas.microsoft.com/office/drawing/2014/main" id="{FD2EB4E7-E677-FE05-56B1-9514DBDF8D2D}"/>
              </a:ext>
            </a:extLst>
          </xdr:cNvPr>
          <xdr:cNvCxnSpPr/>
        </xdr:nvCxnSpPr>
        <xdr:spPr>
          <a:xfrm>
            <a:off x="1619251" y="535257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3" name="Straight Arrow Connector 1112">
            <a:extLst>
              <a:ext uri="{FF2B5EF4-FFF2-40B4-BE49-F238E27FC236}">
                <a16:creationId xmlns:a16="http://schemas.microsoft.com/office/drawing/2014/main" id="{8787839A-413A-312B-41E4-26FBB4C9EB32}"/>
              </a:ext>
            </a:extLst>
          </xdr:cNvPr>
          <xdr:cNvCxnSpPr/>
        </xdr:nvCxnSpPr>
        <xdr:spPr>
          <a:xfrm>
            <a:off x="1781176" y="535257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4" name="Straight Arrow Connector 1113">
            <a:extLst>
              <a:ext uri="{FF2B5EF4-FFF2-40B4-BE49-F238E27FC236}">
                <a16:creationId xmlns:a16="http://schemas.microsoft.com/office/drawing/2014/main" id="{364DDF4E-3A47-1DFC-3D0C-F95B4EE4070B}"/>
              </a:ext>
            </a:extLst>
          </xdr:cNvPr>
          <xdr:cNvCxnSpPr/>
        </xdr:nvCxnSpPr>
        <xdr:spPr>
          <a:xfrm>
            <a:off x="1943101" y="535257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5" name="Straight Arrow Connector 1114">
            <a:extLst>
              <a:ext uri="{FF2B5EF4-FFF2-40B4-BE49-F238E27FC236}">
                <a16:creationId xmlns:a16="http://schemas.microsoft.com/office/drawing/2014/main" id="{AC17A51A-06F1-2BED-A5B7-F094F6291E0E}"/>
              </a:ext>
            </a:extLst>
          </xdr:cNvPr>
          <xdr:cNvCxnSpPr/>
        </xdr:nvCxnSpPr>
        <xdr:spPr>
          <a:xfrm>
            <a:off x="2105026" y="535257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6" name="Straight Arrow Connector 1115">
            <a:extLst>
              <a:ext uri="{FF2B5EF4-FFF2-40B4-BE49-F238E27FC236}">
                <a16:creationId xmlns:a16="http://schemas.microsoft.com/office/drawing/2014/main" id="{AB91B843-2817-CE90-A90E-0558FF6856D3}"/>
              </a:ext>
            </a:extLst>
          </xdr:cNvPr>
          <xdr:cNvCxnSpPr/>
        </xdr:nvCxnSpPr>
        <xdr:spPr>
          <a:xfrm>
            <a:off x="2266951" y="5352097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7" name="Straight Arrow Connector 1116">
            <a:extLst>
              <a:ext uri="{FF2B5EF4-FFF2-40B4-BE49-F238E27FC236}">
                <a16:creationId xmlns:a16="http://schemas.microsoft.com/office/drawing/2014/main" id="{709E9D64-89A1-3519-296D-4A35F6EF5D31}"/>
              </a:ext>
            </a:extLst>
          </xdr:cNvPr>
          <xdr:cNvCxnSpPr/>
        </xdr:nvCxnSpPr>
        <xdr:spPr>
          <a:xfrm>
            <a:off x="2428876" y="5352097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8" name="Straight Arrow Connector 1117">
            <a:extLst>
              <a:ext uri="{FF2B5EF4-FFF2-40B4-BE49-F238E27FC236}">
                <a16:creationId xmlns:a16="http://schemas.microsoft.com/office/drawing/2014/main" id="{891A5D07-EFAD-4A04-7FF8-648520FBE1C8}"/>
              </a:ext>
            </a:extLst>
          </xdr:cNvPr>
          <xdr:cNvCxnSpPr/>
        </xdr:nvCxnSpPr>
        <xdr:spPr>
          <a:xfrm>
            <a:off x="2590801" y="5352097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9" name="Straight Arrow Connector 1118">
            <a:extLst>
              <a:ext uri="{FF2B5EF4-FFF2-40B4-BE49-F238E27FC236}">
                <a16:creationId xmlns:a16="http://schemas.microsoft.com/office/drawing/2014/main" id="{CCD2C96F-C5DB-5C6C-8F66-ECCFDD2818EA}"/>
              </a:ext>
            </a:extLst>
          </xdr:cNvPr>
          <xdr:cNvCxnSpPr/>
        </xdr:nvCxnSpPr>
        <xdr:spPr>
          <a:xfrm>
            <a:off x="2752726" y="5352097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0" name="Straight Arrow Connector 1119">
            <a:extLst>
              <a:ext uri="{FF2B5EF4-FFF2-40B4-BE49-F238E27FC236}">
                <a16:creationId xmlns:a16="http://schemas.microsoft.com/office/drawing/2014/main" id="{8C573A03-0093-B0E7-A271-7D3CC392EFE4}"/>
              </a:ext>
            </a:extLst>
          </xdr:cNvPr>
          <xdr:cNvCxnSpPr/>
        </xdr:nvCxnSpPr>
        <xdr:spPr>
          <a:xfrm>
            <a:off x="2914651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1" name="Straight Arrow Connector 1120">
            <a:extLst>
              <a:ext uri="{FF2B5EF4-FFF2-40B4-BE49-F238E27FC236}">
                <a16:creationId xmlns:a16="http://schemas.microsoft.com/office/drawing/2014/main" id="{E2C6875C-D23B-3465-D7CF-1A3EAE865D4E}"/>
              </a:ext>
            </a:extLst>
          </xdr:cNvPr>
          <xdr:cNvCxnSpPr/>
        </xdr:nvCxnSpPr>
        <xdr:spPr>
          <a:xfrm>
            <a:off x="3076576" y="5352573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2" name="Straight Connector 1121">
            <a:extLst>
              <a:ext uri="{FF2B5EF4-FFF2-40B4-BE49-F238E27FC236}">
                <a16:creationId xmlns:a16="http://schemas.microsoft.com/office/drawing/2014/main" id="{F0775F6E-60B3-8160-8AA6-9A12D638F624}"/>
              </a:ext>
            </a:extLst>
          </xdr:cNvPr>
          <xdr:cNvCxnSpPr/>
        </xdr:nvCxnSpPr>
        <xdr:spPr>
          <a:xfrm>
            <a:off x="971550" y="53520975"/>
            <a:ext cx="4862513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3" name="Straight Arrow Connector 1122">
            <a:extLst>
              <a:ext uri="{FF2B5EF4-FFF2-40B4-BE49-F238E27FC236}">
                <a16:creationId xmlns:a16="http://schemas.microsoft.com/office/drawing/2014/main" id="{3F4A666E-95C3-DE9D-9066-A176713AE488}"/>
              </a:ext>
            </a:extLst>
          </xdr:cNvPr>
          <xdr:cNvCxnSpPr/>
        </xdr:nvCxnSpPr>
        <xdr:spPr>
          <a:xfrm>
            <a:off x="3238501" y="535209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4" name="Straight Arrow Connector 1123">
            <a:extLst>
              <a:ext uri="{FF2B5EF4-FFF2-40B4-BE49-F238E27FC236}">
                <a16:creationId xmlns:a16="http://schemas.microsoft.com/office/drawing/2014/main" id="{8996DB7B-EDE4-D14B-1768-56327770CC28}"/>
              </a:ext>
            </a:extLst>
          </xdr:cNvPr>
          <xdr:cNvCxnSpPr/>
        </xdr:nvCxnSpPr>
        <xdr:spPr>
          <a:xfrm>
            <a:off x="3400426" y="535209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5" name="Straight Arrow Connector 1124">
            <a:extLst>
              <a:ext uri="{FF2B5EF4-FFF2-40B4-BE49-F238E27FC236}">
                <a16:creationId xmlns:a16="http://schemas.microsoft.com/office/drawing/2014/main" id="{99F77B04-1AAA-EB5A-2D4E-AFC97B89FF12}"/>
              </a:ext>
            </a:extLst>
          </xdr:cNvPr>
          <xdr:cNvCxnSpPr/>
        </xdr:nvCxnSpPr>
        <xdr:spPr>
          <a:xfrm>
            <a:off x="3562351" y="535209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6" name="Straight Arrow Connector 1125">
            <a:extLst>
              <a:ext uri="{FF2B5EF4-FFF2-40B4-BE49-F238E27FC236}">
                <a16:creationId xmlns:a16="http://schemas.microsoft.com/office/drawing/2014/main" id="{E948D31F-4830-A505-FE7A-58D61CE1962D}"/>
              </a:ext>
            </a:extLst>
          </xdr:cNvPr>
          <xdr:cNvCxnSpPr/>
        </xdr:nvCxnSpPr>
        <xdr:spPr>
          <a:xfrm>
            <a:off x="3724276" y="535257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7" name="Straight Arrow Connector 1126">
            <a:extLst>
              <a:ext uri="{FF2B5EF4-FFF2-40B4-BE49-F238E27FC236}">
                <a16:creationId xmlns:a16="http://schemas.microsoft.com/office/drawing/2014/main" id="{DF56DF46-8DA6-12CE-7CDA-BB218410F40E}"/>
              </a:ext>
            </a:extLst>
          </xdr:cNvPr>
          <xdr:cNvCxnSpPr/>
        </xdr:nvCxnSpPr>
        <xdr:spPr>
          <a:xfrm>
            <a:off x="3886201" y="535257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8" name="Straight Arrow Connector 1127">
            <a:extLst>
              <a:ext uri="{FF2B5EF4-FFF2-40B4-BE49-F238E27FC236}">
                <a16:creationId xmlns:a16="http://schemas.microsoft.com/office/drawing/2014/main" id="{4B9A70E3-6074-70BF-5DAB-4924CD80F3FD}"/>
              </a:ext>
            </a:extLst>
          </xdr:cNvPr>
          <xdr:cNvCxnSpPr/>
        </xdr:nvCxnSpPr>
        <xdr:spPr>
          <a:xfrm>
            <a:off x="3886193" y="5353049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Straight Arrow Connector 1128">
            <a:extLst>
              <a:ext uri="{FF2B5EF4-FFF2-40B4-BE49-F238E27FC236}">
                <a16:creationId xmlns:a16="http://schemas.microsoft.com/office/drawing/2014/main" id="{57038A13-EFB8-1D19-D440-FE99005D7560}"/>
              </a:ext>
            </a:extLst>
          </xdr:cNvPr>
          <xdr:cNvCxnSpPr/>
        </xdr:nvCxnSpPr>
        <xdr:spPr>
          <a:xfrm>
            <a:off x="4048118" y="535304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0" name="Straight Arrow Connector 1129">
            <a:extLst>
              <a:ext uri="{FF2B5EF4-FFF2-40B4-BE49-F238E27FC236}">
                <a16:creationId xmlns:a16="http://schemas.microsoft.com/office/drawing/2014/main" id="{E838919F-BAB8-1491-397B-DDE2AA0D8B78}"/>
              </a:ext>
            </a:extLst>
          </xdr:cNvPr>
          <xdr:cNvCxnSpPr/>
        </xdr:nvCxnSpPr>
        <xdr:spPr>
          <a:xfrm>
            <a:off x="4210043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1" name="Straight Arrow Connector 1130">
            <a:extLst>
              <a:ext uri="{FF2B5EF4-FFF2-40B4-BE49-F238E27FC236}">
                <a16:creationId xmlns:a16="http://schemas.microsoft.com/office/drawing/2014/main" id="{43D39E7B-4B27-F677-9860-35C4602DCAEE}"/>
              </a:ext>
            </a:extLst>
          </xdr:cNvPr>
          <xdr:cNvCxnSpPr/>
        </xdr:nvCxnSpPr>
        <xdr:spPr>
          <a:xfrm>
            <a:off x="4371968" y="535257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2" name="Straight Arrow Connector 1131">
            <a:extLst>
              <a:ext uri="{FF2B5EF4-FFF2-40B4-BE49-F238E27FC236}">
                <a16:creationId xmlns:a16="http://schemas.microsoft.com/office/drawing/2014/main" id="{292C6DB4-E26B-E066-8660-1C9024358145}"/>
              </a:ext>
            </a:extLst>
          </xdr:cNvPr>
          <xdr:cNvCxnSpPr/>
        </xdr:nvCxnSpPr>
        <xdr:spPr>
          <a:xfrm>
            <a:off x="4533893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3" name="Straight Arrow Connector 1132">
            <a:extLst>
              <a:ext uri="{FF2B5EF4-FFF2-40B4-BE49-F238E27FC236}">
                <a16:creationId xmlns:a16="http://schemas.microsoft.com/office/drawing/2014/main" id="{0422EF20-A508-3521-4847-6915C85CAF6B}"/>
              </a:ext>
            </a:extLst>
          </xdr:cNvPr>
          <xdr:cNvCxnSpPr/>
        </xdr:nvCxnSpPr>
        <xdr:spPr>
          <a:xfrm>
            <a:off x="4695818" y="535304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4" name="Straight Arrow Connector 1133">
            <a:extLst>
              <a:ext uri="{FF2B5EF4-FFF2-40B4-BE49-F238E27FC236}">
                <a16:creationId xmlns:a16="http://schemas.microsoft.com/office/drawing/2014/main" id="{BE9DCECA-BD71-ED36-7D7B-40E31CA04A1D}"/>
              </a:ext>
            </a:extLst>
          </xdr:cNvPr>
          <xdr:cNvCxnSpPr/>
        </xdr:nvCxnSpPr>
        <xdr:spPr>
          <a:xfrm>
            <a:off x="4857743" y="535305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7" name="Straight Arrow Connector 1196">
            <a:extLst>
              <a:ext uri="{FF2B5EF4-FFF2-40B4-BE49-F238E27FC236}">
                <a16:creationId xmlns:a16="http://schemas.microsoft.com/office/drawing/2014/main" id="{9B9420E4-28CF-43B5-856B-456DC22933B8}"/>
              </a:ext>
            </a:extLst>
          </xdr:cNvPr>
          <xdr:cNvCxnSpPr/>
        </xdr:nvCxnSpPr>
        <xdr:spPr>
          <a:xfrm>
            <a:off x="5019668" y="535304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8" name="Straight Arrow Connector 1197">
            <a:extLst>
              <a:ext uri="{FF2B5EF4-FFF2-40B4-BE49-F238E27FC236}">
                <a16:creationId xmlns:a16="http://schemas.microsoft.com/office/drawing/2014/main" id="{D44DCD45-90DE-4784-877C-EDDFB7B2132E}"/>
              </a:ext>
            </a:extLst>
          </xdr:cNvPr>
          <xdr:cNvCxnSpPr/>
        </xdr:nvCxnSpPr>
        <xdr:spPr>
          <a:xfrm>
            <a:off x="5181593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9" name="Straight Arrow Connector 1198">
            <a:extLst>
              <a:ext uri="{FF2B5EF4-FFF2-40B4-BE49-F238E27FC236}">
                <a16:creationId xmlns:a16="http://schemas.microsoft.com/office/drawing/2014/main" id="{ACC702DC-A991-489B-9332-5936B6164646}"/>
              </a:ext>
            </a:extLst>
          </xdr:cNvPr>
          <xdr:cNvCxnSpPr/>
        </xdr:nvCxnSpPr>
        <xdr:spPr>
          <a:xfrm>
            <a:off x="5343518" y="535257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0" name="Straight Arrow Connector 1199">
            <a:extLst>
              <a:ext uri="{FF2B5EF4-FFF2-40B4-BE49-F238E27FC236}">
                <a16:creationId xmlns:a16="http://schemas.microsoft.com/office/drawing/2014/main" id="{718A214C-576C-41E3-A547-9A5ADD2A9A86}"/>
              </a:ext>
            </a:extLst>
          </xdr:cNvPr>
          <xdr:cNvCxnSpPr/>
        </xdr:nvCxnSpPr>
        <xdr:spPr>
          <a:xfrm>
            <a:off x="5505443" y="535257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1" name="Straight Arrow Connector 1200">
            <a:extLst>
              <a:ext uri="{FF2B5EF4-FFF2-40B4-BE49-F238E27FC236}">
                <a16:creationId xmlns:a16="http://schemas.microsoft.com/office/drawing/2014/main" id="{D239FD0D-9EF1-417D-A506-0BFF6E30A65A}"/>
              </a:ext>
            </a:extLst>
          </xdr:cNvPr>
          <xdr:cNvCxnSpPr/>
        </xdr:nvCxnSpPr>
        <xdr:spPr>
          <a:xfrm>
            <a:off x="5667368" y="535304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2" name="Straight Arrow Connector 1201">
            <a:extLst>
              <a:ext uri="{FF2B5EF4-FFF2-40B4-BE49-F238E27FC236}">
                <a16:creationId xmlns:a16="http://schemas.microsoft.com/office/drawing/2014/main" id="{98F71A1A-F3BF-4948-98A0-FB41CB6AA466}"/>
              </a:ext>
            </a:extLst>
          </xdr:cNvPr>
          <xdr:cNvCxnSpPr/>
        </xdr:nvCxnSpPr>
        <xdr:spPr>
          <a:xfrm>
            <a:off x="5829293" y="535305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458</xdr:row>
      <xdr:rowOff>138108</xdr:rowOff>
    </xdr:from>
    <xdr:to>
      <xdr:col>36</xdr:col>
      <xdr:colOff>71451</xdr:colOff>
      <xdr:row>470</xdr:row>
      <xdr:rowOff>66671</xdr:rowOff>
    </xdr:to>
    <xdr:grpSp>
      <xdr:nvGrpSpPr>
        <xdr:cNvPr id="703" name="Group 702">
          <a:extLst>
            <a:ext uri="{FF2B5EF4-FFF2-40B4-BE49-F238E27FC236}">
              <a16:creationId xmlns:a16="http://schemas.microsoft.com/office/drawing/2014/main" id="{0902067B-776C-E70D-3262-8A9E4FB1C66B}"/>
            </a:ext>
          </a:extLst>
        </xdr:cNvPr>
        <xdr:cNvGrpSpPr/>
      </xdr:nvGrpSpPr>
      <xdr:grpSpPr>
        <a:xfrm>
          <a:off x="895349" y="68441883"/>
          <a:ext cx="5005402" cy="1643063"/>
          <a:chOff x="895349" y="54573483"/>
          <a:chExt cx="5005402" cy="1643063"/>
        </a:xfrm>
      </xdr:grpSpPr>
      <xdr:cxnSp macro="">
        <xdr:nvCxnSpPr>
          <xdr:cNvPr id="1136" name="Straight Connector 1135">
            <a:extLst>
              <a:ext uri="{FF2B5EF4-FFF2-40B4-BE49-F238E27FC236}">
                <a16:creationId xmlns:a16="http://schemas.microsoft.com/office/drawing/2014/main" id="{A22135B5-7E50-5434-46E1-4DC00720A2EF}"/>
              </a:ext>
            </a:extLst>
          </xdr:cNvPr>
          <xdr:cNvCxnSpPr/>
        </xdr:nvCxnSpPr>
        <xdr:spPr>
          <a:xfrm>
            <a:off x="966788" y="55154513"/>
            <a:ext cx="4862512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37" name="Isosceles Triangle 1136">
            <a:extLst>
              <a:ext uri="{FF2B5EF4-FFF2-40B4-BE49-F238E27FC236}">
                <a16:creationId xmlns:a16="http://schemas.microsoft.com/office/drawing/2014/main" id="{4580BCBC-CF3D-D736-0039-7164CDCCD349}"/>
              </a:ext>
            </a:extLst>
          </xdr:cNvPr>
          <xdr:cNvSpPr/>
        </xdr:nvSpPr>
        <xdr:spPr>
          <a:xfrm>
            <a:off x="900114" y="5515927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38" name="Isosceles Triangle 1137">
            <a:extLst>
              <a:ext uri="{FF2B5EF4-FFF2-40B4-BE49-F238E27FC236}">
                <a16:creationId xmlns:a16="http://schemas.microsoft.com/office/drawing/2014/main" id="{4E36F000-76D4-E67C-99BE-A2175AF861FC}"/>
              </a:ext>
            </a:extLst>
          </xdr:cNvPr>
          <xdr:cNvSpPr/>
        </xdr:nvSpPr>
        <xdr:spPr>
          <a:xfrm>
            <a:off x="5762639" y="5514975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39" name="Straight Arrow Connector 1138">
            <a:extLst>
              <a:ext uri="{FF2B5EF4-FFF2-40B4-BE49-F238E27FC236}">
                <a16:creationId xmlns:a16="http://schemas.microsoft.com/office/drawing/2014/main" id="{2671ECCC-FC1E-0191-1B46-B19F796F366B}"/>
              </a:ext>
            </a:extLst>
          </xdr:cNvPr>
          <xdr:cNvCxnSpPr/>
        </xdr:nvCxnSpPr>
        <xdr:spPr>
          <a:xfrm>
            <a:off x="1133474" y="5501640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0" name="Straight Arrow Connector 1139">
            <a:extLst>
              <a:ext uri="{FF2B5EF4-FFF2-40B4-BE49-F238E27FC236}">
                <a16:creationId xmlns:a16="http://schemas.microsoft.com/office/drawing/2014/main" id="{C35BD13F-A7EE-D951-DB51-BFE13725A72E}"/>
              </a:ext>
            </a:extLst>
          </xdr:cNvPr>
          <xdr:cNvCxnSpPr/>
        </xdr:nvCxnSpPr>
        <xdr:spPr>
          <a:xfrm>
            <a:off x="1295398" y="5487353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1" name="Straight Arrow Connector 1140">
            <a:extLst>
              <a:ext uri="{FF2B5EF4-FFF2-40B4-BE49-F238E27FC236}">
                <a16:creationId xmlns:a16="http://schemas.microsoft.com/office/drawing/2014/main" id="{96ECEAF5-1062-27F6-6E5A-9929A0078B02}"/>
              </a:ext>
            </a:extLst>
          </xdr:cNvPr>
          <xdr:cNvCxnSpPr/>
        </xdr:nvCxnSpPr>
        <xdr:spPr>
          <a:xfrm>
            <a:off x="1457324" y="5472589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2" name="Straight Arrow Connector 1141">
            <a:extLst>
              <a:ext uri="{FF2B5EF4-FFF2-40B4-BE49-F238E27FC236}">
                <a16:creationId xmlns:a16="http://schemas.microsoft.com/office/drawing/2014/main" id="{48C5E80B-475B-3113-F85D-5BB399314282}"/>
              </a:ext>
            </a:extLst>
          </xdr:cNvPr>
          <xdr:cNvCxnSpPr/>
        </xdr:nvCxnSpPr>
        <xdr:spPr>
          <a:xfrm>
            <a:off x="1619247" y="5487829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3" name="Straight Arrow Connector 1142">
            <a:extLst>
              <a:ext uri="{FF2B5EF4-FFF2-40B4-BE49-F238E27FC236}">
                <a16:creationId xmlns:a16="http://schemas.microsoft.com/office/drawing/2014/main" id="{23B76C53-A3A6-6A06-52BE-17C9B025E1EB}"/>
              </a:ext>
            </a:extLst>
          </xdr:cNvPr>
          <xdr:cNvCxnSpPr/>
        </xdr:nvCxnSpPr>
        <xdr:spPr>
          <a:xfrm>
            <a:off x="1781173" y="5501640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4" name="Straight Connector 1143">
            <a:extLst>
              <a:ext uri="{FF2B5EF4-FFF2-40B4-BE49-F238E27FC236}">
                <a16:creationId xmlns:a16="http://schemas.microsoft.com/office/drawing/2014/main" id="{F7D02FB7-4F1B-1914-3B2B-44CAB95E06A9}"/>
              </a:ext>
            </a:extLst>
          </xdr:cNvPr>
          <xdr:cNvCxnSpPr/>
        </xdr:nvCxnSpPr>
        <xdr:spPr>
          <a:xfrm flipV="1">
            <a:off x="976310" y="5473065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5" name="Straight Connector 1144">
            <a:extLst>
              <a:ext uri="{FF2B5EF4-FFF2-40B4-BE49-F238E27FC236}">
                <a16:creationId xmlns:a16="http://schemas.microsoft.com/office/drawing/2014/main" id="{ADEF3D12-938B-382D-F950-EFBB83C8E13D}"/>
              </a:ext>
            </a:extLst>
          </xdr:cNvPr>
          <xdr:cNvCxnSpPr/>
        </xdr:nvCxnSpPr>
        <xdr:spPr>
          <a:xfrm flipH="1" flipV="1">
            <a:off x="1457306" y="5473065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6" name="Straight Arrow Connector 1145">
            <a:extLst>
              <a:ext uri="{FF2B5EF4-FFF2-40B4-BE49-F238E27FC236}">
                <a16:creationId xmlns:a16="http://schemas.microsoft.com/office/drawing/2014/main" id="{5626FC98-BD4A-F878-150B-DA56889CFEEC}"/>
              </a:ext>
            </a:extLst>
          </xdr:cNvPr>
          <xdr:cNvCxnSpPr/>
        </xdr:nvCxnSpPr>
        <xdr:spPr>
          <a:xfrm>
            <a:off x="1947862" y="54573488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7" name="Straight Arrow Connector 1146">
            <a:extLst>
              <a:ext uri="{FF2B5EF4-FFF2-40B4-BE49-F238E27FC236}">
                <a16:creationId xmlns:a16="http://schemas.microsoft.com/office/drawing/2014/main" id="{C39D1C80-7ADE-61DF-9D77-AA76F21630E5}"/>
              </a:ext>
            </a:extLst>
          </xdr:cNvPr>
          <xdr:cNvCxnSpPr/>
        </xdr:nvCxnSpPr>
        <xdr:spPr>
          <a:xfrm>
            <a:off x="2105034" y="5501640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8" name="Straight Arrow Connector 1147">
            <a:extLst>
              <a:ext uri="{FF2B5EF4-FFF2-40B4-BE49-F238E27FC236}">
                <a16:creationId xmlns:a16="http://schemas.microsoft.com/office/drawing/2014/main" id="{4440506C-D9EF-BD89-FB4C-0F01BB356A7B}"/>
              </a:ext>
            </a:extLst>
          </xdr:cNvPr>
          <xdr:cNvCxnSpPr/>
        </xdr:nvCxnSpPr>
        <xdr:spPr>
          <a:xfrm>
            <a:off x="2266958" y="5487352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9" name="Straight Arrow Connector 1148">
            <a:extLst>
              <a:ext uri="{FF2B5EF4-FFF2-40B4-BE49-F238E27FC236}">
                <a16:creationId xmlns:a16="http://schemas.microsoft.com/office/drawing/2014/main" id="{77EA671F-B2B5-85FE-FD16-2FC4FD12C74B}"/>
              </a:ext>
            </a:extLst>
          </xdr:cNvPr>
          <xdr:cNvCxnSpPr/>
        </xdr:nvCxnSpPr>
        <xdr:spPr>
          <a:xfrm>
            <a:off x="2428884" y="5472589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0" name="Straight Arrow Connector 1149">
            <a:extLst>
              <a:ext uri="{FF2B5EF4-FFF2-40B4-BE49-F238E27FC236}">
                <a16:creationId xmlns:a16="http://schemas.microsoft.com/office/drawing/2014/main" id="{004EFEEC-7F7A-3AFD-5123-967081CCBF66}"/>
              </a:ext>
            </a:extLst>
          </xdr:cNvPr>
          <xdr:cNvCxnSpPr/>
        </xdr:nvCxnSpPr>
        <xdr:spPr>
          <a:xfrm>
            <a:off x="2590807" y="5487829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1" name="Straight Arrow Connector 1150">
            <a:extLst>
              <a:ext uri="{FF2B5EF4-FFF2-40B4-BE49-F238E27FC236}">
                <a16:creationId xmlns:a16="http://schemas.microsoft.com/office/drawing/2014/main" id="{7F31E056-D66C-2ACA-FBBA-715966FE55CE}"/>
              </a:ext>
            </a:extLst>
          </xdr:cNvPr>
          <xdr:cNvCxnSpPr/>
        </xdr:nvCxnSpPr>
        <xdr:spPr>
          <a:xfrm>
            <a:off x="2752733" y="5501640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2" name="Straight Connector 1151">
            <a:extLst>
              <a:ext uri="{FF2B5EF4-FFF2-40B4-BE49-F238E27FC236}">
                <a16:creationId xmlns:a16="http://schemas.microsoft.com/office/drawing/2014/main" id="{19C437B1-A2BC-3633-DF57-68836FF77280}"/>
              </a:ext>
            </a:extLst>
          </xdr:cNvPr>
          <xdr:cNvCxnSpPr/>
        </xdr:nvCxnSpPr>
        <xdr:spPr>
          <a:xfrm flipV="1">
            <a:off x="1947870" y="5473065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3" name="Straight Connector 1152">
            <a:extLst>
              <a:ext uri="{FF2B5EF4-FFF2-40B4-BE49-F238E27FC236}">
                <a16:creationId xmlns:a16="http://schemas.microsoft.com/office/drawing/2014/main" id="{150CBB07-D2D2-8C40-4970-EDF2C9475C42}"/>
              </a:ext>
            </a:extLst>
          </xdr:cNvPr>
          <xdr:cNvCxnSpPr/>
        </xdr:nvCxnSpPr>
        <xdr:spPr>
          <a:xfrm flipH="1" flipV="1">
            <a:off x="2428866" y="5473065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4" name="Straight Arrow Connector 1153">
            <a:extLst>
              <a:ext uri="{FF2B5EF4-FFF2-40B4-BE49-F238E27FC236}">
                <a16:creationId xmlns:a16="http://schemas.microsoft.com/office/drawing/2014/main" id="{D88DCA10-8353-738A-24A2-ECEDC81285A2}"/>
              </a:ext>
            </a:extLst>
          </xdr:cNvPr>
          <xdr:cNvCxnSpPr/>
        </xdr:nvCxnSpPr>
        <xdr:spPr>
          <a:xfrm>
            <a:off x="2914660" y="5457348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5" name="Straight Arrow Connector 1154">
            <a:extLst>
              <a:ext uri="{FF2B5EF4-FFF2-40B4-BE49-F238E27FC236}">
                <a16:creationId xmlns:a16="http://schemas.microsoft.com/office/drawing/2014/main" id="{E19A0A89-CBE1-EB2C-EFA0-7728902FCCC6}"/>
              </a:ext>
            </a:extLst>
          </xdr:cNvPr>
          <xdr:cNvCxnSpPr/>
        </xdr:nvCxnSpPr>
        <xdr:spPr>
          <a:xfrm>
            <a:off x="3076583" y="5501164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6" name="Straight Arrow Connector 1155">
            <a:extLst>
              <a:ext uri="{FF2B5EF4-FFF2-40B4-BE49-F238E27FC236}">
                <a16:creationId xmlns:a16="http://schemas.microsoft.com/office/drawing/2014/main" id="{18C33D82-BF90-ED26-6B24-E489155C2C82}"/>
              </a:ext>
            </a:extLst>
          </xdr:cNvPr>
          <xdr:cNvCxnSpPr/>
        </xdr:nvCxnSpPr>
        <xdr:spPr>
          <a:xfrm>
            <a:off x="3238507" y="5486876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7" name="Straight Arrow Connector 1156">
            <a:extLst>
              <a:ext uri="{FF2B5EF4-FFF2-40B4-BE49-F238E27FC236}">
                <a16:creationId xmlns:a16="http://schemas.microsoft.com/office/drawing/2014/main" id="{C9EC73DD-3B86-64FE-FD73-4F0F824078EE}"/>
              </a:ext>
            </a:extLst>
          </xdr:cNvPr>
          <xdr:cNvCxnSpPr/>
        </xdr:nvCxnSpPr>
        <xdr:spPr>
          <a:xfrm>
            <a:off x="3400433" y="5472113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8" name="Straight Arrow Connector 1157">
            <a:extLst>
              <a:ext uri="{FF2B5EF4-FFF2-40B4-BE49-F238E27FC236}">
                <a16:creationId xmlns:a16="http://schemas.microsoft.com/office/drawing/2014/main" id="{ED66603C-9E72-449C-2F1F-C35F4CBF3E0F}"/>
              </a:ext>
            </a:extLst>
          </xdr:cNvPr>
          <xdr:cNvCxnSpPr/>
        </xdr:nvCxnSpPr>
        <xdr:spPr>
          <a:xfrm>
            <a:off x="3562356" y="5487353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9" name="Straight Arrow Connector 1158">
            <a:extLst>
              <a:ext uri="{FF2B5EF4-FFF2-40B4-BE49-F238E27FC236}">
                <a16:creationId xmlns:a16="http://schemas.microsoft.com/office/drawing/2014/main" id="{6CC8B792-F877-7E00-44CC-2F86406D221D}"/>
              </a:ext>
            </a:extLst>
          </xdr:cNvPr>
          <xdr:cNvCxnSpPr/>
        </xdr:nvCxnSpPr>
        <xdr:spPr>
          <a:xfrm>
            <a:off x="3724282" y="5501164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0" name="Straight Connector 1159">
            <a:extLst>
              <a:ext uri="{FF2B5EF4-FFF2-40B4-BE49-F238E27FC236}">
                <a16:creationId xmlns:a16="http://schemas.microsoft.com/office/drawing/2014/main" id="{6C1DBEB2-460E-451F-4F9F-D6D64D9FEF88}"/>
              </a:ext>
            </a:extLst>
          </xdr:cNvPr>
          <xdr:cNvCxnSpPr/>
        </xdr:nvCxnSpPr>
        <xdr:spPr>
          <a:xfrm flipV="1">
            <a:off x="2919419" y="5472589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1" name="Straight Connector 1160">
            <a:extLst>
              <a:ext uri="{FF2B5EF4-FFF2-40B4-BE49-F238E27FC236}">
                <a16:creationId xmlns:a16="http://schemas.microsoft.com/office/drawing/2014/main" id="{2A15B758-11B3-BE81-BA2B-D66DDE92F0F5}"/>
              </a:ext>
            </a:extLst>
          </xdr:cNvPr>
          <xdr:cNvCxnSpPr/>
        </xdr:nvCxnSpPr>
        <xdr:spPr>
          <a:xfrm flipH="1" flipV="1">
            <a:off x="3400415" y="5472589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2" name="Straight Arrow Connector 1161">
            <a:extLst>
              <a:ext uri="{FF2B5EF4-FFF2-40B4-BE49-F238E27FC236}">
                <a16:creationId xmlns:a16="http://schemas.microsoft.com/office/drawing/2014/main" id="{A574067D-FAA4-0011-D676-1CB52D39CB57}"/>
              </a:ext>
            </a:extLst>
          </xdr:cNvPr>
          <xdr:cNvCxnSpPr/>
        </xdr:nvCxnSpPr>
        <xdr:spPr>
          <a:xfrm flipV="1">
            <a:off x="971555" y="5529738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3" name="Straight Arrow Connector 1162">
            <a:extLst>
              <a:ext uri="{FF2B5EF4-FFF2-40B4-BE49-F238E27FC236}">
                <a16:creationId xmlns:a16="http://schemas.microsoft.com/office/drawing/2014/main" id="{393C6B40-9BF0-949B-203C-6BA3E8347B8F}"/>
              </a:ext>
            </a:extLst>
          </xdr:cNvPr>
          <xdr:cNvCxnSpPr/>
        </xdr:nvCxnSpPr>
        <xdr:spPr>
          <a:xfrm flipV="1">
            <a:off x="5829316" y="5529262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4" name="Straight Connector 1163">
            <a:extLst>
              <a:ext uri="{FF2B5EF4-FFF2-40B4-BE49-F238E27FC236}">
                <a16:creationId xmlns:a16="http://schemas.microsoft.com/office/drawing/2014/main" id="{17132C4B-FDD4-E057-52B7-717F141C49AF}"/>
              </a:ext>
            </a:extLst>
          </xdr:cNvPr>
          <xdr:cNvCxnSpPr/>
        </xdr:nvCxnSpPr>
        <xdr:spPr>
          <a:xfrm>
            <a:off x="971550" y="5572600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5" name="Straight Connector 1164">
            <a:extLst>
              <a:ext uri="{FF2B5EF4-FFF2-40B4-BE49-F238E27FC236}">
                <a16:creationId xmlns:a16="http://schemas.microsoft.com/office/drawing/2014/main" id="{F15459A7-72DA-D1CA-4EEA-6BE520A78083}"/>
              </a:ext>
            </a:extLst>
          </xdr:cNvPr>
          <xdr:cNvCxnSpPr/>
        </xdr:nvCxnSpPr>
        <xdr:spPr>
          <a:xfrm>
            <a:off x="895349" y="56149871"/>
            <a:ext cx="49911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6" name="Straight Connector 1165">
            <a:extLst>
              <a:ext uri="{FF2B5EF4-FFF2-40B4-BE49-F238E27FC236}">
                <a16:creationId xmlns:a16="http://schemas.microsoft.com/office/drawing/2014/main" id="{3861D314-420E-EAE2-9BE8-55E5577D6DFC}"/>
              </a:ext>
            </a:extLst>
          </xdr:cNvPr>
          <xdr:cNvCxnSpPr/>
        </xdr:nvCxnSpPr>
        <xdr:spPr>
          <a:xfrm flipH="1">
            <a:off x="933450" y="561117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7" name="Straight Connector 1166">
            <a:extLst>
              <a:ext uri="{FF2B5EF4-FFF2-40B4-BE49-F238E27FC236}">
                <a16:creationId xmlns:a16="http://schemas.microsoft.com/office/drawing/2014/main" id="{061C009F-51DB-709E-FB2C-BD8EFA396803}"/>
              </a:ext>
            </a:extLst>
          </xdr:cNvPr>
          <xdr:cNvCxnSpPr/>
        </xdr:nvCxnSpPr>
        <xdr:spPr>
          <a:xfrm>
            <a:off x="5829310" y="5572600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8" name="Straight Connector 1167">
            <a:extLst>
              <a:ext uri="{FF2B5EF4-FFF2-40B4-BE49-F238E27FC236}">
                <a16:creationId xmlns:a16="http://schemas.microsoft.com/office/drawing/2014/main" id="{E9843A7F-B041-6934-61CD-E21B7D785A4B}"/>
              </a:ext>
            </a:extLst>
          </xdr:cNvPr>
          <xdr:cNvCxnSpPr/>
        </xdr:nvCxnSpPr>
        <xdr:spPr>
          <a:xfrm flipH="1">
            <a:off x="5791210" y="561117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9" name="Straight Connector 1168">
            <a:extLst>
              <a:ext uri="{FF2B5EF4-FFF2-40B4-BE49-F238E27FC236}">
                <a16:creationId xmlns:a16="http://schemas.microsoft.com/office/drawing/2014/main" id="{9485B901-7177-89A3-8E10-75E82F42351C}"/>
              </a:ext>
            </a:extLst>
          </xdr:cNvPr>
          <xdr:cNvCxnSpPr/>
        </xdr:nvCxnSpPr>
        <xdr:spPr>
          <a:xfrm>
            <a:off x="895349" y="55864121"/>
            <a:ext cx="49911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0" name="Straight Connector 1169">
            <a:extLst>
              <a:ext uri="{FF2B5EF4-FFF2-40B4-BE49-F238E27FC236}">
                <a16:creationId xmlns:a16="http://schemas.microsoft.com/office/drawing/2014/main" id="{A80B1871-081B-5821-F6A1-7748C6950534}"/>
              </a:ext>
            </a:extLst>
          </xdr:cNvPr>
          <xdr:cNvCxnSpPr/>
        </xdr:nvCxnSpPr>
        <xdr:spPr>
          <a:xfrm flipH="1">
            <a:off x="933450" y="558260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1" name="Straight Connector 1170">
            <a:extLst>
              <a:ext uri="{FF2B5EF4-FFF2-40B4-BE49-F238E27FC236}">
                <a16:creationId xmlns:a16="http://schemas.microsoft.com/office/drawing/2014/main" id="{C02749B9-6666-6BA9-24F3-9C9A3D481238}"/>
              </a:ext>
            </a:extLst>
          </xdr:cNvPr>
          <xdr:cNvCxnSpPr/>
        </xdr:nvCxnSpPr>
        <xdr:spPr>
          <a:xfrm flipH="1">
            <a:off x="5791210" y="558260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2" name="Straight Connector 1171">
            <a:extLst>
              <a:ext uri="{FF2B5EF4-FFF2-40B4-BE49-F238E27FC236}">
                <a16:creationId xmlns:a16="http://schemas.microsoft.com/office/drawing/2014/main" id="{1A62BD10-0D37-D5ED-0D08-C2BB6263DDBC}"/>
              </a:ext>
            </a:extLst>
          </xdr:cNvPr>
          <xdr:cNvCxnSpPr/>
        </xdr:nvCxnSpPr>
        <xdr:spPr>
          <a:xfrm>
            <a:off x="1943111" y="5544025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3" name="Straight Connector 1172">
            <a:extLst>
              <a:ext uri="{FF2B5EF4-FFF2-40B4-BE49-F238E27FC236}">
                <a16:creationId xmlns:a16="http://schemas.microsoft.com/office/drawing/2014/main" id="{3FA782AB-9889-E9A9-8D72-C7CDE3CCA3E0}"/>
              </a:ext>
            </a:extLst>
          </xdr:cNvPr>
          <xdr:cNvCxnSpPr/>
        </xdr:nvCxnSpPr>
        <xdr:spPr>
          <a:xfrm flipH="1">
            <a:off x="1905011" y="558260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4" name="Straight Connector 1173">
            <a:extLst>
              <a:ext uri="{FF2B5EF4-FFF2-40B4-BE49-F238E27FC236}">
                <a16:creationId xmlns:a16="http://schemas.microsoft.com/office/drawing/2014/main" id="{DF0BD858-C5F6-685C-F4E6-BCED42AD4D8E}"/>
              </a:ext>
            </a:extLst>
          </xdr:cNvPr>
          <xdr:cNvCxnSpPr/>
        </xdr:nvCxnSpPr>
        <xdr:spPr>
          <a:xfrm>
            <a:off x="2914658" y="5544025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5" name="Straight Connector 1174">
            <a:extLst>
              <a:ext uri="{FF2B5EF4-FFF2-40B4-BE49-F238E27FC236}">
                <a16:creationId xmlns:a16="http://schemas.microsoft.com/office/drawing/2014/main" id="{3D80D747-FECE-9612-1154-1B6D42692963}"/>
              </a:ext>
            </a:extLst>
          </xdr:cNvPr>
          <xdr:cNvCxnSpPr/>
        </xdr:nvCxnSpPr>
        <xdr:spPr>
          <a:xfrm flipH="1">
            <a:off x="2876558" y="5582602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6" name="Straight Arrow Connector 1175">
            <a:extLst>
              <a:ext uri="{FF2B5EF4-FFF2-40B4-BE49-F238E27FC236}">
                <a16:creationId xmlns:a16="http://schemas.microsoft.com/office/drawing/2014/main" id="{FE70D71C-C48E-09D3-01EB-A1B2446FB1C3}"/>
              </a:ext>
            </a:extLst>
          </xdr:cNvPr>
          <xdr:cNvCxnSpPr/>
        </xdr:nvCxnSpPr>
        <xdr:spPr>
          <a:xfrm>
            <a:off x="3886202" y="5457824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7" name="Straight Arrow Connector 1176">
            <a:extLst>
              <a:ext uri="{FF2B5EF4-FFF2-40B4-BE49-F238E27FC236}">
                <a16:creationId xmlns:a16="http://schemas.microsoft.com/office/drawing/2014/main" id="{7A91D363-4129-A348-101C-88C33C5DBB89}"/>
              </a:ext>
            </a:extLst>
          </xdr:cNvPr>
          <xdr:cNvCxnSpPr/>
        </xdr:nvCxnSpPr>
        <xdr:spPr>
          <a:xfrm>
            <a:off x="4048125" y="5501640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8" name="Straight Arrow Connector 1177">
            <a:extLst>
              <a:ext uri="{FF2B5EF4-FFF2-40B4-BE49-F238E27FC236}">
                <a16:creationId xmlns:a16="http://schemas.microsoft.com/office/drawing/2014/main" id="{DC481C63-84CD-D57A-19A4-0E4704E069E4}"/>
              </a:ext>
            </a:extLst>
          </xdr:cNvPr>
          <xdr:cNvCxnSpPr/>
        </xdr:nvCxnSpPr>
        <xdr:spPr>
          <a:xfrm>
            <a:off x="4210049" y="5487352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9" name="Straight Arrow Connector 1178">
            <a:extLst>
              <a:ext uri="{FF2B5EF4-FFF2-40B4-BE49-F238E27FC236}">
                <a16:creationId xmlns:a16="http://schemas.microsoft.com/office/drawing/2014/main" id="{C9647475-4F13-085F-CDE3-8A280DF82E83}"/>
              </a:ext>
            </a:extLst>
          </xdr:cNvPr>
          <xdr:cNvCxnSpPr/>
        </xdr:nvCxnSpPr>
        <xdr:spPr>
          <a:xfrm>
            <a:off x="4371975" y="5472589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0" name="Straight Arrow Connector 1179">
            <a:extLst>
              <a:ext uri="{FF2B5EF4-FFF2-40B4-BE49-F238E27FC236}">
                <a16:creationId xmlns:a16="http://schemas.microsoft.com/office/drawing/2014/main" id="{85EC1370-A60D-6746-8609-183C119F85AB}"/>
              </a:ext>
            </a:extLst>
          </xdr:cNvPr>
          <xdr:cNvCxnSpPr/>
        </xdr:nvCxnSpPr>
        <xdr:spPr>
          <a:xfrm>
            <a:off x="4533898" y="5487829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1" name="Straight Arrow Connector 1180">
            <a:extLst>
              <a:ext uri="{FF2B5EF4-FFF2-40B4-BE49-F238E27FC236}">
                <a16:creationId xmlns:a16="http://schemas.microsoft.com/office/drawing/2014/main" id="{DD14DC5B-60DD-CC7D-21A8-346C2D42DC88}"/>
              </a:ext>
            </a:extLst>
          </xdr:cNvPr>
          <xdr:cNvCxnSpPr/>
        </xdr:nvCxnSpPr>
        <xdr:spPr>
          <a:xfrm>
            <a:off x="4695824" y="5501640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2" name="Straight Connector 1181">
            <a:extLst>
              <a:ext uri="{FF2B5EF4-FFF2-40B4-BE49-F238E27FC236}">
                <a16:creationId xmlns:a16="http://schemas.microsoft.com/office/drawing/2014/main" id="{631760CC-FA52-4C7A-FCDE-10105FA5A074}"/>
              </a:ext>
            </a:extLst>
          </xdr:cNvPr>
          <xdr:cNvCxnSpPr/>
        </xdr:nvCxnSpPr>
        <xdr:spPr>
          <a:xfrm flipV="1">
            <a:off x="3890961" y="5473065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3" name="Straight Connector 1182">
            <a:extLst>
              <a:ext uri="{FF2B5EF4-FFF2-40B4-BE49-F238E27FC236}">
                <a16:creationId xmlns:a16="http://schemas.microsoft.com/office/drawing/2014/main" id="{07E2AE76-3BDA-67F2-9177-BCBBDC59A641}"/>
              </a:ext>
            </a:extLst>
          </xdr:cNvPr>
          <xdr:cNvCxnSpPr/>
        </xdr:nvCxnSpPr>
        <xdr:spPr>
          <a:xfrm flipH="1" flipV="1">
            <a:off x="4371957" y="5473065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4" name="Straight Connector 1183">
            <a:extLst>
              <a:ext uri="{FF2B5EF4-FFF2-40B4-BE49-F238E27FC236}">
                <a16:creationId xmlns:a16="http://schemas.microsoft.com/office/drawing/2014/main" id="{A37EDCCF-79A8-B7BE-A042-DDE09C824A61}"/>
              </a:ext>
            </a:extLst>
          </xdr:cNvPr>
          <xdr:cNvCxnSpPr/>
        </xdr:nvCxnSpPr>
        <xdr:spPr>
          <a:xfrm>
            <a:off x="3886208" y="5544025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5" name="Straight Connector 1184">
            <a:extLst>
              <a:ext uri="{FF2B5EF4-FFF2-40B4-BE49-F238E27FC236}">
                <a16:creationId xmlns:a16="http://schemas.microsoft.com/office/drawing/2014/main" id="{1EC44790-2F1F-7AF6-8A3C-28AF72A56DA9}"/>
              </a:ext>
            </a:extLst>
          </xdr:cNvPr>
          <xdr:cNvCxnSpPr/>
        </xdr:nvCxnSpPr>
        <xdr:spPr>
          <a:xfrm flipH="1">
            <a:off x="3848108" y="5582602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6" name="Straight Arrow Connector 1205">
            <a:extLst>
              <a:ext uri="{FF2B5EF4-FFF2-40B4-BE49-F238E27FC236}">
                <a16:creationId xmlns:a16="http://schemas.microsoft.com/office/drawing/2014/main" id="{B6CC845F-56A0-419A-B66D-C22816C6E3A4}"/>
              </a:ext>
            </a:extLst>
          </xdr:cNvPr>
          <xdr:cNvCxnSpPr/>
        </xdr:nvCxnSpPr>
        <xdr:spPr>
          <a:xfrm>
            <a:off x="4857752" y="5457824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7" name="Straight Arrow Connector 1206">
            <a:extLst>
              <a:ext uri="{FF2B5EF4-FFF2-40B4-BE49-F238E27FC236}">
                <a16:creationId xmlns:a16="http://schemas.microsoft.com/office/drawing/2014/main" id="{517A9033-6B3A-4A9F-8FBB-601E2F94D6E3}"/>
              </a:ext>
            </a:extLst>
          </xdr:cNvPr>
          <xdr:cNvCxnSpPr/>
        </xdr:nvCxnSpPr>
        <xdr:spPr>
          <a:xfrm>
            <a:off x="5019675" y="5501640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8" name="Straight Arrow Connector 1207">
            <a:extLst>
              <a:ext uri="{FF2B5EF4-FFF2-40B4-BE49-F238E27FC236}">
                <a16:creationId xmlns:a16="http://schemas.microsoft.com/office/drawing/2014/main" id="{4DFA9131-D0C6-4496-B349-FEA70A65603E}"/>
              </a:ext>
            </a:extLst>
          </xdr:cNvPr>
          <xdr:cNvCxnSpPr/>
        </xdr:nvCxnSpPr>
        <xdr:spPr>
          <a:xfrm>
            <a:off x="5181599" y="5487352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9" name="Straight Arrow Connector 1208">
            <a:extLst>
              <a:ext uri="{FF2B5EF4-FFF2-40B4-BE49-F238E27FC236}">
                <a16:creationId xmlns:a16="http://schemas.microsoft.com/office/drawing/2014/main" id="{6AFA5543-060D-4F99-B2E4-B1C3742AD82B}"/>
              </a:ext>
            </a:extLst>
          </xdr:cNvPr>
          <xdr:cNvCxnSpPr/>
        </xdr:nvCxnSpPr>
        <xdr:spPr>
          <a:xfrm>
            <a:off x="5343525" y="5472589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0" name="Straight Arrow Connector 1209">
            <a:extLst>
              <a:ext uri="{FF2B5EF4-FFF2-40B4-BE49-F238E27FC236}">
                <a16:creationId xmlns:a16="http://schemas.microsoft.com/office/drawing/2014/main" id="{B2889AAD-BE8D-44F8-99DD-D8F8C807D07F}"/>
              </a:ext>
            </a:extLst>
          </xdr:cNvPr>
          <xdr:cNvCxnSpPr/>
        </xdr:nvCxnSpPr>
        <xdr:spPr>
          <a:xfrm>
            <a:off x="5505448" y="5487829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1" name="Straight Arrow Connector 1210">
            <a:extLst>
              <a:ext uri="{FF2B5EF4-FFF2-40B4-BE49-F238E27FC236}">
                <a16:creationId xmlns:a16="http://schemas.microsoft.com/office/drawing/2014/main" id="{8AE724CC-1B2A-4EBB-ADA8-43BD4881477B}"/>
              </a:ext>
            </a:extLst>
          </xdr:cNvPr>
          <xdr:cNvCxnSpPr/>
        </xdr:nvCxnSpPr>
        <xdr:spPr>
          <a:xfrm>
            <a:off x="5667374" y="5501640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2" name="Straight Connector 1211">
            <a:extLst>
              <a:ext uri="{FF2B5EF4-FFF2-40B4-BE49-F238E27FC236}">
                <a16:creationId xmlns:a16="http://schemas.microsoft.com/office/drawing/2014/main" id="{0449E8DB-5E18-4EF6-9563-BD9089615898}"/>
              </a:ext>
            </a:extLst>
          </xdr:cNvPr>
          <xdr:cNvCxnSpPr/>
        </xdr:nvCxnSpPr>
        <xdr:spPr>
          <a:xfrm flipV="1">
            <a:off x="4862511" y="5473065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3" name="Straight Connector 1212">
            <a:extLst>
              <a:ext uri="{FF2B5EF4-FFF2-40B4-BE49-F238E27FC236}">
                <a16:creationId xmlns:a16="http://schemas.microsoft.com/office/drawing/2014/main" id="{07A8FC87-EFC0-48F7-A700-17CE0C698120}"/>
              </a:ext>
            </a:extLst>
          </xdr:cNvPr>
          <xdr:cNvCxnSpPr/>
        </xdr:nvCxnSpPr>
        <xdr:spPr>
          <a:xfrm flipH="1" flipV="1">
            <a:off x="5343507" y="5473065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4" name="Straight Connector 1213">
            <a:extLst>
              <a:ext uri="{FF2B5EF4-FFF2-40B4-BE49-F238E27FC236}">
                <a16:creationId xmlns:a16="http://schemas.microsoft.com/office/drawing/2014/main" id="{2DEBBBCF-F612-4A61-A30F-AD653AC346D8}"/>
              </a:ext>
            </a:extLst>
          </xdr:cNvPr>
          <xdr:cNvCxnSpPr/>
        </xdr:nvCxnSpPr>
        <xdr:spPr>
          <a:xfrm>
            <a:off x="4857758" y="5544025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5" name="Straight Connector 1214">
            <a:extLst>
              <a:ext uri="{FF2B5EF4-FFF2-40B4-BE49-F238E27FC236}">
                <a16:creationId xmlns:a16="http://schemas.microsoft.com/office/drawing/2014/main" id="{D7C3F2F5-799A-4474-954F-7E73D9F1773B}"/>
              </a:ext>
            </a:extLst>
          </xdr:cNvPr>
          <xdr:cNvCxnSpPr/>
        </xdr:nvCxnSpPr>
        <xdr:spPr>
          <a:xfrm flipH="1">
            <a:off x="4819658" y="5582602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553</xdr:row>
      <xdr:rowOff>138113</xdr:rowOff>
    </xdr:from>
    <xdr:to>
      <xdr:col>19</xdr:col>
      <xdr:colOff>71438</xdr:colOff>
      <xdr:row>564</xdr:row>
      <xdr:rowOff>66675</xdr:rowOff>
    </xdr:to>
    <xdr:grpSp>
      <xdr:nvGrpSpPr>
        <xdr:cNvPr id="1298" name="Group 1297">
          <a:extLst>
            <a:ext uri="{FF2B5EF4-FFF2-40B4-BE49-F238E27FC236}">
              <a16:creationId xmlns:a16="http://schemas.microsoft.com/office/drawing/2014/main" id="{12E5906D-3515-4B13-83CE-4055734D7316}"/>
            </a:ext>
          </a:extLst>
        </xdr:cNvPr>
        <xdr:cNvGrpSpPr/>
      </xdr:nvGrpSpPr>
      <xdr:grpSpPr>
        <a:xfrm>
          <a:off x="895349" y="82691288"/>
          <a:ext cx="2252664" cy="1500187"/>
          <a:chOff x="895349" y="8148638"/>
          <a:chExt cx="2252664" cy="1500187"/>
        </a:xfrm>
      </xdr:grpSpPr>
      <xdr:cxnSp macro="">
        <xdr:nvCxnSpPr>
          <xdr:cNvPr id="1299" name="Straight Connector 1298">
            <a:extLst>
              <a:ext uri="{FF2B5EF4-FFF2-40B4-BE49-F238E27FC236}">
                <a16:creationId xmlns:a16="http://schemas.microsoft.com/office/drawing/2014/main" id="{545871A9-BD57-9919-B3ED-33A4B37BF1BD}"/>
              </a:ext>
            </a:extLst>
          </xdr:cNvPr>
          <xdr:cNvCxnSpPr/>
        </xdr:nvCxnSpPr>
        <xdr:spPr>
          <a:xfrm>
            <a:off x="97155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0" name="Straight Arrow Connector 1299">
            <a:extLst>
              <a:ext uri="{FF2B5EF4-FFF2-40B4-BE49-F238E27FC236}">
                <a16:creationId xmlns:a16="http://schemas.microsoft.com/office/drawing/2014/main" id="{B06C24D2-C78E-2E68-8700-6EF133CAF1E3}"/>
              </a:ext>
            </a:extLst>
          </xdr:cNvPr>
          <xdr:cNvCxnSpPr/>
        </xdr:nvCxnSpPr>
        <xdr:spPr>
          <a:xfrm>
            <a:off x="113347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1" name="Straight Arrow Connector 1300">
            <a:extLst>
              <a:ext uri="{FF2B5EF4-FFF2-40B4-BE49-F238E27FC236}">
                <a16:creationId xmlns:a16="http://schemas.microsoft.com/office/drawing/2014/main" id="{A6B26649-7BBE-54F1-7032-716395669F1B}"/>
              </a:ext>
            </a:extLst>
          </xdr:cNvPr>
          <xdr:cNvCxnSpPr/>
        </xdr:nvCxnSpPr>
        <xdr:spPr>
          <a:xfrm>
            <a:off x="129540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2" name="Straight Arrow Connector 1301">
            <a:extLst>
              <a:ext uri="{FF2B5EF4-FFF2-40B4-BE49-F238E27FC236}">
                <a16:creationId xmlns:a16="http://schemas.microsoft.com/office/drawing/2014/main" id="{E46DCBB4-961D-41E4-7AF4-29755593E428}"/>
              </a:ext>
            </a:extLst>
          </xdr:cNvPr>
          <xdr:cNvCxnSpPr/>
        </xdr:nvCxnSpPr>
        <xdr:spPr>
          <a:xfrm>
            <a:off x="145732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3" name="Straight Arrow Connector 1302">
            <a:extLst>
              <a:ext uri="{FF2B5EF4-FFF2-40B4-BE49-F238E27FC236}">
                <a16:creationId xmlns:a16="http://schemas.microsoft.com/office/drawing/2014/main" id="{6ACE537E-E185-40BF-C929-E63BB3FDC57E}"/>
              </a:ext>
            </a:extLst>
          </xdr:cNvPr>
          <xdr:cNvCxnSpPr/>
        </xdr:nvCxnSpPr>
        <xdr:spPr>
          <a:xfrm>
            <a:off x="161925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4" name="Straight Arrow Connector 1303">
            <a:extLst>
              <a:ext uri="{FF2B5EF4-FFF2-40B4-BE49-F238E27FC236}">
                <a16:creationId xmlns:a16="http://schemas.microsoft.com/office/drawing/2014/main" id="{7A32EF10-2CF5-7E4F-AF37-4A395E2EA63B}"/>
              </a:ext>
            </a:extLst>
          </xdr:cNvPr>
          <xdr:cNvCxnSpPr/>
        </xdr:nvCxnSpPr>
        <xdr:spPr>
          <a:xfrm>
            <a:off x="178118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5" name="Straight Arrow Connector 1304">
            <a:extLst>
              <a:ext uri="{FF2B5EF4-FFF2-40B4-BE49-F238E27FC236}">
                <a16:creationId xmlns:a16="http://schemas.microsoft.com/office/drawing/2014/main" id="{659C5260-3DD9-0D1A-4722-E527DC338D4E}"/>
              </a:ext>
            </a:extLst>
          </xdr:cNvPr>
          <xdr:cNvCxnSpPr/>
        </xdr:nvCxnSpPr>
        <xdr:spPr>
          <a:xfrm>
            <a:off x="194310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6" name="Straight Arrow Connector 1305">
            <a:extLst>
              <a:ext uri="{FF2B5EF4-FFF2-40B4-BE49-F238E27FC236}">
                <a16:creationId xmlns:a16="http://schemas.microsoft.com/office/drawing/2014/main" id="{069FA4B2-9047-65B9-1361-C30725BD84F2}"/>
              </a:ext>
            </a:extLst>
          </xdr:cNvPr>
          <xdr:cNvCxnSpPr/>
        </xdr:nvCxnSpPr>
        <xdr:spPr>
          <a:xfrm>
            <a:off x="210503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7" name="Straight Arrow Connector 1306">
            <a:extLst>
              <a:ext uri="{FF2B5EF4-FFF2-40B4-BE49-F238E27FC236}">
                <a16:creationId xmlns:a16="http://schemas.microsoft.com/office/drawing/2014/main" id="{98CB8C0A-2430-5888-9307-7A5B96240B09}"/>
              </a:ext>
            </a:extLst>
          </xdr:cNvPr>
          <xdr:cNvCxnSpPr/>
        </xdr:nvCxnSpPr>
        <xdr:spPr>
          <a:xfrm>
            <a:off x="226695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8" name="Straight Arrow Connector 1307">
            <a:extLst>
              <a:ext uri="{FF2B5EF4-FFF2-40B4-BE49-F238E27FC236}">
                <a16:creationId xmlns:a16="http://schemas.microsoft.com/office/drawing/2014/main" id="{A6FA67F7-1689-CFBD-9630-581AA3DF9C8A}"/>
              </a:ext>
            </a:extLst>
          </xdr:cNvPr>
          <xdr:cNvCxnSpPr/>
        </xdr:nvCxnSpPr>
        <xdr:spPr>
          <a:xfrm>
            <a:off x="242889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9" name="Straight Arrow Connector 1308">
            <a:extLst>
              <a:ext uri="{FF2B5EF4-FFF2-40B4-BE49-F238E27FC236}">
                <a16:creationId xmlns:a16="http://schemas.microsoft.com/office/drawing/2014/main" id="{7F19E139-606B-A49B-CFC3-1358184B83B8}"/>
              </a:ext>
            </a:extLst>
          </xdr:cNvPr>
          <xdr:cNvCxnSpPr/>
        </xdr:nvCxnSpPr>
        <xdr:spPr>
          <a:xfrm>
            <a:off x="259081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0" name="Straight Arrow Connector 1309">
            <a:extLst>
              <a:ext uri="{FF2B5EF4-FFF2-40B4-BE49-F238E27FC236}">
                <a16:creationId xmlns:a16="http://schemas.microsoft.com/office/drawing/2014/main" id="{D36A26EC-6232-03B7-811B-78DED72A83F0}"/>
              </a:ext>
            </a:extLst>
          </xdr:cNvPr>
          <xdr:cNvCxnSpPr/>
        </xdr:nvCxnSpPr>
        <xdr:spPr>
          <a:xfrm>
            <a:off x="275274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1" name="Straight Arrow Connector 1310">
            <a:extLst>
              <a:ext uri="{FF2B5EF4-FFF2-40B4-BE49-F238E27FC236}">
                <a16:creationId xmlns:a16="http://schemas.microsoft.com/office/drawing/2014/main" id="{CA35075A-F139-2DC6-FB87-EB1D1BF5794E}"/>
              </a:ext>
            </a:extLst>
          </xdr:cNvPr>
          <xdr:cNvCxnSpPr/>
        </xdr:nvCxnSpPr>
        <xdr:spPr>
          <a:xfrm>
            <a:off x="291466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2" name="Straight Connector 1311">
            <a:extLst>
              <a:ext uri="{FF2B5EF4-FFF2-40B4-BE49-F238E27FC236}">
                <a16:creationId xmlns:a16="http://schemas.microsoft.com/office/drawing/2014/main" id="{8CF93314-C554-74C9-9FD4-A7EEC28A81AB}"/>
              </a:ext>
            </a:extLst>
          </xdr:cNvPr>
          <xdr:cNvCxnSpPr/>
        </xdr:nvCxnSpPr>
        <xdr:spPr>
          <a:xfrm>
            <a:off x="145732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3" name="Straight Connector 1312">
            <a:extLst>
              <a:ext uri="{FF2B5EF4-FFF2-40B4-BE49-F238E27FC236}">
                <a16:creationId xmlns:a16="http://schemas.microsoft.com/office/drawing/2014/main" id="{9C54DF1B-D3A1-E48E-1CDB-1F48B6E3A4E8}"/>
              </a:ext>
            </a:extLst>
          </xdr:cNvPr>
          <xdr:cNvCxnSpPr/>
        </xdr:nvCxnSpPr>
        <xdr:spPr>
          <a:xfrm flipV="1">
            <a:off x="97631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4" name="Straight Connector 1313">
            <a:extLst>
              <a:ext uri="{FF2B5EF4-FFF2-40B4-BE49-F238E27FC236}">
                <a16:creationId xmlns:a16="http://schemas.microsoft.com/office/drawing/2014/main" id="{75FE9CD0-7704-4566-B135-3FA0E7121716}"/>
              </a:ext>
            </a:extLst>
          </xdr:cNvPr>
          <xdr:cNvCxnSpPr/>
        </xdr:nvCxnSpPr>
        <xdr:spPr>
          <a:xfrm flipH="1" flipV="1">
            <a:off x="259080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15" name="Isosceles Triangle 1314">
            <a:extLst>
              <a:ext uri="{FF2B5EF4-FFF2-40B4-BE49-F238E27FC236}">
                <a16:creationId xmlns:a16="http://schemas.microsoft.com/office/drawing/2014/main" id="{2406A72B-3458-54F0-ED26-8D9A20B61CC3}"/>
              </a:ext>
            </a:extLst>
          </xdr:cNvPr>
          <xdr:cNvSpPr/>
        </xdr:nvSpPr>
        <xdr:spPr>
          <a:xfrm>
            <a:off x="90487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16" name="Isosceles Triangle 1315">
            <a:extLst>
              <a:ext uri="{FF2B5EF4-FFF2-40B4-BE49-F238E27FC236}">
                <a16:creationId xmlns:a16="http://schemas.microsoft.com/office/drawing/2014/main" id="{3495D123-B2AD-EA34-4D89-54770A9B653F}"/>
              </a:ext>
            </a:extLst>
          </xdr:cNvPr>
          <xdr:cNvSpPr/>
        </xdr:nvSpPr>
        <xdr:spPr>
          <a:xfrm>
            <a:off x="300990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17" name="Straight Arrow Connector 1316">
            <a:extLst>
              <a:ext uri="{FF2B5EF4-FFF2-40B4-BE49-F238E27FC236}">
                <a16:creationId xmlns:a16="http://schemas.microsoft.com/office/drawing/2014/main" id="{57842F21-1D5D-9DD0-8F23-EE7782F4FE8E}"/>
              </a:ext>
            </a:extLst>
          </xdr:cNvPr>
          <xdr:cNvCxnSpPr/>
        </xdr:nvCxnSpPr>
        <xdr:spPr>
          <a:xfrm flipV="1">
            <a:off x="97155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8" name="Straight Arrow Connector 1317">
            <a:extLst>
              <a:ext uri="{FF2B5EF4-FFF2-40B4-BE49-F238E27FC236}">
                <a16:creationId xmlns:a16="http://schemas.microsoft.com/office/drawing/2014/main" id="{5DBC9B15-69CA-C082-4D77-70AF374DB47B}"/>
              </a:ext>
            </a:extLst>
          </xdr:cNvPr>
          <xdr:cNvCxnSpPr/>
        </xdr:nvCxnSpPr>
        <xdr:spPr>
          <a:xfrm flipV="1">
            <a:off x="307181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9" name="Straight Connector 1318">
            <a:extLst>
              <a:ext uri="{FF2B5EF4-FFF2-40B4-BE49-F238E27FC236}">
                <a16:creationId xmlns:a16="http://schemas.microsoft.com/office/drawing/2014/main" id="{BC49E214-EF59-198C-156B-CABE1559EFE6}"/>
              </a:ext>
            </a:extLst>
          </xdr:cNvPr>
          <xdr:cNvCxnSpPr/>
        </xdr:nvCxnSpPr>
        <xdr:spPr>
          <a:xfrm>
            <a:off x="97155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0" name="Straight Connector 1319">
            <a:extLst>
              <a:ext uri="{FF2B5EF4-FFF2-40B4-BE49-F238E27FC236}">
                <a16:creationId xmlns:a16="http://schemas.microsoft.com/office/drawing/2014/main" id="{CD4971F3-6A65-64B8-B20D-0C368D2B2012}"/>
              </a:ext>
            </a:extLst>
          </xdr:cNvPr>
          <xdr:cNvCxnSpPr/>
        </xdr:nvCxnSpPr>
        <xdr:spPr>
          <a:xfrm>
            <a:off x="89534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1" name="Straight Connector 1320">
            <a:extLst>
              <a:ext uri="{FF2B5EF4-FFF2-40B4-BE49-F238E27FC236}">
                <a16:creationId xmlns:a16="http://schemas.microsoft.com/office/drawing/2014/main" id="{0B9D4AAB-F30B-971C-F250-CD62F3B12899}"/>
              </a:ext>
            </a:extLst>
          </xdr:cNvPr>
          <xdr:cNvCxnSpPr/>
        </xdr:nvCxnSpPr>
        <xdr:spPr>
          <a:xfrm flipH="1">
            <a:off x="93345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2" name="Straight Connector 1321">
            <a:extLst>
              <a:ext uri="{FF2B5EF4-FFF2-40B4-BE49-F238E27FC236}">
                <a16:creationId xmlns:a16="http://schemas.microsoft.com/office/drawing/2014/main" id="{1AC48796-CE45-C5E6-2F19-AB3040805172}"/>
              </a:ext>
            </a:extLst>
          </xdr:cNvPr>
          <xdr:cNvCxnSpPr/>
        </xdr:nvCxnSpPr>
        <xdr:spPr>
          <a:xfrm>
            <a:off x="307657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3" name="Straight Connector 1322">
            <a:extLst>
              <a:ext uri="{FF2B5EF4-FFF2-40B4-BE49-F238E27FC236}">
                <a16:creationId xmlns:a16="http://schemas.microsoft.com/office/drawing/2014/main" id="{B11A7834-60C2-576C-1C7D-3A3507838A37}"/>
              </a:ext>
            </a:extLst>
          </xdr:cNvPr>
          <xdr:cNvCxnSpPr/>
        </xdr:nvCxnSpPr>
        <xdr:spPr>
          <a:xfrm flipH="1">
            <a:off x="303847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4" name="Straight Connector 1323">
            <a:extLst>
              <a:ext uri="{FF2B5EF4-FFF2-40B4-BE49-F238E27FC236}">
                <a16:creationId xmlns:a16="http://schemas.microsoft.com/office/drawing/2014/main" id="{4ADD418A-50A5-8D66-89CD-319EDCB502E5}"/>
              </a:ext>
            </a:extLst>
          </xdr:cNvPr>
          <xdr:cNvCxnSpPr/>
        </xdr:nvCxnSpPr>
        <xdr:spPr>
          <a:xfrm>
            <a:off x="89534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5" name="Straight Connector 1324">
            <a:extLst>
              <a:ext uri="{FF2B5EF4-FFF2-40B4-BE49-F238E27FC236}">
                <a16:creationId xmlns:a16="http://schemas.microsoft.com/office/drawing/2014/main" id="{10E17265-1E3F-D441-7DA3-B87E0B10C903}"/>
              </a:ext>
            </a:extLst>
          </xdr:cNvPr>
          <xdr:cNvCxnSpPr/>
        </xdr:nvCxnSpPr>
        <xdr:spPr>
          <a:xfrm flipH="1">
            <a:off x="93345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6" name="Straight Connector 1325">
            <a:extLst>
              <a:ext uri="{FF2B5EF4-FFF2-40B4-BE49-F238E27FC236}">
                <a16:creationId xmlns:a16="http://schemas.microsoft.com/office/drawing/2014/main" id="{4195E73C-812E-96B3-2413-2E146802B270}"/>
              </a:ext>
            </a:extLst>
          </xdr:cNvPr>
          <xdr:cNvCxnSpPr/>
        </xdr:nvCxnSpPr>
        <xdr:spPr>
          <a:xfrm flipH="1">
            <a:off x="303847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7" name="Straight Connector 1326">
            <a:extLst>
              <a:ext uri="{FF2B5EF4-FFF2-40B4-BE49-F238E27FC236}">
                <a16:creationId xmlns:a16="http://schemas.microsoft.com/office/drawing/2014/main" id="{B073C341-1C45-7D68-C75C-0475BB701CD7}"/>
              </a:ext>
            </a:extLst>
          </xdr:cNvPr>
          <xdr:cNvCxnSpPr/>
        </xdr:nvCxnSpPr>
        <xdr:spPr>
          <a:xfrm>
            <a:off x="145732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8" name="Straight Connector 1327">
            <a:extLst>
              <a:ext uri="{FF2B5EF4-FFF2-40B4-BE49-F238E27FC236}">
                <a16:creationId xmlns:a16="http://schemas.microsoft.com/office/drawing/2014/main" id="{30A91577-0557-2F17-B12D-B65EF06F433F}"/>
              </a:ext>
            </a:extLst>
          </xdr:cNvPr>
          <xdr:cNvCxnSpPr/>
        </xdr:nvCxnSpPr>
        <xdr:spPr>
          <a:xfrm flipH="1">
            <a:off x="141922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9" name="Straight Connector 1328">
            <a:extLst>
              <a:ext uri="{FF2B5EF4-FFF2-40B4-BE49-F238E27FC236}">
                <a16:creationId xmlns:a16="http://schemas.microsoft.com/office/drawing/2014/main" id="{279AFE9D-8EC0-C4C9-E5A3-4B621BC11162}"/>
              </a:ext>
            </a:extLst>
          </xdr:cNvPr>
          <xdr:cNvCxnSpPr/>
        </xdr:nvCxnSpPr>
        <xdr:spPr>
          <a:xfrm>
            <a:off x="259080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0" name="Straight Connector 1329">
            <a:extLst>
              <a:ext uri="{FF2B5EF4-FFF2-40B4-BE49-F238E27FC236}">
                <a16:creationId xmlns:a16="http://schemas.microsoft.com/office/drawing/2014/main" id="{9FFB228A-9D95-D7FF-E124-393D0B1A5182}"/>
              </a:ext>
            </a:extLst>
          </xdr:cNvPr>
          <xdr:cNvCxnSpPr/>
        </xdr:nvCxnSpPr>
        <xdr:spPr>
          <a:xfrm flipH="1">
            <a:off x="255270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85724</xdr:colOff>
      <xdr:row>553</xdr:row>
      <xdr:rowOff>138113</xdr:rowOff>
    </xdr:from>
    <xdr:to>
      <xdr:col>37</xdr:col>
      <xdr:colOff>71438</xdr:colOff>
      <xdr:row>564</xdr:row>
      <xdr:rowOff>66675</xdr:rowOff>
    </xdr:to>
    <xdr:grpSp>
      <xdr:nvGrpSpPr>
        <xdr:cNvPr id="1331" name="Group 1330">
          <a:extLst>
            <a:ext uri="{FF2B5EF4-FFF2-40B4-BE49-F238E27FC236}">
              <a16:creationId xmlns:a16="http://schemas.microsoft.com/office/drawing/2014/main" id="{1EA3D671-A457-460F-BA69-6801180051F9}"/>
            </a:ext>
          </a:extLst>
        </xdr:cNvPr>
        <xdr:cNvGrpSpPr/>
      </xdr:nvGrpSpPr>
      <xdr:grpSpPr>
        <a:xfrm>
          <a:off x="3809999" y="82691288"/>
          <a:ext cx="2252664" cy="1500187"/>
          <a:chOff x="3809999" y="8148638"/>
          <a:chExt cx="2252664" cy="1500187"/>
        </a:xfrm>
      </xdr:grpSpPr>
      <xdr:cxnSp macro="">
        <xdr:nvCxnSpPr>
          <xdr:cNvPr id="1332" name="Straight Connector 1331">
            <a:extLst>
              <a:ext uri="{FF2B5EF4-FFF2-40B4-BE49-F238E27FC236}">
                <a16:creationId xmlns:a16="http://schemas.microsoft.com/office/drawing/2014/main" id="{5B1CAFF8-6622-F55D-99BA-47577EC562A0}"/>
              </a:ext>
            </a:extLst>
          </xdr:cNvPr>
          <xdr:cNvCxnSpPr/>
        </xdr:nvCxnSpPr>
        <xdr:spPr>
          <a:xfrm>
            <a:off x="3886200" y="8582025"/>
            <a:ext cx="21050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3" name="Straight Arrow Connector 1332">
            <a:extLst>
              <a:ext uri="{FF2B5EF4-FFF2-40B4-BE49-F238E27FC236}">
                <a16:creationId xmlns:a16="http://schemas.microsoft.com/office/drawing/2014/main" id="{E6C1CBE2-B7E1-B27F-B7C1-73E2940B824A}"/>
              </a:ext>
            </a:extLst>
          </xdr:cNvPr>
          <xdr:cNvCxnSpPr/>
        </xdr:nvCxnSpPr>
        <xdr:spPr>
          <a:xfrm>
            <a:off x="4048127" y="8439150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4" name="Straight Arrow Connector 1333">
            <a:extLst>
              <a:ext uri="{FF2B5EF4-FFF2-40B4-BE49-F238E27FC236}">
                <a16:creationId xmlns:a16="http://schemas.microsoft.com/office/drawing/2014/main" id="{45043A2E-8631-2B21-F731-BFE0247BF1AF}"/>
              </a:ext>
            </a:extLst>
          </xdr:cNvPr>
          <xdr:cNvCxnSpPr/>
        </xdr:nvCxnSpPr>
        <xdr:spPr>
          <a:xfrm>
            <a:off x="4210051" y="8296275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5" name="Straight Arrow Connector 1334">
            <a:extLst>
              <a:ext uri="{FF2B5EF4-FFF2-40B4-BE49-F238E27FC236}">
                <a16:creationId xmlns:a16="http://schemas.microsoft.com/office/drawing/2014/main" id="{AE4719BA-5374-5D01-2667-9F93D42CA4BA}"/>
              </a:ext>
            </a:extLst>
          </xdr:cNvPr>
          <xdr:cNvCxnSpPr/>
        </xdr:nvCxnSpPr>
        <xdr:spPr>
          <a:xfrm>
            <a:off x="4371977" y="8148638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6" name="Straight Arrow Connector 1335">
            <a:extLst>
              <a:ext uri="{FF2B5EF4-FFF2-40B4-BE49-F238E27FC236}">
                <a16:creationId xmlns:a16="http://schemas.microsoft.com/office/drawing/2014/main" id="{0359D4F6-58EB-17D5-1900-80614986A765}"/>
              </a:ext>
            </a:extLst>
          </xdr:cNvPr>
          <xdr:cNvCxnSpPr/>
        </xdr:nvCxnSpPr>
        <xdr:spPr>
          <a:xfrm>
            <a:off x="4533909" y="8153400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7" name="Straight Arrow Connector 1336">
            <a:extLst>
              <a:ext uri="{FF2B5EF4-FFF2-40B4-BE49-F238E27FC236}">
                <a16:creationId xmlns:a16="http://schemas.microsoft.com/office/drawing/2014/main" id="{3B0B2A55-4A5F-B056-8E8E-06D82E63D9F9}"/>
              </a:ext>
            </a:extLst>
          </xdr:cNvPr>
          <xdr:cNvCxnSpPr/>
        </xdr:nvCxnSpPr>
        <xdr:spPr>
          <a:xfrm>
            <a:off x="4695835" y="8153400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8" name="Straight Arrow Connector 1337">
            <a:extLst>
              <a:ext uri="{FF2B5EF4-FFF2-40B4-BE49-F238E27FC236}">
                <a16:creationId xmlns:a16="http://schemas.microsoft.com/office/drawing/2014/main" id="{7AAD8F54-7AA6-2294-9194-591CEA77FFCB}"/>
              </a:ext>
            </a:extLst>
          </xdr:cNvPr>
          <xdr:cNvCxnSpPr/>
        </xdr:nvCxnSpPr>
        <xdr:spPr>
          <a:xfrm>
            <a:off x="4857759" y="8153400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9" name="Straight Arrow Connector 1338">
            <a:extLst>
              <a:ext uri="{FF2B5EF4-FFF2-40B4-BE49-F238E27FC236}">
                <a16:creationId xmlns:a16="http://schemas.microsoft.com/office/drawing/2014/main" id="{F095046D-C9D1-991C-6709-F4AEE29463ED}"/>
              </a:ext>
            </a:extLst>
          </xdr:cNvPr>
          <xdr:cNvCxnSpPr/>
        </xdr:nvCxnSpPr>
        <xdr:spPr>
          <a:xfrm>
            <a:off x="5019685" y="8153400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0" name="Straight Arrow Connector 1339">
            <a:extLst>
              <a:ext uri="{FF2B5EF4-FFF2-40B4-BE49-F238E27FC236}">
                <a16:creationId xmlns:a16="http://schemas.microsoft.com/office/drawing/2014/main" id="{A74BAA55-8B44-717B-91FC-B735A6DDE72D}"/>
              </a:ext>
            </a:extLst>
          </xdr:cNvPr>
          <xdr:cNvCxnSpPr/>
        </xdr:nvCxnSpPr>
        <xdr:spPr>
          <a:xfrm>
            <a:off x="5181609" y="8148638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1" name="Straight Arrow Connector 1340">
            <a:extLst>
              <a:ext uri="{FF2B5EF4-FFF2-40B4-BE49-F238E27FC236}">
                <a16:creationId xmlns:a16="http://schemas.microsoft.com/office/drawing/2014/main" id="{10EED06D-2186-7B03-6448-BEEF32996314}"/>
              </a:ext>
            </a:extLst>
          </xdr:cNvPr>
          <xdr:cNvCxnSpPr/>
        </xdr:nvCxnSpPr>
        <xdr:spPr>
          <a:xfrm>
            <a:off x="5343541" y="8158163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2" name="Straight Arrow Connector 1341">
            <a:extLst>
              <a:ext uri="{FF2B5EF4-FFF2-40B4-BE49-F238E27FC236}">
                <a16:creationId xmlns:a16="http://schemas.microsoft.com/office/drawing/2014/main" id="{6525F261-5EFB-2B0A-B99D-659C9B32654F}"/>
              </a:ext>
            </a:extLst>
          </xdr:cNvPr>
          <xdr:cNvCxnSpPr/>
        </xdr:nvCxnSpPr>
        <xdr:spPr>
          <a:xfrm>
            <a:off x="5505467" y="8148638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3" name="Straight Arrow Connector 1342">
            <a:extLst>
              <a:ext uri="{FF2B5EF4-FFF2-40B4-BE49-F238E27FC236}">
                <a16:creationId xmlns:a16="http://schemas.microsoft.com/office/drawing/2014/main" id="{A7391A57-C7C1-552B-B14E-5B4731312900}"/>
              </a:ext>
            </a:extLst>
          </xdr:cNvPr>
          <xdr:cNvCxnSpPr/>
        </xdr:nvCxnSpPr>
        <xdr:spPr>
          <a:xfrm>
            <a:off x="5667391" y="8301038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4" name="Straight Arrow Connector 1343">
            <a:extLst>
              <a:ext uri="{FF2B5EF4-FFF2-40B4-BE49-F238E27FC236}">
                <a16:creationId xmlns:a16="http://schemas.microsoft.com/office/drawing/2014/main" id="{332C3E48-CF42-8E71-5287-3892269F5923}"/>
              </a:ext>
            </a:extLst>
          </xdr:cNvPr>
          <xdr:cNvCxnSpPr/>
        </xdr:nvCxnSpPr>
        <xdr:spPr>
          <a:xfrm>
            <a:off x="5829317" y="8439150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5" name="Straight Connector 1344">
            <a:extLst>
              <a:ext uri="{FF2B5EF4-FFF2-40B4-BE49-F238E27FC236}">
                <a16:creationId xmlns:a16="http://schemas.microsoft.com/office/drawing/2014/main" id="{D768237C-30D4-31D0-80A1-460CCB1A9EA6}"/>
              </a:ext>
            </a:extLst>
          </xdr:cNvPr>
          <xdr:cNvCxnSpPr/>
        </xdr:nvCxnSpPr>
        <xdr:spPr>
          <a:xfrm>
            <a:off x="4371976" y="8153406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6" name="Straight Connector 1345">
            <a:extLst>
              <a:ext uri="{FF2B5EF4-FFF2-40B4-BE49-F238E27FC236}">
                <a16:creationId xmlns:a16="http://schemas.microsoft.com/office/drawing/2014/main" id="{2DD7F9F7-FD67-3754-F658-9C92DDAA61EF}"/>
              </a:ext>
            </a:extLst>
          </xdr:cNvPr>
          <xdr:cNvCxnSpPr/>
        </xdr:nvCxnSpPr>
        <xdr:spPr>
          <a:xfrm flipV="1">
            <a:off x="3890963" y="8153400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7" name="Straight Connector 1346">
            <a:extLst>
              <a:ext uri="{FF2B5EF4-FFF2-40B4-BE49-F238E27FC236}">
                <a16:creationId xmlns:a16="http://schemas.microsoft.com/office/drawing/2014/main" id="{42D79C98-BB38-329F-DBC4-54B8ADE169EA}"/>
              </a:ext>
            </a:extLst>
          </xdr:cNvPr>
          <xdr:cNvCxnSpPr/>
        </xdr:nvCxnSpPr>
        <xdr:spPr>
          <a:xfrm flipH="1" flipV="1">
            <a:off x="5505450" y="8153400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48" name="Isosceles Triangle 1347">
            <a:extLst>
              <a:ext uri="{FF2B5EF4-FFF2-40B4-BE49-F238E27FC236}">
                <a16:creationId xmlns:a16="http://schemas.microsoft.com/office/drawing/2014/main" id="{51A32F7B-BCDF-6D4D-26AB-BECF226CCD8D}"/>
              </a:ext>
            </a:extLst>
          </xdr:cNvPr>
          <xdr:cNvSpPr/>
        </xdr:nvSpPr>
        <xdr:spPr>
          <a:xfrm>
            <a:off x="3819526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49" name="Isosceles Triangle 1348">
            <a:extLst>
              <a:ext uri="{FF2B5EF4-FFF2-40B4-BE49-F238E27FC236}">
                <a16:creationId xmlns:a16="http://schemas.microsoft.com/office/drawing/2014/main" id="{C3B11671-A1A1-7649-39CD-DA17DF75F03E}"/>
              </a:ext>
            </a:extLst>
          </xdr:cNvPr>
          <xdr:cNvSpPr/>
        </xdr:nvSpPr>
        <xdr:spPr>
          <a:xfrm>
            <a:off x="5924551" y="8586788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50" name="Straight Arrow Connector 1349">
            <a:extLst>
              <a:ext uri="{FF2B5EF4-FFF2-40B4-BE49-F238E27FC236}">
                <a16:creationId xmlns:a16="http://schemas.microsoft.com/office/drawing/2014/main" id="{7238FCBB-634D-03E1-82B0-0EF6363A2064}"/>
              </a:ext>
            </a:extLst>
          </xdr:cNvPr>
          <xdr:cNvCxnSpPr/>
        </xdr:nvCxnSpPr>
        <xdr:spPr>
          <a:xfrm flipV="1">
            <a:off x="3886201" y="873442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1" name="Straight Arrow Connector 1350">
            <a:extLst>
              <a:ext uri="{FF2B5EF4-FFF2-40B4-BE49-F238E27FC236}">
                <a16:creationId xmlns:a16="http://schemas.microsoft.com/office/drawing/2014/main" id="{D03EFE1D-1455-9225-7E91-EF3AB83F76AA}"/>
              </a:ext>
            </a:extLst>
          </xdr:cNvPr>
          <xdr:cNvCxnSpPr/>
        </xdr:nvCxnSpPr>
        <xdr:spPr>
          <a:xfrm flipV="1">
            <a:off x="5986463" y="8729663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2" name="Straight Connector 1351">
            <a:extLst>
              <a:ext uri="{FF2B5EF4-FFF2-40B4-BE49-F238E27FC236}">
                <a16:creationId xmlns:a16="http://schemas.microsoft.com/office/drawing/2014/main" id="{C0A53E9F-AA70-5ED2-FC59-6BADEBDBD5DC}"/>
              </a:ext>
            </a:extLst>
          </xdr:cNvPr>
          <xdr:cNvCxnSpPr/>
        </xdr:nvCxnSpPr>
        <xdr:spPr>
          <a:xfrm>
            <a:off x="3886200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3" name="Straight Connector 1352">
            <a:extLst>
              <a:ext uri="{FF2B5EF4-FFF2-40B4-BE49-F238E27FC236}">
                <a16:creationId xmlns:a16="http://schemas.microsoft.com/office/drawing/2014/main" id="{873B3BE4-8DAE-8829-212D-143E527B6AA8}"/>
              </a:ext>
            </a:extLst>
          </xdr:cNvPr>
          <xdr:cNvCxnSpPr/>
        </xdr:nvCxnSpPr>
        <xdr:spPr>
          <a:xfrm>
            <a:off x="3809999" y="958215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4" name="Straight Connector 1353">
            <a:extLst>
              <a:ext uri="{FF2B5EF4-FFF2-40B4-BE49-F238E27FC236}">
                <a16:creationId xmlns:a16="http://schemas.microsoft.com/office/drawing/2014/main" id="{E89F2A92-8B77-6418-9E35-00DDEC27F576}"/>
              </a:ext>
            </a:extLst>
          </xdr:cNvPr>
          <xdr:cNvCxnSpPr/>
        </xdr:nvCxnSpPr>
        <xdr:spPr>
          <a:xfrm flipH="1">
            <a:off x="3848100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5" name="Straight Connector 1354">
            <a:extLst>
              <a:ext uri="{FF2B5EF4-FFF2-40B4-BE49-F238E27FC236}">
                <a16:creationId xmlns:a16="http://schemas.microsoft.com/office/drawing/2014/main" id="{E87DE11C-DD9D-EE15-1A55-8DE22715F39D}"/>
              </a:ext>
            </a:extLst>
          </xdr:cNvPr>
          <xdr:cNvCxnSpPr/>
        </xdr:nvCxnSpPr>
        <xdr:spPr>
          <a:xfrm>
            <a:off x="5991225" y="915828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6" name="Straight Connector 1355">
            <a:extLst>
              <a:ext uri="{FF2B5EF4-FFF2-40B4-BE49-F238E27FC236}">
                <a16:creationId xmlns:a16="http://schemas.microsoft.com/office/drawing/2014/main" id="{DC5D19B7-5BCF-ABD6-632E-52F094FE6715}"/>
              </a:ext>
            </a:extLst>
          </xdr:cNvPr>
          <xdr:cNvCxnSpPr/>
        </xdr:nvCxnSpPr>
        <xdr:spPr>
          <a:xfrm flipH="1">
            <a:off x="5953125" y="954405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7" name="Straight Connector 1356">
            <a:extLst>
              <a:ext uri="{FF2B5EF4-FFF2-40B4-BE49-F238E27FC236}">
                <a16:creationId xmlns:a16="http://schemas.microsoft.com/office/drawing/2014/main" id="{56A728B5-CC2A-4C4E-07B3-AA81C042F6C7}"/>
              </a:ext>
            </a:extLst>
          </xdr:cNvPr>
          <xdr:cNvCxnSpPr/>
        </xdr:nvCxnSpPr>
        <xdr:spPr>
          <a:xfrm>
            <a:off x="3809999" y="9296400"/>
            <a:ext cx="2247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8" name="Straight Connector 1357">
            <a:extLst>
              <a:ext uri="{FF2B5EF4-FFF2-40B4-BE49-F238E27FC236}">
                <a16:creationId xmlns:a16="http://schemas.microsoft.com/office/drawing/2014/main" id="{096FFEDF-7036-FDFA-1CD4-0FF2FFD60AFD}"/>
              </a:ext>
            </a:extLst>
          </xdr:cNvPr>
          <xdr:cNvCxnSpPr/>
        </xdr:nvCxnSpPr>
        <xdr:spPr>
          <a:xfrm flipH="1">
            <a:off x="3848100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9" name="Straight Connector 1358">
            <a:extLst>
              <a:ext uri="{FF2B5EF4-FFF2-40B4-BE49-F238E27FC236}">
                <a16:creationId xmlns:a16="http://schemas.microsoft.com/office/drawing/2014/main" id="{85AB636F-3556-720D-55DF-FA289657D697}"/>
              </a:ext>
            </a:extLst>
          </xdr:cNvPr>
          <xdr:cNvCxnSpPr/>
        </xdr:nvCxnSpPr>
        <xdr:spPr>
          <a:xfrm flipH="1">
            <a:off x="5953125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0" name="Straight Connector 1359">
            <a:extLst>
              <a:ext uri="{FF2B5EF4-FFF2-40B4-BE49-F238E27FC236}">
                <a16:creationId xmlns:a16="http://schemas.microsoft.com/office/drawing/2014/main" id="{903E36A2-04FC-A1DD-F93B-8C800D9929D3}"/>
              </a:ext>
            </a:extLst>
          </xdr:cNvPr>
          <xdr:cNvCxnSpPr/>
        </xdr:nvCxnSpPr>
        <xdr:spPr>
          <a:xfrm>
            <a:off x="4371976" y="887253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1" name="Straight Connector 1360">
            <a:extLst>
              <a:ext uri="{FF2B5EF4-FFF2-40B4-BE49-F238E27FC236}">
                <a16:creationId xmlns:a16="http://schemas.microsoft.com/office/drawing/2014/main" id="{DE1DBDD7-A69A-5BF6-9D00-BD68541D6B69}"/>
              </a:ext>
            </a:extLst>
          </xdr:cNvPr>
          <xdr:cNvCxnSpPr/>
        </xdr:nvCxnSpPr>
        <xdr:spPr>
          <a:xfrm flipH="1">
            <a:off x="4333876" y="925830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2" name="Straight Connector 1361">
            <a:extLst>
              <a:ext uri="{FF2B5EF4-FFF2-40B4-BE49-F238E27FC236}">
                <a16:creationId xmlns:a16="http://schemas.microsoft.com/office/drawing/2014/main" id="{14FA1C37-83BF-79E8-E8D7-01CF52590C0F}"/>
              </a:ext>
            </a:extLst>
          </xdr:cNvPr>
          <xdr:cNvCxnSpPr/>
        </xdr:nvCxnSpPr>
        <xdr:spPr>
          <a:xfrm>
            <a:off x="5505451" y="8872537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3" name="Straight Connector 1362">
            <a:extLst>
              <a:ext uri="{FF2B5EF4-FFF2-40B4-BE49-F238E27FC236}">
                <a16:creationId xmlns:a16="http://schemas.microsoft.com/office/drawing/2014/main" id="{DBCDB651-738E-32A3-F331-4339711B7208}"/>
              </a:ext>
            </a:extLst>
          </xdr:cNvPr>
          <xdr:cNvCxnSpPr/>
        </xdr:nvCxnSpPr>
        <xdr:spPr>
          <a:xfrm flipH="1">
            <a:off x="5467351" y="9258299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0</xdr:colOff>
      <xdr:row>550</xdr:row>
      <xdr:rowOff>0</xdr:rowOff>
    </xdr:from>
    <xdr:to>
      <xdr:col>37</xdr:col>
      <xdr:colOff>4763</xdr:colOff>
      <xdr:row>553</xdr:row>
      <xdr:rowOff>4762</xdr:rowOff>
    </xdr:to>
    <xdr:grpSp>
      <xdr:nvGrpSpPr>
        <xdr:cNvPr id="1364" name="Group 1363">
          <a:extLst>
            <a:ext uri="{FF2B5EF4-FFF2-40B4-BE49-F238E27FC236}">
              <a16:creationId xmlns:a16="http://schemas.microsoft.com/office/drawing/2014/main" id="{0FB96A20-44D9-49DA-A299-B4E6A36650E5}"/>
            </a:ext>
          </a:extLst>
        </xdr:cNvPr>
        <xdr:cNvGrpSpPr/>
      </xdr:nvGrpSpPr>
      <xdr:grpSpPr>
        <a:xfrm>
          <a:off x="3886200" y="82124550"/>
          <a:ext cx="2109788" cy="433387"/>
          <a:chOff x="3886200" y="7581900"/>
          <a:chExt cx="2109788" cy="433387"/>
        </a:xfrm>
      </xdr:grpSpPr>
      <xdr:cxnSp macro="">
        <xdr:nvCxnSpPr>
          <xdr:cNvPr id="1365" name="Straight Connector 1364">
            <a:extLst>
              <a:ext uri="{FF2B5EF4-FFF2-40B4-BE49-F238E27FC236}">
                <a16:creationId xmlns:a16="http://schemas.microsoft.com/office/drawing/2014/main" id="{633D30C0-CC04-8DF6-08C7-85A06EF4B87C}"/>
              </a:ext>
            </a:extLst>
          </xdr:cNvPr>
          <xdr:cNvCxnSpPr/>
        </xdr:nvCxnSpPr>
        <xdr:spPr>
          <a:xfrm>
            <a:off x="3886200" y="8015287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6" name="Straight Arrow Connector 1365">
            <a:extLst>
              <a:ext uri="{FF2B5EF4-FFF2-40B4-BE49-F238E27FC236}">
                <a16:creationId xmlns:a16="http://schemas.microsoft.com/office/drawing/2014/main" id="{5454CCD4-5493-6761-F10F-59DCB3DB2C1B}"/>
              </a:ext>
            </a:extLst>
          </xdr:cNvPr>
          <xdr:cNvCxnSpPr/>
        </xdr:nvCxnSpPr>
        <xdr:spPr>
          <a:xfrm>
            <a:off x="4048127" y="787241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7" name="Straight Arrow Connector 1366">
            <a:extLst>
              <a:ext uri="{FF2B5EF4-FFF2-40B4-BE49-F238E27FC236}">
                <a16:creationId xmlns:a16="http://schemas.microsoft.com/office/drawing/2014/main" id="{B8D6262D-1BE5-C0C3-D962-38EDB28CF9B1}"/>
              </a:ext>
            </a:extLst>
          </xdr:cNvPr>
          <xdr:cNvCxnSpPr/>
        </xdr:nvCxnSpPr>
        <xdr:spPr>
          <a:xfrm>
            <a:off x="4210051" y="772953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8" name="Straight Arrow Connector 1367">
            <a:extLst>
              <a:ext uri="{FF2B5EF4-FFF2-40B4-BE49-F238E27FC236}">
                <a16:creationId xmlns:a16="http://schemas.microsoft.com/office/drawing/2014/main" id="{EB440552-C66D-5D1B-39B6-27EBD84C4622}"/>
              </a:ext>
            </a:extLst>
          </xdr:cNvPr>
          <xdr:cNvCxnSpPr/>
        </xdr:nvCxnSpPr>
        <xdr:spPr>
          <a:xfrm>
            <a:off x="4371977" y="758190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9" name="Straight Arrow Connector 1368">
            <a:extLst>
              <a:ext uri="{FF2B5EF4-FFF2-40B4-BE49-F238E27FC236}">
                <a16:creationId xmlns:a16="http://schemas.microsoft.com/office/drawing/2014/main" id="{4FD8D230-EEA9-7FEB-FE75-2CCDAE0C4BAD}"/>
              </a:ext>
            </a:extLst>
          </xdr:cNvPr>
          <xdr:cNvCxnSpPr/>
        </xdr:nvCxnSpPr>
        <xdr:spPr>
          <a:xfrm>
            <a:off x="4533909" y="7586662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0" name="Straight Arrow Connector 1369">
            <a:extLst>
              <a:ext uri="{FF2B5EF4-FFF2-40B4-BE49-F238E27FC236}">
                <a16:creationId xmlns:a16="http://schemas.microsoft.com/office/drawing/2014/main" id="{A8C2D737-0DA7-5295-EDC4-8954885A4DF0}"/>
              </a:ext>
            </a:extLst>
          </xdr:cNvPr>
          <xdr:cNvCxnSpPr/>
        </xdr:nvCxnSpPr>
        <xdr:spPr>
          <a:xfrm>
            <a:off x="4695835" y="7586662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1" name="Straight Arrow Connector 1370">
            <a:extLst>
              <a:ext uri="{FF2B5EF4-FFF2-40B4-BE49-F238E27FC236}">
                <a16:creationId xmlns:a16="http://schemas.microsoft.com/office/drawing/2014/main" id="{2C822F80-1128-9F6C-C16E-AED054DB7C5F}"/>
              </a:ext>
            </a:extLst>
          </xdr:cNvPr>
          <xdr:cNvCxnSpPr/>
        </xdr:nvCxnSpPr>
        <xdr:spPr>
          <a:xfrm>
            <a:off x="4857759" y="7586662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2" name="Straight Arrow Connector 1371">
            <a:extLst>
              <a:ext uri="{FF2B5EF4-FFF2-40B4-BE49-F238E27FC236}">
                <a16:creationId xmlns:a16="http://schemas.microsoft.com/office/drawing/2014/main" id="{90CA4C31-60A6-2FE1-2AC3-EDB45CBB7A43}"/>
              </a:ext>
            </a:extLst>
          </xdr:cNvPr>
          <xdr:cNvCxnSpPr/>
        </xdr:nvCxnSpPr>
        <xdr:spPr>
          <a:xfrm>
            <a:off x="5019685" y="7586662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3" name="Straight Arrow Connector 1372">
            <a:extLst>
              <a:ext uri="{FF2B5EF4-FFF2-40B4-BE49-F238E27FC236}">
                <a16:creationId xmlns:a16="http://schemas.microsoft.com/office/drawing/2014/main" id="{D6E49D72-F0CD-BBD6-C008-04386447FEB4}"/>
              </a:ext>
            </a:extLst>
          </xdr:cNvPr>
          <xdr:cNvCxnSpPr/>
        </xdr:nvCxnSpPr>
        <xdr:spPr>
          <a:xfrm>
            <a:off x="5181609" y="7581900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4" name="Straight Arrow Connector 1373">
            <a:extLst>
              <a:ext uri="{FF2B5EF4-FFF2-40B4-BE49-F238E27FC236}">
                <a16:creationId xmlns:a16="http://schemas.microsoft.com/office/drawing/2014/main" id="{AAE1F5DE-C89C-40AD-503A-03E9A71FF301}"/>
              </a:ext>
            </a:extLst>
          </xdr:cNvPr>
          <xdr:cNvCxnSpPr/>
        </xdr:nvCxnSpPr>
        <xdr:spPr>
          <a:xfrm>
            <a:off x="5343541" y="7591425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5" name="Straight Arrow Connector 1374">
            <a:extLst>
              <a:ext uri="{FF2B5EF4-FFF2-40B4-BE49-F238E27FC236}">
                <a16:creationId xmlns:a16="http://schemas.microsoft.com/office/drawing/2014/main" id="{24BC640C-6704-877B-9DAF-31819E15151A}"/>
              </a:ext>
            </a:extLst>
          </xdr:cNvPr>
          <xdr:cNvCxnSpPr/>
        </xdr:nvCxnSpPr>
        <xdr:spPr>
          <a:xfrm>
            <a:off x="5505467" y="7581900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6" name="Straight Arrow Connector 1375">
            <a:extLst>
              <a:ext uri="{FF2B5EF4-FFF2-40B4-BE49-F238E27FC236}">
                <a16:creationId xmlns:a16="http://schemas.microsoft.com/office/drawing/2014/main" id="{0C063B45-57D6-0F07-588F-CF4F90A89EF4}"/>
              </a:ext>
            </a:extLst>
          </xdr:cNvPr>
          <xdr:cNvCxnSpPr/>
        </xdr:nvCxnSpPr>
        <xdr:spPr>
          <a:xfrm>
            <a:off x="5667391" y="773430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7" name="Straight Arrow Connector 1376">
            <a:extLst>
              <a:ext uri="{FF2B5EF4-FFF2-40B4-BE49-F238E27FC236}">
                <a16:creationId xmlns:a16="http://schemas.microsoft.com/office/drawing/2014/main" id="{F18E1CA7-E612-247F-B577-54CD3A9165F2}"/>
              </a:ext>
            </a:extLst>
          </xdr:cNvPr>
          <xdr:cNvCxnSpPr/>
        </xdr:nvCxnSpPr>
        <xdr:spPr>
          <a:xfrm>
            <a:off x="5829317" y="787241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8" name="Straight Connector 1377">
            <a:extLst>
              <a:ext uri="{FF2B5EF4-FFF2-40B4-BE49-F238E27FC236}">
                <a16:creationId xmlns:a16="http://schemas.microsoft.com/office/drawing/2014/main" id="{E2BD4595-0AFA-635F-9052-B8E07F443C68}"/>
              </a:ext>
            </a:extLst>
          </xdr:cNvPr>
          <xdr:cNvCxnSpPr/>
        </xdr:nvCxnSpPr>
        <xdr:spPr>
          <a:xfrm>
            <a:off x="4371976" y="7586668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9" name="Straight Connector 1378">
            <a:extLst>
              <a:ext uri="{FF2B5EF4-FFF2-40B4-BE49-F238E27FC236}">
                <a16:creationId xmlns:a16="http://schemas.microsoft.com/office/drawing/2014/main" id="{EE4FBE4A-8FA0-A1D9-2E67-8EC9C0EBADCB}"/>
              </a:ext>
            </a:extLst>
          </xdr:cNvPr>
          <xdr:cNvCxnSpPr/>
        </xdr:nvCxnSpPr>
        <xdr:spPr>
          <a:xfrm flipV="1">
            <a:off x="3890963" y="758666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0" name="Straight Connector 1379">
            <a:extLst>
              <a:ext uri="{FF2B5EF4-FFF2-40B4-BE49-F238E27FC236}">
                <a16:creationId xmlns:a16="http://schemas.microsoft.com/office/drawing/2014/main" id="{D5637854-CA7A-E04C-08CC-2A998EC80803}"/>
              </a:ext>
            </a:extLst>
          </xdr:cNvPr>
          <xdr:cNvCxnSpPr/>
        </xdr:nvCxnSpPr>
        <xdr:spPr>
          <a:xfrm flipH="1" flipV="1">
            <a:off x="5505450" y="758666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549</xdr:row>
      <xdr:rowOff>138114</xdr:rowOff>
    </xdr:from>
    <xdr:to>
      <xdr:col>19</xdr:col>
      <xdr:colOff>4763</xdr:colOff>
      <xdr:row>553</xdr:row>
      <xdr:rowOff>1</xdr:rowOff>
    </xdr:to>
    <xdr:grpSp>
      <xdr:nvGrpSpPr>
        <xdr:cNvPr id="1381" name="Group 1380">
          <a:extLst>
            <a:ext uri="{FF2B5EF4-FFF2-40B4-BE49-F238E27FC236}">
              <a16:creationId xmlns:a16="http://schemas.microsoft.com/office/drawing/2014/main" id="{930F1C12-4E65-41EA-BCFC-2AB95424B230}"/>
            </a:ext>
          </a:extLst>
        </xdr:cNvPr>
        <xdr:cNvGrpSpPr/>
      </xdr:nvGrpSpPr>
      <xdr:grpSpPr>
        <a:xfrm>
          <a:off x="971550" y="82119789"/>
          <a:ext cx="2109788" cy="433387"/>
          <a:chOff x="971550" y="7577139"/>
          <a:chExt cx="2109788" cy="433387"/>
        </a:xfrm>
      </xdr:grpSpPr>
      <xdr:cxnSp macro="">
        <xdr:nvCxnSpPr>
          <xdr:cNvPr id="1382" name="Straight Connector 1381">
            <a:extLst>
              <a:ext uri="{FF2B5EF4-FFF2-40B4-BE49-F238E27FC236}">
                <a16:creationId xmlns:a16="http://schemas.microsoft.com/office/drawing/2014/main" id="{66AE21A9-B0C6-F789-2C8A-E2212DBE538A}"/>
              </a:ext>
            </a:extLst>
          </xdr:cNvPr>
          <xdr:cNvCxnSpPr/>
        </xdr:nvCxnSpPr>
        <xdr:spPr>
          <a:xfrm>
            <a:off x="971550" y="8010526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3" name="Straight Arrow Connector 1382">
            <a:extLst>
              <a:ext uri="{FF2B5EF4-FFF2-40B4-BE49-F238E27FC236}">
                <a16:creationId xmlns:a16="http://schemas.microsoft.com/office/drawing/2014/main" id="{B5DCB183-1DCF-9D14-A82F-BA9038BCEFAD}"/>
              </a:ext>
            </a:extLst>
          </xdr:cNvPr>
          <xdr:cNvCxnSpPr/>
        </xdr:nvCxnSpPr>
        <xdr:spPr>
          <a:xfrm>
            <a:off x="1133477" y="7867651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4" name="Straight Arrow Connector 1383">
            <a:extLst>
              <a:ext uri="{FF2B5EF4-FFF2-40B4-BE49-F238E27FC236}">
                <a16:creationId xmlns:a16="http://schemas.microsoft.com/office/drawing/2014/main" id="{729D967D-B61C-5C3F-3EF1-25DE9301A5E5}"/>
              </a:ext>
            </a:extLst>
          </xdr:cNvPr>
          <xdr:cNvCxnSpPr/>
        </xdr:nvCxnSpPr>
        <xdr:spPr>
          <a:xfrm>
            <a:off x="1295401" y="7724776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5" name="Straight Arrow Connector 1384">
            <a:extLst>
              <a:ext uri="{FF2B5EF4-FFF2-40B4-BE49-F238E27FC236}">
                <a16:creationId xmlns:a16="http://schemas.microsoft.com/office/drawing/2014/main" id="{35ECCF2C-059D-2A2B-FFB9-15E9FF9786B5}"/>
              </a:ext>
            </a:extLst>
          </xdr:cNvPr>
          <xdr:cNvCxnSpPr/>
        </xdr:nvCxnSpPr>
        <xdr:spPr>
          <a:xfrm>
            <a:off x="1457327" y="7577139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6" name="Straight Arrow Connector 1385">
            <a:extLst>
              <a:ext uri="{FF2B5EF4-FFF2-40B4-BE49-F238E27FC236}">
                <a16:creationId xmlns:a16="http://schemas.microsoft.com/office/drawing/2014/main" id="{ED1FA745-76E3-CD6D-5ADB-3B3DEA0DE581}"/>
              </a:ext>
            </a:extLst>
          </xdr:cNvPr>
          <xdr:cNvCxnSpPr/>
        </xdr:nvCxnSpPr>
        <xdr:spPr>
          <a:xfrm>
            <a:off x="1619259" y="7581901"/>
            <a:ext cx="0" cy="41433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7" name="Straight Arrow Connector 1386">
            <a:extLst>
              <a:ext uri="{FF2B5EF4-FFF2-40B4-BE49-F238E27FC236}">
                <a16:creationId xmlns:a16="http://schemas.microsoft.com/office/drawing/2014/main" id="{3593239F-B9F4-AC47-77D1-4705AD93B476}"/>
              </a:ext>
            </a:extLst>
          </xdr:cNvPr>
          <xdr:cNvCxnSpPr/>
        </xdr:nvCxnSpPr>
        <xdr:spPr>
          <a:xfrm>
            <a:off x="1781185" y="7581901"/>
            <a:ext cx="0" cy="414325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8" name="Straight Arrow Connector 1387">
            <a:extLst>
              <a:ext uri="{FF2B5EF4-FFF2-40B4-BE49-F238E27FC236}">
                <a16:creationId xmlns:a16="http://schemas.microsoft.com/office/drawing/2014/main" id="{6FFB3489-2719-7ED1-6557-2815C0C0BF71}"/>
              </a:ext>
            </a:extLst>
          </xdr:cNvPr>
          <xdr:cNvCxnSpPr/>
        </xdr:nvCxnSpPr>
        <xdr:spPr>
          <a:xfrm>
            <a:off x="1943109" y="7581901"/>
            <a:ext cx="0" cy="40957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9" name="Straight Arrow Connector 1388">
            <a:extLst>
              <a:ext uri="{FF2B5EF4-FFF2-40B4-BE49-F238E27FC236}">
                <a16:creationId xmlns:a16="http://schemas.microsoft.com/office/drawing/2014/main" id="{483FE50C-3390-352E-75CD-78211BC3FB05}"/>
              </a:ext>
            </a:extLst>
          </xdr:cNvPr>
          <xdr:cNvCxnSpPr/>
        </xdr:nvCxnSpPr>
        <xdr:spPr>
          <a:xfrm>
            <a:off x="2105035" y="7581901"/>
            <a:ext cx="0" cy="41432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0" name="Straight Arrow Connector 1389">
            <a:extLst>
              <a:ext uri="{FF2B5EF4-FFF2-40B4-BE49-F238E27FC236}">
                <a16:creationId xmlns:a16="http://schemas.microsoft.com/office/drawing/2014/main" id="{0B3B9EA9-8A3B-3214-4C41-2CF205EF6AB0}"/>
              </a:ext>
            </a:extLst>
          </xdr:cNvPr>
          <xdr:cNvCxnSpPr/>
        </xdr:nvCxnSpPr>
        <xdr:spPr>
          <a:xfrm>
            <a:off x="2266959" y="7577139"/>
            <a:ext cx="0" cy="42861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1" name="Straight Arrow Connector 1390">
            <a:extLst>
              <a:ext uri="{FF2B5EF4-FFF2-40B4-BE49-F238E27FC236}">
                <a16:creationId xmlns:a16="http://schemas.microsoft.com/office/drawing/2014/main" id="{B3B9700A-1F25-786F-06D3-0F64787584AE}"/>
              </a:ext>
            </a:extLst>
          </xdr:cNvPr>
          <xdr:cNvCxnSpPr/>
        </xdr:nvCxnSpPr>
        <xdr:spPr>
          <a:xfrm>
            <a:off x="2428891" y="7586664"/>
            <a:ext cx="0" cy="41909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2" name="Straight Arrow Connector 1391">
            <a:extLst>
              <a:ext uri="{FF2B5EF4-FFF2-40B4-BE49-F238E27FC236}">
                <a16:creationId xmlns:a16="http://schemas.microsoft.com/office/drawing/2014/main" id="{33EECFDA-B71B-3FE7-739F-CCFD14699730}"/>
              </a:ext>
            </a:extLst>
          </xdr:cNvPr>
          <xdr:cNvCxnSpPr/>
        </xdr:nvCxnSpPr>
        <xdr:spPr>
          <a:xfrm>
            <a:off x="2590817" y="7577139"/>
            <a:ext cx="0" cy="42860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3" name="Straight Arrow Connector 1392">
            <a:extLst>
              <a:ext uri="{FF2B5EF4-FFF2-40B4-BE49-F238E27FC236}">
                <a16:creationId xmlns:a16="http://schemas.microsoft.com/office/drawing/2014/main" id="{AE63E40B-86BB-413B-0BF7-D6A09D0532B7}"/>
              </a:ext>
            </a:extLst>
          </xdr:cNvPr>
          <xdr:cNvCxnSpPr/>
        </xdr:nvCxnSpPr>
        <xdr:spPr>
          <a:xfrm>
            <a:off x="2752741" y="7729539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4" name="Straight Arrow Connector 1393">
            <a:extLst>
              <a:ext uri="{FF2B5EF4-FFF2-40B4-BE49-F238E27FC236}">
                <a16:creationId xmlns:a16="http://schemas.microsoft.com/office/drawing/2014/main" id="{5AE549F3-2FF4-6F96-A5CD-86E53B6F76AB}"/>
              </a:ext>
            </a:extLst>
          </xdr:cNvPr>
          <xdr:cNvCxnSpPr/>
        </xdr:nvCxnSpPr>
        <xdr:spPr>
          <a:xfrm>
            <a:off x="2914667" y="7867651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5" name="Straight Connector 1394">
            <a:extLst>
              <a:ext uri="{FF2B5EF4-FFF2-40B4-BE49-F238E27FC236}">
                <a16:creationId xmlns:a16="http://schemas.microsoft.com/office/drawing/2014/main" id="{BE3D4228-F84F-22E7-A6A3-065EC9D42B93}"/>
              </a:ext>
            </a:extLst>
          </xdr:cNvPr>
          <xdr:cNvCxnSpPr/>
        </xdr:nvCxnSpPr>
        <xdr:spPr>
          <a:xfrm>
            <a:off x="1457326" y="7581907"/>
            <a:ext cx="1138237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6" name="Straight Connector 1395">
            <a:extLst>
              <a:ext uri="{FF2B5EF4-FFF2-40B4-BE49-F238E27FC236}">
                <a16:creationId xmlns:a16="http://schemas.microsoft.com/office/drawing/2014/main" id="{0D558F9B-87DB-1422-E353-DCE045B78D6A}"/>
              </a:ext>
            </a:extLst>
          </xdr:cNvPr>
          <xdr:cNvCxnSpPr/>
        </xdr:nvCxnSpPr>
        <xdr:spPr>
          <a:xfrm flipV="1">
            <a:off x="976313" y="7581901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7" name="Straight Connector 1396">
            <a:extLst>
              <a:ext uri="{FF2B5EF4-FFF2-40B4-BE49-F238E27FC236}">
                <a16:creationId xmlns:a16="http://schemas.microsoft.com/office/drawing/2014/main" id="{B63B6526-D9BB-D24F-7373-3365502D9870}"/>
              </a:ext>
            </a:extLst>
          </xdr:cNvPr>
          <xdr:cNvCxnSpPr/>
        </xdr:nvCxnSpPr>
        <xdr:spPr>
          <a:xfrm flipH="1" flipV="1">
            <a:off x="2590800" y="7581901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547</xdr:row>
      <xdr:rowOff>85724</xdr:rowOff>
    </xdr:from>
    <xdr:to>
      <xdr:col>19</xdr:col>
      <xdr:colOff>1</xdr:colOff>
      <xdr:row>549</xdr:row>
      <xdr:rowOff>3</xdr:rowOff>
    </xdr:to>
    <xdr:grpSp>
      <xdr:nvGrpSpPr>
        <xdr:cNvPr id="1398" name="Group 1397">
          <a:extLst>
            <a:ext uri="{FF2B5EF4-FFF2-40B4-BE49-F238E27FC236}">
              <a16:creationId xmlns:a16="http://schemas.microsoft.com/office/drawing/2014/main" id="{637D6756-B194-4AB5-82AD-513AE67270B4}"/>
            </a:ext>
          </a:extLst>
        </xdr:cNvPr>
        <xdr:cNvGrpSpPr/>
      </xdr:nvGrpSpPr>
      <xdr:grpSpPr>
        <a:xfrm>
          <a:off x="971550" y="81781649"/>
          <a:ext cx="2105026" cy="200029"/>
          <a:chOff x="971550" y="7238999"/>
          <a:chExt cx="2105026" cy="200029"/>
        </a:xfrm>
      </xdr:grpSpPr>
      <xdr:cxnSp macro="">
        <xdr:nvCxnSpPr>
          <xdr:cNvPr id="1399" name="Straight Connector 1398">
            <a:extLst>
              <a:ext uri="{FF2B5EF4-FFF2-40B4-BE49-F238E27FC236}">
                <a16:creationId xmlns:a16="http://schemas.microsoft.com/office/drawing/2014/main" id="{D6EF5993-AE0C-345C-A61B-16C217930507}"/>
              </a:ext>
            </a:extLst>
          </xdr:cNvPr>
          <xdr:cNvCxnSpPr/>
        </xdr:nvCxnSpPr>
        <xdr:spPr>
          <a:xfrm>
            <a:off x="971550" y="7439025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0" name="Straight Arrow Connector 1399">
            <a:extLst>
              <a:ext uri="{FF2B5EF4-FFF2-40B4-BE49-F238E27FC236}">
                <a16:creationId xmlns:a16="http://schemas.microsoft.com/office/drawing/2014/main" id="{830BDF36-3CB5-9D1B-CFBA-75CD5F4ECC01}"/>
              </a:ext>
            </a:extLst>
          </xdr:cNvPr>
          <xdr:cNvCxnSpPr/>
        </xdr:nvCxnSpPr>
        <xdr:spPr>
          <a:xfrm>
            <a:off x="97155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1" name="Straight Arrow Connector 1400">
            <a:extLst>
              <a:ext uri="{FF2B5EF4-FFF2-40B4-BE49-F238E27FC236}">
                <a16:creationId xmlns:a16="http://schemas.microsoft.com/office/drawing/2014/main" id="{D10B375A-E6B5-E130-27E6-C92A7C271613}"/>
              </a:ext>
            </a:extLst>
          </xdr:cNvPr>
          <xdr:cNvCxnSpPr/>
        </xdr:nvCxnSpPr>
        <xdr:spPr>
          <a:xfrm>
            <a:off x="113347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2" name="Straight Arrow Connector 1401">
            <a:extLst>
              <a:ext uri="{FF2B5EF4-FFF2-40B4-BE49-F238E27FC236}">
                <a16:creationId xmlns:a16="http://schemas.microsoft.com/office/drawing/2014/main" id="{90048474-54C3-3DBD-E245-8BCDE1A5B238}"/>
              </a:ext>
            </a:extLst>
          </xdr:cNvPr>
          <xdr:cNvCxnSpPr/>
        </xdr:nvCxnSpPr>
        <xdr:spPr>
          <a:xfrm>
            <a:off x="1295401" y="72390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3" name="Straight Arrow Connector 1402">
            <a:extLst>
              <a:ext uri="{FF2B5EF4-FFF2-40B4-BE49-F238E27FC236}">
                <a16:creationId xmlns:a16="http://schemas.microsoft.com/office/drawing/2014/main" id="{609C37E8-4FEA-6762-612B-1ECC2D613581}"/>
              </a:ext>
            </a:extLst>
          </xdr:cNvPr>
          <xdr:cNvCxnSpPr/>
        </xdr:nvCxnSpPr>
        <xdr:spPr>
          <a:xfrm>
            <a:off x="1457326" y="723900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4" name="Straight Arrow Connector 1403">
            <a:extLst>
              <a:ext uri="{FF2B5EF4-FFF2-40B4-BE49-F238E27FC236}">
                <a16:creationId xmlns:a16="http://schemas.microsoft.com/office/drawing/2014/main" id="{347B83B9-863E-FC0D-5EFF-55D21A191050}"/>
              </a:ext>
            </a:extLst>
          </xdr:cNvPr>
          <xdr:cNvCxnSpPr/>
        </xdr:nvCxnSpPr>
        <xdr:spPr>
          <a:xfrm>
            <a:off x="161925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5" name="Straight Arrow Connector 1404">
            <a:extLst>
              <a:ext uri="{FF2B5EF4-FFF2-40B4-BE49-F238E27FC236}">
                <a16:creationId xmlns:a16="http://schemas.microsoft.com/office/drawing/2014/main" id="{46E32F92-C992-4CAA-9C4D-3EE206BC2366}"/>
              </a:ext>
            </a:extLst>
          </xdr:cNvPr>
          <xdr:cNvCxnSpPr/>
        </xdr:nvCxnSpPr>
        <xdr:spPr>
          <a:xfrm>
            <a:off x="178117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6" name="Straight Arrow Connector 1405">
            <a:extLst>
              <a:ext uri="{FF2B5EF4-FFF2-40B4-BE49-F238E27FC236}">
                <a16:creationId xmlns:a16="http://schemas.microsoft.com/office/drawing/2014/main" id="{0F27ADC0-ECB0-DF96-671F-9E29F317EA5F}"/>
              </a:ext>
            </a:extLst>
          </xdr:cNvPr>
          <xdr:cNvCxnSpPr/>
        </xdr:nvCxnSpPr>
        <xdr:spPr>
          <a:xfrm>
            <a:off x="1943101" y="724376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7" name="Straight Arrow Connector 1406">
            <a:extLst>
              <a:ext uri="{FF2B5EF4-FFF2-40B4-BE49-F238E27FC236}">
                <a16:creationId xmlns:a16="http://schemas.microsoft.com/office/drawing/2014/main" id="{E43E3452-D392-8077-7FBB-15465A3D87DE}"/>
              </a:ext>
            </a:extLst>
          </xdr:cNvPr>
          <xdr:cNvCxnSpPr/>
        </xdr:nvCxnSpPr>
        <xdr:spPr>
          <a:xfrm>
            <a:off x="2105026" y="724376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8" name="Straight Arrow Connector 1407">
            <a:extLst>
              <a:ext uri="{FF2B5EF4-FFF2-40B4-BE49-F238E27FC236}">
                <a16:creationId xmlns:a16="http://schemas.microsoft.com/office/drawing/2014/main" id="{4338D855-965F-6B30-5416-5592E94C8FEE}"/>
              </a:ext>
            </a:extLst>
          </xdr:cNvPr>
          <xdr:cNvCxnSpPr/>
        </xdr:nvCxnSpPr>
        <xdr:spPr>
          <a:xfrm>
            <a:off x="226695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9" name="Straight Arrow Connector 1408">
            <a:extLst>
              <a:ext uri="{FF2B5EF4-FFF2-40B4-BE49-F238E27FC236}">
                <a16:creationId xmlns:a16="http://schemas.microsoft.com/office/drawing/2014/main" id="{8874B646-6CEB-A65A-4946-911D60639C2A}"/>
              </a:ext>
            </a:extLst>
          </xdr:cNvPr>
          <xdr:cNvCxnSpPr/>
        </xdr:nvCxnSpPr>
        <xdr:spPr>
          <a:xfrm>
            <a:off x="242887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0" name="Straight Arrow Connector 1409">
            <a:extLst>
              <a:ext uri="{FF2B5EF4-FFF2-40B4-BE49-F238E27FC236}">
                <a16:creationId xmlns:a16="http://schemas.microsoft.com/office/drawing/2014/main" id="{484D2F62-3C69-6FCF-42E3-4A77C25BE6D0}"/>
              </a:ext>
            </a:extLst>
          </xdr:cNvPr>
          <xdr:cNvCxnSpPr/>
        </xdr:nvCxnSpPr>
        <xdr:spPr>
          <a:xfrm>
            <a:off x="2590801" y="72389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1" name="Straight Arrow Connector 1410">
            <a:extLst>
              <a:ext uri="{FF2B5EF4-FFF2-40B4-BE49-F238E27FC236}">
                <a16:creationId xmlns:a16="http://schemas.microsoft.com/office/drawing/2014/main" id="{050704B8-9578-A9EE-830A-602C74439AE5}"/>
              </a:ext>
            </a:extLst>
          </xdr:cNvPr>
          <xdr:cNvCxnSpPr/>
        </xdr:nvCxnSpPr>
        <xdr:spPr>
          <a:xfrm>
            <a:off x="2752726" y="7239001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2" name="Straight Arrow Connector 1411">
            <a:extLst>
              <a:ext uri="{FF2B5EF4-FFF2-40B4-BE49-F238E27FC236}">
                <a16:creationId xmlns:a16="http://schemas.microsoft.com/office/drawing/2014/main" id="{FA2B2780-5F45-53FC-CB9F-E198DEAC2CA4}"/>
              </a:ext>
            </a:extLst>
          </xdr:cNvPr>
          <xdr:cNvCxnSpPr/>
        </xdr:nvCxnSpPr>
        <xdr:spPr>
          <a:xfrm>
            <a:off x="2914651" y="7243762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3" name="Straight Arrow Connector 1412">
            <a:extLst>
              <a:ext uri="{FF2B5EF4-FFF2-40B4-BE49-F238E27FC236}">
                <a16:creationId xmlns:a16="http://schemas.microsoft.com/office/drawing/2014/main" id="{E7DDCEA4-A1BB-B8FF-DF72-3350E8464B04}"/>
              </a:ext>
            </a:extLst>
          </xdr:cNvPr>
          <xdr:cNvCxnSpPr/>
        </xdr:nvCxnSpPr>
        <xdr:spPr>
          <a:xfrm>
            <a:off x="3076576" y="724376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4" name="Straight Connector 1413">
            <a:extLst>
              <a:ext uri="{FF2B5EF4-FFF2-40B4-BE49-F238E27FC236}">
                <a16:creationId xmlns:a16="http://schemas.microsoft.com/office/drawing/2014/main" id="{6662142C-4F8F-9D9E-2461-2724F15C6F64}"/>
              </a:ext>
            </a:extLst>
          </xdr:cNvPr>
          <xdr:cNvCxnSpPr/>
        </xdr:nvCxnSpPr>
        <xdr:spPr>
          <a:xfrm>
            <a:off x="971550" y="7239000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24</xdr:col>
      <xdr:colOff>1</xdr:colOff>
      <xdr:row>547</xdr:row>
      <xdr:rowOff>85728</xdr:rowOff>
    </xdr:from>
    <xdr:to>
      <xdr:col>37</xdr:col>
      <xdr:colOff>2</xdr:colOff>
      <xdr:row>549</xdr:row>
      <xdr:rowOff>7</xdr:rowOff>
    </xdr:to>
    <xdr:grpSp>
      <xdr:nvGrpSpPr>
        <xdr:cNvPr id="1415" name="Group 1414">
          <a:extLst>
            <a:ext uri="{FF2B5EF4-FFF2-40B4-BE49-F238E27FC236}">
              <a16:creationId xmlns:a16="http://schemas.microsoft.com/office/drawing/2014/main" id="{9CB0F1D6-B2B1-4C7A-B2A7-84EA40CF3733}"/>
            </a:ext>
          </a:extLst>
        </xdr:cNvPr>
        <xdr:cNvGrpSpPr/>
      </xdr:nvGrpSpPr>
      <xdr:grpSpPr>
        <a:xfrm>
          <a:off x="3886201" y="81781653"/>
          <a:ext cx="2105026" cy="200029"/>
          <a:chOff x="3886201" y="7239003"/>
          <a:chExt cx="2105026" cy="200029"/>
        </a:xfrm>
      </xdr:grpSpPr>
      <xdr:cxnSp macro="">
        <xdr:nvCxnSpPr>
          <xdr:cNvPr id="1416" name="Straight Connector 1415">
            <a:extLst>
              <a:ext uri="{FF2B5EF4-FFF2-40B4-BE49-F238E27FC236}">
                <a16:creationId xmlns:a16="http://schemas.microsoft.com/office/drawing/2014/main" id="{14D8F5E4-A396-38B5-639F-E8F985061989}"/>
              </a:ext>
            </a:extLst>
          </xdr:cNvPr>
          <xdr:cNvCxnSpPr/>
        </xdr:nvCxnSpPr>
        <xdr:spPr>
          <a:xfrm>
            <a:off x="3886201" y="7439029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7" name="Straight Arrow Connector 1416">
            <a:extLst>
              <a:ext uri="{FF2B5EF4-FFF2-40B4-BE49-F238E27FC236}">
                <a16:creationId xmlns:a16="http://schemas.microsoft.com/office/drawing/2014/main" id="{9E6C92A2-1719-B4C4-DE7A-E00AE36C8E40}"/>
              </a:ext>
            </a:extLst>
          </xdr:cNvPr>
          <xdr:cNvCxnSpPr/>
        </xdr:nvCxnSpPr>
        <xdr:spPr>
          <a:xfrm>
            <a:off x="388620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8" name="Straight Arrow Connector 1417">
            <a:extLst>
              <a:ext uri="{FF2B5EF4-FFF2-40B4-BE49-F238E27FC236}">
                <a16:creationId xmlns:a16="http://schemas.microsoft.com/office/drawing/2014/main" id="{DA866AFB-E747-41C5-9734-CF57D0A1AB68}"/>
              </a:ext>
            </a:extLst>
          </xdr:cNvPr>
          <xdr:cNvCxnSpPr/>
        </xdr:nvCxnSpPr>
        <xdr:spPr>
          <a:xfrm>
            <a:off x="404812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9" name="Straight Arrow Connector 1418">
            <a:extLst>
              <a:ext uri="{FF2B5EF4-FFF2-40B4-BE49-F238E27FC236}">
                <a16:creationId xmlns:a16="http://schemas.microsoft.com/office/drawing/2014/main" id="{918E6F70-A665-5792-2724-29CCA9282480}"/>
              </a:ext>
            </a:extLst>
          </xdr:cNvPr>
          <xdr:cNvCxnSpPr/>
        </xdr:nvCxnSpPr>
        <xdr:spPr>
          <a:xfrm>
            <a:off x="4210052" y="723900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0" name="Straight Arrow Connector 1419">
            <a:extLst>
              <a:ext uri="{FF2B5EF4-FFF2-40B4-BE49-F238E27FC236}">
                <a16:creationId xmlns:a16="http://schemas.microsoft.com/office/drawing/2014/main" id="{0AE29E8A-0AE0-2493-3960-DF195198B45B}"/>
              </a:ext>
            </a:extLst>
          </xdr:cNvPr>
          <xdr:cNvCxnSpPr/>
        </xdr:nvCxnSpPr>
        <xdr:spPr>
          <a:xfrm>
            <a:off x="4371977" y="723900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1" name="Straight Arrow Connector 1420">
            <a:extLst>
              <a:ext uri="{FF2B5EF4-FFF2-40B4-BE49-F238E27FC236}">
                <a16:creationId xmlns:a16="http://schemas.microsoft.com/office/drawing/2014/main" id="{46070F6E-D448-8574-25EC-F2E6A9A964EB}"/>
              </a:ext>
            </a:extLst>
          </xdr:cNvPr>
          <xdr:cNvCxnSpPr/>
        </xdr:nvCxnSpPr>
        <xdr:spPr>
          <a:xfrm>
            <a:off x="453390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2" name="Straight Arrow Connector 1421">
            <a:extLst>
              <a:ext uri="{FF2B5EF4-FFF2-40B4-BE49-F238E27FC236}">
                <a16:creationId xmlns:a16="http://schemas.microsoft.com/office/drawing/2014/main" id="{896F5823-DDDF-2C75-7251-329A21C564E2}"/>
              </a:ext>
            </a:extLst>
          </xdr:cNvPr>
          <xdr:cNvCxnSpPr/>
        </xdr:nvCxnSpPr>
        <xdr:spPr>
          <a:xfrm>
            <a:off x="469582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3" name="Straight Arrow Connector 1422">
            <a:extLst>
              <a:ext uri="{FF2B5EF4-FFF2-40B4-BE49-F238E27FC236}">
                <a16:creationId xmlns:a16="http://schemas.microsoft.com/office/drawing/2014/main" id="{28F981DB-6D92-00DD-5C1E-702385DEECF7}"/>
              </a:ext>
            </a:extLst>
          </xdr:cNvPr>
          <xdr:cNvCxnSpPr/>
        </xdr:nvCxnSpPr>
        <xdr:spPr>
          <a:xfrm>
            <a:off x="4857752" y="724376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4" name="Straight Arrow Connector 1423">
            <a:extLst>
              <a:ext uri="{FF2B5EF4-FFF2-40B4-BE49-F238E27FC236}">
                <a16:creationId xmlns:a16="http://schemas.microsoft.com/office/drawing/2014/main" id="{F092CB96-636C-BB9C-2034-C3D3762C51F9}"/>
              </a:ext>
            </a:extLst>
          </xdr:cNvPr>
          <xdr:cNvCxnSpPr/>
        </xdr:nvCxnSpPr>
        <xdr:spPr>
          <a:xfrm>
            <a:off x="5019677" y="724376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5" name="Straight Arrow Connector 1424">
            <a:extLst>
              <a:ext uri="{FF2B5EF4-FFF2-40B4-BE49-F238E27FC236}">
                <a16:creationId xmlns:a16="http://schemas.microsoft.com/office/drawing/2014/main" id="{B893B6C2-168F-058E-1912-74A33C0AF15A}"/>
              </a:ext>
            </a:extLst>
          </xdr:cNvPr>
          <xdr:cNvCxnSpPr/>
        </xdr:nvCxnSpPr>
        <xdr:spPr>
          <a:xfrm>
            <a:off x="518160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6" name="Straight Arrow Connector 1425">
            <a:extLst>
              <a:ext uri="{FF2B5EF4-FFF2-40B4-BE49-F238E27FC236}">
                <a16:creationId xmlns:a16="http://schemas.microsoft.com/office/drawing/2014/main" id="{F3DAB1E1-629B-8980-7FB0-5699021729B7}"/>
              </a:ext>
            </a:extLst>
          </xdr:cNvPr>
          <xdr:cNvCxnSpPr/>
        </xdr:nvCxnSpPr>
        <xdr:spPr>
          <a:xfrm>
            <a:off x="534352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7" name="Straight Arrow Connector 1426">
            <a:extLst>
              <a:ext uri="{FF2B5EF4-FFF2-40B4-BE49-F238E27FC236}">
                <a16:creationId xmlns:a16="http://schemas.microsoft.com/office/drawing/2014/main" id="{8B093003-B082-E6FF-AA58-435ECD22973E}"/>
              </a:ext>
            </a:extLst>
          </xdr:cNvPr>
          <xdr:cNvCxnSpPr/>
        </xdr:nvCxnSpPr>
        <xdr:spPr>
          <a:xfrm>
            <a:off x="5505452" y="7239003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8" name="Straight Arrow Connector 1427">
            <a:extLst>
              <a:ext uri="{FF2B5EF4-FFF2-40B4-BE49-F238E27FC236}">
                <a16:creationId xmlns:a16="http://schemas.microsoft.com/office/drawing/2014/main" id="{697DB889-3E6A-C3B8-3DCE-3844A5CB90B9}"/>
              </a:ext>
            </a:extLst>
          </xdr:cNvPr>
          <xdr:cNvCxnSpPr/>
        </xdr:nvCxnSpPr>
        <xdr:spPr>
          <a:xfrm>
            <a:off x="5667377" y="723900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9" name="Straight Arrow Connector 1428">
            <a:extLst>
              <a:ext uri="{FF2B5EF4-FFF2-40B4-BE49-F238E27FC236}">
                <a16:creationId xmlns:a16="http://schemas.microsoft.com/office/drawing/2014/main" id="{6B0B998E-F0BA-2930-3CE0-FAE0E75D191A}"/>
              </a:ext>
            </a:extLst>
          </xdr:cNvPr>
          <xdr:cNvCxnSpPr/>
        </xdr:nvCxnSpPr>
        <xdr:spPr>
          <a:xfrm>
            <a:off x="5829302" y="724376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0" name="Straight Arrow Connector 1429">
            <a:extLst>
              <a:ext uri="{FF2B5EF4-FFF2-40B4-BE49-F238E27FC236}">
                <a16:creationId xmlns:a16="http://schemas.microsoft.com/office/drawing/2014/main" id="{7EBADEC9-8E84-7714-0FC8-33B6903CB33C}"/>
              </a:ext>
            </a:extLst>
          </xdr:cNvPr>
          <xdr:cNvCxnSpPr/>
        </xdr:nvCxnSpPr>
        <xdr:spPr>
          <a:xfrm>
            <a:off x="5991227" y="724376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1" name="Straight Connector 1430">
            <a:extLst>
              <a:ext uri="{FF2B5EF4-FFF2-40B4-BE49-F238E27FC236}">
                <a16:creationId xmlns:a16="http://schemas.microsoft.com/office/drawing/2014/main" id="{C8F47912-08A7-3B62-C185-4BA01E7C86C9}"/>
              </a:ext>
            </a:extLst>
          </xdr:cNvPr>
          <xdr:cNvCxnSpPr/>
        </xdr:nvCxnSpPr>
        <xdr:spPr>
          <a:xfrm>
            <a:off x="3886201" y="7239004"/>
            <a:ext cx="2105025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95247</xdr:colOff>
      <xdr:row>477</xdr:row>
      <xdr:rowOff>61909</xdr:rowOff>
    </xdr:from>
    <xdr:to>
      <xdr:col>43</xdr:col>
      <xdr:colOff>80964</xdr:colOff>
      <xdr:row>503</xdr:row>
      <xdr:rowOff>80962</xdr:rowOff>
    </xdr:to>
    <xdr:grpSp>
      <xdr:nvGrpSpPr>
        <xdr:cNvPr id="717" name="Group 716">
          <a:extLst>
            <a:ext uri="{FF2B5EF4-FFF2-40B4-BE49-F238E27FC236}">
              <a16:creationId xmlns:a16="http://schemas.microsoft.com/office/drawing/2014/main" id="{BB4E8E29-BAB5-4A24-F551-3363718DB47B}"/>
            </a:ext>
          </a:extLst>
        </xdr:cNvPr>
        <xdr:cNvGrpSpPr/>
      </xdr:nvGrpSpPr>
      <xdr:grpSpPr>
        <a:xfrm>
          <a:off x="419097" y="71737534"/>
          <a:ext cx="6624642" cy="3733803"/>
          <a:chOff x="419097" y="57945334"/>
          <a:chExt cx="6624642" cy="3752853"/>
        </a:xfrm>
      </xdr:grpSpPr>
      <xdr:cxnSp macro="">
        <xdr:nvCxnSpPr>
          <xdr:cNvPr id="1216" name="Straight Connector 1215">
            <a:extLst>
              <a:ext uri="{FF2B5EF4-FFF2-40B4-BE49-F238E27FC236}">
                <a16:creationId xmlns:a16="http://schemas.microsoft.com/office/drawing/2014/main" id="{C44E37DB-5031-414D-86D2-4C8382332A25}"/>
              </a:ext>
            </a:extLst>
          </xdr:cNvPr>
          <xdr:cNvCxnSpPr/>
        </xdr:nvCxnSpPr>
        <xdr:spPr>
          <a:xfrm flipH="1" flipV="1">
            <a:off x="5176840" y="60412324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7" name="Straight Connector 1216">
            <a:extLst>
              <a:ext uri="{FF2B5EF4-FFF2-40B4-BE49-F238E27FC236}">
                <a16:creationId xmlns:a16="http://schemas.microsoft.com/office/drawing/2014/main" id="{8B78198D-E96D-4D21-8C43-8369A8F3D61C}"/>
              </a:ext>
            </a:extLst>
          </xdr:cNvPr>
          <xdr:cNvCxnSpPr/>
        </xdr:nvCxnSpPr>
        <xdr:spPr>
          <a:xfrm flipV="1">
            <a:off x="811955" y="60412315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8" name="Straight Connector 1217">
            <a:extLst>
              <a:ext uri="{FF2B5EF4-FFF2-40B4-BE49-F238E27FC236}">
                <a16:creationId xmlns:a16="http://schemas.microsoft.com/office/drawing/2014/main" id="{0A988727-4D88-4E2D-892F-27FCD6A446E1}"/>
              </a:ext>
            </a:extLst>
          </xdr:cNvPr>
          <xdr:cNvCxnSpPr/>
        </xdr:nvCxnSpPr>
        <xdr:spPr>
          <a:xfrm flipH="1" flipV="1">
            <a:off x="1295401" y="60412322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9" name="Straight Connector 1218">
            <a:extLst>
              <a:ext uri="{FF2B5EF4-FFF2-40B4-BE49-F238E27FC236}">
                <a16:creationId xmlns:a16="http://schemas.microsoft.com/office/drawing/2014/main" id="{EBC12BD0-BCB3-4725-B758-4DE97EC985A3}"/>
              </a:ext>
            </a:extLst>
          </xdr:cNvPr>
          <xdr:cNvCxnSpPr/>
        </xdr:nvCxnSpPr>
        <xdr:spPr>
          <a:xfrm flipV="1">
            <a:off x="1300161" y="58309668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0" name="Straight Connector 1219">
            <a:extLst>
              <a:ext uri="{FF2B5EF4-FFF2-40B4-BE49-F238E27FC236}">
                <a16:creationId xmlns:a16="http://schemas.microsoft.com/office/drawing/2014/main" id="{474D4C37-ADD2-41F7-A20C-D4BDDC3350F3}"/>
              </a:ext>
            </a:extLst>
          </xdr:cNvPr>
          <xdr:cNvCxnSpPr/>
        </xdr:nvCxnSpPr>
        <xdr:spPr>
          <a:xfrm flipH="1" flipV="1">
            <a:off x="809625" y="58316814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1" name="Straight Connector 1220">
            <a:extLst>
              <a:ext uri="{FF2B5EF4-FFF2-40B4-BE49-F238E27FC236}">
                <a16:creationId xmlns:a16="http://schemas.microsoft.com/office/drawing/2014/main" id="{4F9EB068-7AD5-4AD0-8373-2AC8CDB20668}"/>
              </a:ext>
            </a:extLst>
          </xdr:cNvPr>
          <xdr:cNvCxnSpPr/>
        </xdr:nvCxnSpPr>
        <xdr:spPr>
          <a:xfrm>
            <a:off x="1295398" y="58812112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2" name="Straight Connector 1221">
            <a:extLst>
              <a:ext uri="{FF2B5EF4-FFF2-40B4-BE49-F238E27FC236}">
                <a16:creationId xmlns:a16="http://schemas.microsoft.com/office/drawing/2014/main" id="{1ED3DEBA-A83B-4133-B981-B22C4E07CD73}"/>
              </a:ext>
            </a:extLst>
          </xdr:cNvPr>
          <xdr:cNvCxnSpPr/>
        </xdr:nvCxnSpPr>
        <xdr:spPr>
          <a:xfrm flipH="1">
            <a:off x="419097" y="58312046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3" name="Straight Connector 1222">
            <a:extLst>
              <a:ext uri="{FF2B5EF4-FFF2-40B4-BE49-F238E27FC236}">
                <a16:creationId xmlns:a16="http://schemas.microsoft.com/office/drawing/2014/main" id="{74CFDDDB-BCF7-4DF4-97FE-A537207304BE}"/>
              </a:ext>
            </a:extLst>
          </xdr:cNvPr>
          <xdr:cNvCxnSpPr/>
        </xdr:nvCxnSpPr>
        <xdr:spPr>
          <a:xfrm>
            <a:off x="485771" y="58235845"/>
            <a:ext cx="0" cy="2752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4" name="Straight Connector 1223">
            <a:extLst>
              <a:ext uri="{FF2B5EF4-FFF2-40B4-BE49-F238E27FC236}">
                <a16:creationId xmlns:a16="http://schemas.microsoft.com/office/drawing/2014/main" id="{CD134EBC-F96B-48F5-8B62-E56CC21E73E0}"/>
              </a:ext>
            </a:extLst>
          </xdr:cNvPr>
          <xdr:cNvCxnSpPr/>
        </xdr:nvCxnSpPr>
        <xdr:spPr>
          <a:xfrm flipH="1">
            <a:off x="447670" y="5828347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5" name="Straight Connector 1224">
            <a:extLst>
              <a:ext uri="{FF2B5EF4-FFF2-40B4-BE49-F238E27FC236}">
                <a16:creationId xmlns:a16="http://schemas.microsoft.com/office/drawing/2014/main" id="{7087E115-D15E-444E-89B7-F275D4477E2B}"/>
              </a:ext>
            </a:extLst>
          </xdr:cNvPr>
          <xdr:cNvCxnSpPr/>
        </xdr:nvCxnSpPr>
        <xdr:spPr>
          <a:xfrm flipV="1">
            <a:off x="809623" y="57945334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6" name="Straight Connector 1225">
            <a:extLst>
              <a:ext uri="{FF2B5EF4-FFF2-40B4-BE49-F238E27FC236}">
                <a16:creationId xmlns:a16="http://schemas.microsoft.com/office/drawing/2014/main" id="{72122771-F44F-4DF4-9660-FF87648D94B2}"/>
              </a:ext>
            </a:extLst>
          </xdr:cNvPr>
          <xdr:cNvCxnSpPr/>
        </xdr:nvCxnSpPr>
        <xdr:spPr>
          <a:xfrm>
            <a:off x="733421" y="58026296"/>
            <a:ext cx="598170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7" name="Straight Connector 1226">
            <a:extLst>
              <a:ext uri="{FF2B5EF4-FFF2-40B4-BE49-F238E27FC236}">
                <a16:creationId xmlns:a16="http://schemas.microsoft.com/office/drawing/2014/main" id="{5334FBAE-EB64-4E2F-A3DB-2FAC806EBC2E}"/>
              </a:ext>
            </a:extLst>
          </xdr:cNvPr>
          <xdr:cNvCxnSpPr/>
        </xdr:nvCxnSpPr>
        <xdr:spPr>
          <a:xfrm flipH="1">
            <a:off x="771520" y="57988200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8" name="Straight Connector 1227">
            <a:extLst>
              <a:ext uri="{FF2B5EF4-FFF2-40B4-BE49-F238E27FC236}">
                <a16:creationId xmlns:a16="http://schemas.microsoft.com/office/drawing/2014/main" id="{5D49251B-CC8A-4A1E-8534-3A89CA03913C}"/>
              </a:ext>
            </a:extLst>
          </xdr:cNvPr>
          <xdr:cNvCxnSpPr/>
        </xdr:nvCxnSpPr>
        <xdr:spPr>
          <a:xfrm flipV="1">
            <a:off x="1295398" y="579453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9" name="Straight Connector 1228">
            <a:extLst>
              <a:ext uri="{FF2B5EF4-FFF2-40B4-BE49-F238E27FC236}">
                <a16:creationId xmlns:a16="http://schemas.microsoft.com/office/drawing/2014/main" id="{67AF929C-1340-4649-917E-6CAAB3EAF4B2}"/>
              </a:ext>
            </a:extLst>
          </xdr:cNvPr>
          <xdr:cNvCxnSpPr/>
        </xdr:nvCxnSpPr>
        <xdr:spPr>
          <a:xfrm flipH="1">
            <a:off x="1257295" y="579882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0" name="Straight Connector 1229">
            <a:extLst>
              <a:ext uri="{FF2B5EF4-FFF2-40B4-BE49-F238E27FC236}">
                <a16:creationId xmlns:a16="http://schemas.microsoft.com/office/drawing/2014/main" id="{65202105-369C-4197-A7A4-94F646C7C00B}"/>
              </a:ext>
            </a:extLst>
          </xdr:cNvPr>
          <xdr:cNvCxnSpPr/>
        </xdr:nvCxnSpPr>
        <xdr:spPr>
          <a:xfrm flipV="1">
            <a:off x="1781173" y="579453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1" name="Straight Connector 1230">
            <a:extLst>
              <a:ext uri="{FF2B5EF4-FFF2-40B4-BE49-F238E27FC236}">
                <a16:creationId xmlns:a16="http://schemas.microsoft.com/office/drawing/2014/main" id="{97675597-780E-4907-81D6-ED59D437509B}"/>
              </a:ext>
            </a:extLst>
          </xdr:cNvPr>
          <xdr:cNvCxnSpPr/>
        </xdr:nvCxnSpPr>
        <xdr:spPr>
          <a:xfrm flipH="1">
            <a:off x="1743070" y="579882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2" name="Straight Connector 1231">
            <a:extLst>
              <a:ext uri="{FF2B5EF4-FFF2-40B4-BE49-F238E27FC236}">
                <a16:creationId xmlns:a16="http://schemas.microsoft.com/office/drawing/2014/main" id="{AFB3A81A-930B-47F8-B9AD-79F7F72BA949}"/>
              </a:ext>
            </a:extLst>
          </xdr:cNvPr>
          <xdr:cNvCxnSpPr/>
        </xdr:nvCxnSpPr>
        <xdr:spPr>
          <a:xfrm flipH="1">
            <a:off x="419097" y="60902846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3" name="Straight Connector 1232">
            <a:extLst>
              <a:ext uri="{FF2B5EF4-FFF2-40B4-BE49-F238E27FC236}">
                <a16:creationId xmlns:a16="http://schemas.microsoft.com/office/drawing/2014/main" id="{DF74D469-CEB3-4608-9133-DBB40E772203}"/>
              </a:ext>
            </a:extLst>
          </xdr:cNvPr>
          <xdr:cNvCxnSpPr/>
        </xdr:nvCxnSpPr>
        <xdr:spPr>
          <a:xfrm flipH="1">
            <a:off x="447670" y="6087427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4" name="Straight Connector 1233">
            <a:extLst>
              <a:ext uri="{FF2B5EF4-FFF2-40B4-BE49-F238E27FC236}">
                <a16:creationId xmlns:a16="http://schemas.microsoft.com/office/drawing/2014/main" id="{1F9355B0-81EC-444F-80A6-7D7AB95A0741}"/>
              </a:ext>
            </a:extLst>
          </xdr:cNvPr>
          <xdr:cNvCxnSpPr/>
        </xdr:nvCxnSpPr>
        <xdr:spPr>
          <a:xfrm>
            <a:off x="809629" y="61093349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5" name="Straight Connector 1234">
            <a:extLst>
              <a:ext uri="{FF2B5EF4-FFF2-40B4-BE49-F238E27FC236}">
                <a16:creationId xmlns:a16="http://schemas.microsoft.com/office/drawing/2014/main" id="{81914E6E-4BA0-4762-BB02-DF8DA2B49757}"/>
              </a:ext>
            </a:extLst>
          </xdr:cNvPr>
          <xdr:cNvCxnSpPr/>
        </xdr:nvCxnSpPr>
        <xdr:spPr>
          <a:xfrm>
            <a:off x="733432" y="61331474"/>
            <a:ext cx="597693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6" name="Straight Connector 1235">
            <a:extLst>
              <a:ext uri="{FF2B5EF4-FFF2-40B4-BE49-F238E27FC236}">
                <a16:creationId xmlns:a16="http://schemas.microsoft.com/office/drawing/2014/main" id="{C09C12DD-1E50-44D2-ACD4-C2113784689B}"/>
              </a:ext>
            </a:extLst>
          </xdr:cNvPr>
          <xdr:cNvCxnSpPr/>
        </xdr:nvCxnSpPr>
        <xdr:spPr>
          <a:xfrm flipH="1">
            <a:off x="766767" y="6129337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7" name="Straight Connector 1236">
            <a:extLst>
              <a:ext uri="{FF2B5EF4-FFF2-40B4-BE49-F238E27FC236}">
                <a16:creationId xmlns:a16="http://schemas.microsoft.com/office/drawing/2014/main" id="{38C024E1-8FC9-466B-B12E-AFAA176509E6}"/>
              </a:ext>
            </a:extLst>
          </xdr:cNvPr>
          <xdr:cNvCxnSpPr/>
        </xdr:nvCxnSpPr>
        <xdr:spPr>
          <a:xfrm>
            <a:off x="733427" y="61617226"/>
            <a:ext cx="59626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8" name="Straight Connector 1237">
            <a:extLst>
              <a:ext uri="{FF2B5EF4-FFF2-40B4-BE49-F238E27FC236}">
                <a16:creationId xmlns:a16="http://schemas.microsoft.com/office/drawing/2014/main" id="{097E95ED-A2B0-46A6-B744-FD4445EDDD0C}"/>
              </a:ext>
            </a:extLst>
          </xdr:cNvPr>
          <xdr:cNvCxnSpPr/>
        </xdr:nvCxnSpPr>
        <xdr:spPr>
          <a:xfrm flipH="1">
            <a:off x="766762" y="61579127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C177159C-C016-4541-A2D8-60DCEB8C9E7E}"/>
              </a:ext>
            </a:extLst>
          </xdr:cNvPr>
          <xdr:cNvSpPr/>
        </xdr:nvSpPr>
        <xdr:spPr>
          <a:xfrm>
            <a:off x="709620" y="60802832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A9F7C226-07A2-42C7-B37A-759977290658}"/>
              </a:ext>
            </a:extLst>
          </xdr:cNvPr>
          <xdr:cNvSpPr/>
        </xdr:nvSpPr>
        <xdr:spPr>
          <a:xfrm>
            <a:off x="709612" y="58212035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41" name="Straight Connector 1240">
            <a:extLst>
              <a:ext uri="{FF2B5EF4-FFF2-40B4-BE49-F238E27FC236}">
                <a16:creationId xmlns:a16="http://schemas.microsoft.com/office/drawing/2014/main" id="{DCFB8FB2-82C6-4A2A-B157-2775FE9A91C4}"/>
              </a:ext>
            </a:extLst>
          </xdr:cNvPr>
          <xdr:cNvCxnSpPr/>
        </xdr:nvCxnSpPr>
        <xdr:spPr>
          <a:xfrm flipV="1">
            <a:off x="1783504" y="60417077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2" name="Straight Connector 1241">
            <a:extLst>
              <a:ext uri="{FF2B5EF4-FFF2-40B4-BE49-F238E27FC236}">
                <a16:creationId xmlns:a16="http://schemas.microsoft.com/office/drawing/2014/main" id="{5C8BBC43-2177-4DF8-B5E0-E0724F413661}"/>
              </a:ext>
            </a:extLst>
          </xdr:cNvPr>
          <xdr:cNvCxnSpPr/>
        </xdr:nvCxnSpPr>
        <xdr:spPr>
          <a:xfrm flipV="1">
            <a:off x="2271710" y="58314430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3" name="Straight Connector 1242">
            <a:extLst>
              <a:ext uri="{FF2B5EF4-FFF2-40B4-BE49-F238E27FC236}">
                <a16:creationId xmlns:a16="http://schemas.microsoft.com/office/drawing/2014/main" id="{1723695C-2EE7-489C-B061-18C41B081815}"/>
              </a:ext>
            </a:extLst>
          </xdr:cNvPr>
          <xdr:cNvCxnSpPr/>
        </xdr:nvCxnSpPr>
        <xdr:spPr>
          <a:xfrm flipH="1" flipV="1">
            <a:off x="1781174" y="58321576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4" name="Straight Connector 1243">
            <a:extLst>
              <a:ext uri="{FF2B5EF4-FFF2-40B4-BE49-F238E27FC236}">
                <a16:creationId xmlns:a16="http://schemas.microsoft.com/office/drawing/2014/main" id="{33AE7704-6912-460A-93CE-1777DA8B6925}"/>
              </a:ext>
            </a:extLst>
          </xdr:cNvPr>
          <xdr:cNvCxnSpPr/>
        </xdr:nvCxnSpPr>
        <xdr:spPr>
          <a:xfrm>
            <a:off x="2266947" y="58816874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5" name="Straight Connector 1244">
            <a:extLst>
              <a:ext uri="{FF2B5EF4-FFF2-40B4-BE49-F238E27FC236}">
                <a16:creationId xmlns:a16="http://schemas.microsoft.com/office/drawing/2014/main" id="{D01F5200-D5C2-4155-9FC5-CDD08B74EACC}"/>
              </a:ext>
            </a:extLst>
          </xdr:cNvPr>
          <xdr:cNvCxnSpPr/>
        </xdr:nvCxnSpPr>
        <xdr:spPr>
          <a:xfrm flipV="1">
            <a:off x="2755054" y="60417077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6" name="Straight Connector 1245">
            <a:extLst>
              <a:ext uri="{FF2B5EF4-FFF2-40B4-BE49-F238E27FC236}">
                <a16:creationId xmlns:a16="http://schemas.microsoft.com/office/drawing/2014/main" id="{064819A3-372A-432A-91A5-2EF175627B52}"/>
              </a:ext>
            </a:extLst>
          </xdr:cNvPr>
          <xdr:cNvCxnSpPr/>
        </xdr:nvCxnSpPr>
        <xdr:spPr>
          <a:xfrm flipV="1">
            <a:off x="3243260" y="58314430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7" name="Straight Connector 1246">
            <a:extLst>
              <a:ext uri="{FF2B5EF4-FFF2-40B4-BE49-F238E27FC236}">
                <a16:creationId xmlns:a16="http://schemas.microsoft.com/office/drawing/2014/main" id="{73387068-77EA-4380-87A1-23C45BAA7880}"/>
              </a:ext>
            </a:extLst>
          </xdr:cNvPr>
          <xdr:cNvCxnSpPr/>
        </xdr:nvCxnSpPr>
        <xdr:spPr>
          <a:xfrm flipH="1" flipV="1">
            <a:off x="2752724" y="58321576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8" name="Straight Connector 1247">
            <a:extLst>
              <a:ext uri="{FF2B5EF4-FFF2-40B4-BE49-F238E27FC236}">
                <a16:creationId xmlns:a16="http://schemas.microsoft.com/office/drawing/2014/main" id="{6A86B242-B068-4436-A6D1-2C0AF81AB98C}"/>
              </a:ext>
            </a:extLst>
          </xdr:cNvPr>
          <xdr:cNvCxnSpPr/>
        </xdr:nvCxnSpPr>
        <xdr:spPr>
          <a:xfrm>
            <a:off x="3238497" y="58816874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9" name="Straight Connector 1248">
            <a:extLst>
              <a:ext uri="{FF2B5EF4-FFF2-40B4-BE49-F238E27FC236}">
                <a16:creationId xmlns:a16="http://schemas.microsoft.com/office/drawing/2014/main" id="{0C13ABE1-40C4-4551-AA51-431F5731652F}"/>
              </a:ext>
            </a:extLst>
          </xdr:cNvPr>
          <xdr:cNvCxnSpPr/>
        </xdr:nvCxnSpPr>
        <xdr:spPr>
          <a:xfrm flipV="1">
            <a:off x="3726604" y="60417077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0" name="Straight Connector 1249">
            <a:extLst>
              <a:ext uri="{FF2B5EF4-FFF2-40B4-BE49-F238E27FC236}">
                <a16:creationId xmlns:a16="http://schemas.microsoft.com/office/drawing/2014/main" id="{3CA58FAE-81B8-4507-A12A-B09F7F394779}"/>
              </a:ext>
            </a:extLst>
          </xdr:cNvPr>
          <xdr:cNvCxnSpPr/>
        </xdr:nvCxnSpPr>
        <xdr:spPr>
          <a:xfrm flipV="1">
            <a:off x="4214810" y="58314430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1" name="Straight Connector 1250">
            <a:extLst>
              <a:ext uri="{FF2B5EF4-FFF2-40B4-BE49-F238E27FC236}">
                <a16:creationId xmlns:a16="http://schemas.microsoft.com/office/drawing/2014/main" id="{040C6485-9846-4E84-9390-120BC6D13628}"/>
              </a:ext>
            </a:extLst>
          </xdr:cNvPr>
          <xdr:cNvCxnSpPr/>
        </xdr:nvCxnSpPr>
        <xdr:spPr>
          <a:xfrm flipH="1" flipV="1">
            <a:off x="3724274" y="58321576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2" name="Straight Connector 1251">
            <a:extLst>
              <a:ext uri="{FF2B5EF4-FFF2-40B4-BE49-F238E27FC236}">
                <a16:creationId xmlns:a16="http://schemas.microsoft.com/office/drawing/2014/main" id="{21B12B6D-B780-48D9-8321-9FE4A696DFBF}"/>
              </a:ext>
            </a:extLst>
          </xdr:cNvPr>
          <xdr:cNvCxnSpPr/>
        </xdr:nvCxnSpPr>
        <xdr:spPr>
          <a:xfrm>
            <a:off x="4210047" y="58816874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3" name="Straight Connector 1252">
            <a:extLst>
              <a:ext uri="{FF2B5EF4-FFF2-40B4-BE49-F238E27FC236}">
                <a16:creationId xmlns:a16="http://schemas.microsoft.com/office/drawing/2014/main" id="{AA28D8C2-454F-4A09-B2C2-5F66EBB9E9CD}"/>
              </a:ext>
            </a:extLst>
          </xdr:cNvPr>
          <xdr:cNvCxnSpPr/>
        </xdr:nvCxnSpPr>
        <xdr:spPr>
          <a:xfrm flipV="1">
            <a:off x="4698154" y="60417077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4" name="Straight Connector 1253">
            <a:extLst>
              <a:ext uri="{FF2B5EF4-FFF2-40B4-BE49-F238E27FC236}">
                <a16:creationId xmlns:a16="http://schemas.microsoft.com/office/drawing/2014/main" id="{FE657459-549B-4710-AB29-1B0DD94FC937}"/>
              </a:ext>
            </a:extLst>
          </xdr:cNvPr>
          <xdr:cNvCxnSpPr/>
        </xdr:nvCxnSpPr>
        <xdr:spPr>
          <a:xfrm flipV="1">
            <a:off x="5186360" y="58314430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5" name="Straight Connector 1254">
            <a:extLst>
              <a:ext uri="{FF2B5EF4-FFF2-40B4-BE49-F238E27FC236}">
                <a16:creationId xmlns:a16="http://schemas.microsoft.com/office/drawing/2014/main" id="{7B56E048-99C6-471B-958F-6FDA7B1D74D9}"/>
              </a:ext>
            </a:extLst>
          </xdr:cNvPr>
          <xdr:cNvCxnSpPr/>
        </xdr:nvCxnSpPr>
        <xdr:spPr>
          <a:xfrm flipH="1" flipV="1">
            <a:off x="4695824" y="58321576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6" name="Straight Connector 1255">
            <a:extLst>
              <a:ext uri="{FF2B5EF4-FFF2-40B4-BE49-F238E27FC236}">
                <a16:creationId xmlns:a16="http://schemas.microsoft.com/office/drawing/2014/main" id="{656C0B1F-E1EB-4345-B592-761719A03E31}"/>
              </a:ext>
            </a:extLst>
          </xdr:cNvPr>
          <xdr:cNvCxnSpPr/>
        </xdr:nvCxnSpPr>
        <xdr:spPr>
          <a:xfrm>
            <a:off x="5181597" y="58816874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9" name="Straight Connector 1258">
            <a:extLst>
              <a:ext uri="{FF2B5EF4-FFF2-40B4-BE49-F238E27FC236}">
                <a16:creationId xmlns:a16="http://schemas.microsoft.com/office/drawing/2014/main" id="{C180FFBC-A5D0-4199-9C89-89765520C764}"/>
              </a:ext>
            </a:extLst>
          </xdr:cNvPr>
          <xdr:cNvCxnSpPr/>
        </xdr:nvCxnSpPr>
        <xdr:spPr>
          <a:xfrm>
            <a:off x="6638929" y="61093349"/>
            <a:ext cx="0" cy="604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0" name="Straight Connector 1259">
            <a:extLst>
              <a:ext uri="{FF2B5EF4-FFF2-40B4-BE49-F238E27FC236}">
                <a16:creationId xmlns:a16="http://schemas.microsoft.com/office/drawing/2014/main" id="{963714D8-3F0A-46D3-BE40-397ED51ADFAE}"/>
              </a:ext>
            </a:extLst>
          </xdr:cNvPr>
          <xdr:cNvCxnSpPr/>
        </xdr:nvCxnSpPr>
        <xdr:spPr>
          <a:xfrm flipH="1">
            <a:off x="6596067" y="6129337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1" name="Straight Connector 1260">
            <a:extLst>
              <a:ext uri="{FF2B5EF4-FFF2-40B4-BE49-F238E27FC236}">
                <a16:creationId xmlns:a16="http://schemas.microsoft.com/office/drawing/2014/main" id="{C703E2A4-D643-4EA3-88A6-BDA8081364B1}"/>
              </a:ext>
            </a:extLst>
          </xdr:cNvPr>
          <xdr:cNvCxnSpPr/>
        </xdr:nvCxnSpPr>
        <xdr:spPr>
          <a:xfrm flipH="1">
            <a:off x="6596062" y="61579127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2" name="Straight Connector 1261">
            <a:extLst>
              <a:ext uri="{FF2B5EF4-FFF2-40B4-BE49-F238E27FC236}">
                <a16:creationId xmlns:a16="http://schemas.microsoft.com/office/drawing/2014/main" id="{6DE4D8A5-37DC-49FA-AA1E-B9618463EACE}"/>
              </a:ext>
            </a:extLst>
          </xdr:cNvPr>
          <xdr:cNvCxnSpPr/>
        </xdr:nvCxnSpPr>
        <xdr:spPr>
          <a:xfrm>
            <a:off x="1781180" y="610266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3" name="Straight Connector 1262">
            <a:extLst>
              <a:ext uri="{FF2B5EF4-FFF2-40B4-BE49-F238E27FC236}">
                <a16:creationId xmlns:a16="http://schemas.microsoft.com/office/drawing/2014/main" id="{B68706E1-07B3-4412-8739-8EA757F09A06}"/>
              </a:ext>
            </a:extLst>
          </xdr:cNvPr>
          <xdr:cNvCxnSpPr/>
        </xdr:nvCxnSpPr>
        <xdr:spPr>
          <a:xfrm flipH="1">
            <a:off x="1738313" y="612933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4" name="Straight Connector 1263">
            <a:extLst>
              <a:ext uri="{FF2B5EF4-FFF2-40B4-BE49-F238E27FC236}">
                <a16:creationId xmlns:a16="http://schemas.microsoft.com/office/drawing/2014/main" id="{1CC0A95C-8A42-4106-9059-1247D296FE7D}"/>
              </a:ext>
            </a:extLst>
          </xdr:cNvPr>
          <xdr:cNvCxnSpPr/>
        </xdr:nvCxnSpPr>
        <xdr:spPr>
          <a:xfrm>
            <a:off x="2752730" y="610266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5" name="Straight Connector 1264">
            <a:extLst>
              <a:ext uri="{FF2B5EF4-FFF2-40B4-BE49-F238E27FC236}">
                <a16:creationId xmlns:a16="http://schemas.microsoft.com/office/drawing/2014/main" id="{A29A3E2D-9668-49FC-AE79-EE53AE8CB323}"/>
              </a:ext>
            </a:extLst>
          </xdr:cNvPr>
          <xdr:cNvCxnSpPr/>
        </xdr:nvCxnSpPr>
        <xdr:spPr>
          <a:xfrm flipH="1">
            <a:off x="2709863" y="612933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6" name="Straight Connector 1265">
            <a:extLst>
              <a:ext uri="{FF2B5EF4-FFF2-40B4-BE49-F238E27FC236}">
                <a16:creationId xmlns:a16="http://schemas.microsoft.com/office/drawing/2014/main" id="{28B31A93-3A4D-4D52-8427-54019291F6E4}"/>
              </a:ext>
            </a:extLst>
          </xdr:cNvPr>
          <xdr:cNvCxnSpPr/>
        </xdr:nvCxnSpPr>
        <xdr:spPr>
          <a:xfrm>
            <a:off x="3724280" y="610266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7" name="Straight Connector 1266">
            <a:extLst>
              <a:ext uri="{FF2B5EF4-FFF2-40B4-BE49-F238E27FC236}">
                <a16:creationId xmlns:a16="http://schemas.microsoft.com/office/drawing/2014/main" id="{D7EAA56D-6A9D-4294-B2B7-C46F5ED88DC3}"/>
              </a:ext>
            </a:extLst>
          </xdr:cNvPr>
          <xdr:cNvCxnSpPr/>
        </xdr:nvCxnSpPr>
        <xdr:spPr>
          <a:xfrm flipH="1">
            <a:off x="3681413" y="612933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8" name="Straight Connector 1267">
            <a:extLst>
              <a:ext uri="{FF2B5EF4-FFF2-40B4-BE49-F238E27FC236}">
                <a16:creationId xmlns:a16="http://schemas.microsoft.com/office/drawing/2014/main" id="{4FE51150-8515-42A0-A8AE-C70D4D0DF32E}"/>
              </a:ext>
            </a:extLst>
          </xdr:cNvPr>
          <xdr:cNvCxnSpPr/>
        </xdr:nvCxnSpPr>
        <xdr:spPr>
          <a:xfrm>
            <a:off x="4695830" y="610266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9" name="Straight Connector 1268">
            <a:extLst>
              <a:ext uri="{FF2B5EF4-FFF2-40B4-BE49-F238E27FC236}">
                <a16:creationId xmlns:a16="http://schemas.microsoft.com/office/drawing/2014/main" id="{A81597CF-750B-41F1-9958-5BEEC81D921C}"/>
              </a:ext>
            </a:extLst>
          </xdr:cNvPr>
          <xdr:cNvCxnSpPr/>
        </xdr:nvCxnSpPr>
        <xdr:spPr>
          <a:xfrm flipH="1">
            <a:off x="4652963" y="612933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0" name="Straight Connector 1269">
            <a:extLst>
              <a:ext uri="{FF2B5EF4-FFF2-40B4-BE49-F238E27FC236}">
                <a16:creationId xmlns:a16="http://schemas.microsoft.com/office/drawing/2014/main" id="{8396DBE1-F17E-407A-AB9A-C13CF0B47C39}"/>
              </a:ext>
            </a:extLst>
          </xdr:cNvPr>
          <xdr:cNvCxnSpPr/>
        </xdr:nvCxnSpPr>
        <xdr:spPr>
          <a:xfrm flipV="1">
            <a:off x="2752723" y="579453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1" name="Straight Connector 1270">
            <a:extLst>
              <a:ext uri="{FF2B5EF4-FFF2-40B4-BE49-F238E27FC236}">
                <a16:creationId xmlns:a16="http://schemas.microsoft.com/office/drawing/2014/main" id="{4CC41D0C-B791-4B53-A742-31FF70E3526D}"/>
              </a:ext>
            </a:extLst>
          </xdr:cNvPr>
          <xdr:cNvCxnSpPr/>
        </xdr:nvCxnSpPr>
        <xdr:spPr>
          <a:xfrm flipH="1">
            <a:off x="2714620" y="579882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2" name="Straight Connector 1271">
            <a:extLst>
              <a:ext uri="{FF2B5EF4-FFF2-40B4-BE49-F238E27FC236}">
                <a16:creationId xmlns:a16="http://schemas.microsoft.com/office/drawing/2014/main" id="{E42D5372-EC34-4F10-BF4E-DF958A57A317}"/>
              </a:ext>
            </a:extLst>
          </xdr:cNvPr>
          <xdr:cNvCxnSpPr/>
        </xdr:nvCxnSpPr>
        <xdr:spPr>
          <a:xfrm flipV="1">
            <a:off x="3724273" y="579453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3" name="Straight Connector 1272">
            <a:extLst>
              <a:ext uri="{FF2B5EF4-FFF2-40B4-BE49-F238E27FC236}">
                <a16:creationId xmlns:a16="http://schemas.microsoft.com/office/drawing/2014/main" id="{47E861F5-8A0A-4FC6-9573-5431C58D2D44}"/>
              </a:ext>
            </a:extLst>
          </xdr:cNvPr>
          <xdr:cNvCxnSpPr/>
        </xdr:nvCxnSpPr>
        <xdr:spPr>
          <a:xfrm flipH="1">
            <a:off x="3686170" y="579882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4" name="Straight Connector 1273">
            <a:extLst>
              <a:ext uri="{FF2B5EF4-FFF2-40B4-BE49-F238E27FC236}">
                <a16:creationId xmlns:a16="http://schemas.microsoft.com/office/drawing/2014/main" id="{431BAE6C-303C-40EE-8E87-BD2A52D829E3}"/>
              </a:ext>
            </a:extLst>
          </xdr:cNvPr>
          <xdr:cNvCxnSpPr/>
        </xdr:nvCxnSpPr>
        <xdr:spPr>
          <a:xfrm flipV="1">
            <a:off x="4695823" y="579453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5" name="Straight Connector 1274">
            <a:extLst>
              <a:ext uri="{FF2B5EF4-FFF2-40B4-BE49-F238E27FC236}">
                <a16:creationId xmlns:a16="http://schemas.microsoft.com/office/drawing/2014/main" id="{796B72AA-6BA6-4842-8855-5C52EC8A2DBF}"/>
              </a:ext>
            </a:extLst>
          </xdr:cNvPr>
          <xdr:cNvCxnSpPr/>
        </xdr:nvCxnSpPr>
        <xdr:spPr>
          <a:xfrm flipH="1">
            <a:off x="4657720" y="579882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6" name="Straight Connector 1275">
            <a:extLst>
              <a:ext uri="{FF2B5EF4-FFF2-40B4-BE49-F238E27FC236}">
                <a16:creationId xmlns:a16="http://schemas.microsoft.com/office/drawing/2014/main" id="{374F22ED-CA15-494B-8F5B-394CF25D3E8C}"/>
              </a:ext>
            </a:extLst>
          </xdr:cNvPr>
          <xdr:cNvCxnSpPr/>
        </xdr:nvCxnSpPr>
        <xdr:spPr>
          <a:xfrm flipV="1">
            <a:off x="6638923" y="57945337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7" name="Straight Connector 1276">
            <a:extLst>
              <a:ext uri="{FF2B5EF4-FFF2-40B4-BE49-F238E27FC236}">
                <a16:creationId xmlns:a16="http://schemas.microsoft.com/office/drawing/2014/main" id="{2D6A13F2-265C-4010-9D96-101BD6E63B61}"/>
              </a:ext>
            </a:extLst>
          </xdr:cNvPr>
          <xdr:cNvCxnSpPr/>
        </xdr:nvCxnSpPr>
        <xdr:spPr>
          <a:xfrm flipH="1">
            <a:off x="6600820" y="57988203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8" name="Straight Connector 1277">
            <a:extLst>
              <a:ext uri="{FF2B5EF4-FFF2-40B4-BE49-F238E27FC236}">
                <a16:creationId xmlns:a16="http://schemas.microsoft.com/office/drawing/2014/main" id="{5F989511-A735-4458-BE12-E3B453356992}"/>
              </a:ext>
            </a:extLst>
          </xdr:cNvPr>
          <xdr:cNvCxnSpPr/>
        </xdr:nvCxnSpPr>
        <xdr:spPr>
          <a:xfrm flipV="1">
            <a:off x="2266948" y="579453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9" name="Straight Connector 1278">
            <a:extLst>
              <a:ext uri="{FF2B5EF4-FFF2-40B4-BE49-F238E27FC236}">
                <a16:creationId xmlns:a16="http://schemas.microsoft.com/office/drawing/2014/main" id="{24EF5182-43AB-4DA4-B2CA-DD173535A62D}"/>
              </a:ext>
            </a:extLst>
          </xdr:cNvPr>
          <xdr:cNvCxnSpPr/>
        </xdr:nvCxnSpPr>
        <xdr:spPr>
          <a:xfrm flipH="1">
            <a:off x="2228845" y="579882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0" name="Straight Connector 1279">
            <a:extLst>
              <a:ext uri="{FF2B5EF4-FFF2-40B4-BE49-F238E27FC236}">
                <a16:creationId xmlns:a16="http://schemas.microsoft.com/office/drawing/2014/main" id="{B8B682E1-F14C-47BD-B2D3-68BAEBD316C4}"/>
              </a:ext>
            </a:extLst>
          </xdr:cNvPr>
          <xdr:cNvCxnSpPr/>
        </xdr:nvCxnSpPr>
        <xdr:spPr>
          <a:xfrm flipV="1">
            <a:off x="3238498" y="579453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1" name="Straight Connector 1280">
            <a:extLst>
              <a:ext uri="{FF2B5EF4-FFF2-40B4-BE49-F238E27FC236}">
                <a16:creationId xmlns:a16="http://schemas.microsoft.com/office/drawing/2014/main" id="{1E7EE549-94FC-4959-A4D6-12EEB90D1537}"/>
              </a:ext>
            </a:extLst>
          </xdr:cNvPr>
          <xdr:cNvCxnSpPr/>
        </xdr:nvCxnSpPr>
        <xdr:spPr>
          <a:xfrm flipH="1">
            <a:off x="3200395" y="579882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2" name="Straight Connector 1281">
            <a:extLst>
              <a:ext uri="{FF2B5EF4-FFF2-40B4-BE49-F238E27FC236}">
                <a16:creationId xmlns:a16="http://schemas.microsoft.com/office/drawing/2014/main" id="{5C9BBAD7-6779-4136-A073-25BFC5B6D67D}"/>
              </a:ext>
            </a:extLst>
          </xdr:cNvPr>
          <xdr:cNvCxnSpPr/>
        </xdr:nvCxnSpPr>
        <xdr:spPr>
          <a:xfrm flipV="1">
            <a:off x="4210048" y="579453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3" name="Straight Connector 1282">
            <a:extLst>
              <a:ext uri="{FF2B5EF4-FFF2-40B4-BE49-F238E27FC236}">
                <a16:creationId xmlns:a16="http://schemas.microsoft.com/office/drawing/2014/main" id="{0D07035B-7B76-4BAE-BFA4-C6EC82DC51F3}"/>
              </a:ext>
            </a:extLst>
          </xdr:cNvPr>
          <xdr:cNvCxnSpPr/>
        </xdr:nvCxnSpPr>
        <xdr:spPr>
          <a:xfrm flipH="1">
            <a:off x="4171945" y="579882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4" name="Straight Connector 1283">
            <a:extLst>
              <a:ext uri="{FF2B5EF4-FFF2-40B4-BE49-F238E27FC236}">
                <a16:creationId xmlns:a16="http://schemas.microsoft.com/office/drawing/2014/main" id="{DA291D6F-9CDA-4AAD-96D3-1BD75241A3B7}"/>
              </a:ext>
            </a:extLst>
          </xdr:cNvPr>
          <xdr:cNvCxnSpPr/>
        </xdr:nvCxnSpPr>
        <xdr:spPr>
          <a:xfrm flipV="1">
            <a:off x="5181598" y="579453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5" name="Straight Connector 1284">
            <a:extLst>
              <a:ext uri="{FF2B5EF4-FFF2-40B4-BE49-F238E27FC236}">
                <a16:creationId xmlns:a16="http://schemas.microsoft.com/office/drawing/2014/main" id="{B8F49E5C-2570-45DA-BD6B-DF8C2F753770}"/>
              </a:ext>
            </a:extLst>
          </xdr:cNvPr>
          <xdr:cNvCxnSpPr/>
        </xdr:nvCxnSpPr>
        <xdr:spPr>
          <a:xfrm flipH="1">
            <a:off x="5143495" y="579882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6" name="Straight Connector 1285">
            <a:extLst>
              <a:ext uri="{FF2B5EF4-FFF2-40B4-BE49-F238E27FC236}">
                <a16:creationId xmlns:a16="http://schemas.microsoft.com/office/drawing/2014/main" id="{EA287176-F73E-43D0-8A90-EFB40E7B38E7}"/>
              </a:ext>
            </a:extLst>
          </xdr:cNvPr>
          <xdr:cNvCxnSpPr/>
        </xdr:nvCxnSpPr>
        <xdr:spPr>
          <a:xfrm>
            <a:off x="6767508" y="58312046"/>
            <a:ext cx="2762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7" name="Straight Connector 1286">
            <a:extLst>
              <a:ext uri="{FF2B5EF4-FFF2-40B4-BE49-F238E27FC236}">
                <a16:creationId xmlns:a16="http://schemas.microsoft.com/office/drawing/2014/main" id="{282E9994-45EE-4D38-8AB6-ABB7CD14E743}"/>
              </a:ext>
            </a:extLst>
          </xdr:cNvPr>
          <xdr:cNvCxnSpPr/>
        </xdr:nvCxnSpPr>
        <xdr:spPr>
          <a:xfrm>
            <a:off x="6962770" y="58250134"/>
            <a:ext cx="0" cy="2733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8" name="Straight Connector 1287">
            <a:extLst>
              <a:ext uri="{FF2B5EF4-FFF2-40B4-BE49-F238E27FC236}">
                <a16:creationId xmlns:a16="http://schemas.microsoft.com/office/drawing/2014/main" id="{CFB1277B-827C-41E3-9EE3-D4D928F89EE7}"/>
              </a:ext>
            </a:extLst>
          </xdr:cNvPr>
          <xdr:cNvCxnSpPr/>
        </xdr:nvCxnSpPr>
        <xdr:spPr>
          <a:xfrm flipH="1">
            <a:off x="6924670" y="58283470"/>
            <a:ext cx="71438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9" name="Straight Connector 1288">
            <a:extLst>
              <a:ext uri="{FF2B5EF4-FFF2-40B4-BE49-F238E27FC236}">
                <a16:creationId xmlns:a16="http://schemas.microsoft.com/office/drawing/2014/main" id="{16DB403F-E1E6-466C-9441-5C0051BC113C}"/>
              </a:ext>
            </a:extLst>
          </xdr:cNvPr>
          <xdr:cNvCxnSpPr/>
        </xdr:nvCxnSpPr>
        <xdr:spPr>
          <a:xfrm>
            <a:off x="6729414" y="58807357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0" name="Straight Connector 1289">
            <a:extLst>
              <a:ext uri="{FF2B5EF4-FFF2-40B4-BE49-F238E27FC236}">
                <a16:creationId xmlns:a16="http://schemas.microsoft.com/office/drawing/2014/main" id="{96A54F7C-ABF0-46D3-A6F4-0723D21F529A}"/>
              </a:ext>
            </a:extLst>
          </xdr:cNvPr>
          <xdr:cNvCxnSpPr/>
        </xdr:nvCxnSpPr>
        <xdr:spPr>
          <a:xfrm flipH="1">
            <a:off x="6924676" y="58774019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1" name="Straight Connector 1290">
            <a:extLst>
              <a:ext uri="{FF2B5EF4-FFF2-40B4-BE49-F238E27FC236}">
                <a16:creationId xmlns:a16="http://schemas.microsoft.com/office/drawing/2014/main" id="{F69D9435-248C-47A5-AC9E-59D4F61938C3}"/>
              </a:ext>
            </a:extLst>
          </xdr:cNvPr>
          <xdr:cNvCxnSpPr/>
        </xdr:nvCxnSpPr>
        <xdr:spPr>
          <a:xfrm>
            <a:off x="6729406" y="60417085"/>
            <a:ext cx="314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2" name="Straight Connector 1291">
            <a:extLst>
              <a:ext uri="{FF2B5EF4-FFF2-40B4-BE49-F238E27FC236}">
                <a16:creationId xmlns:a16="http://schemas.microsoft.com/office/drawing/2014/main" id="{3AAF6282-DF2F-4F69-9AA3-FD32DEED8794}"/>
              </a:ext>
            </a:extLst>
          </xdr:cNvPr>
          <xdr:cNvCxnSpPr/>
        </xdr:nvCxnSpPr>
        <xdr:spPr>
          <a:xfrm flipH="1">
            <a:off x="6924668" y="6038374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3" name="Straight Connector 1292">
            <a:extLst>
              <a:ext uri="{FF2B5EF4-FFF2-40B4-BE49-F238E27FC236}">
                <a16:creationId xmlns:a16="http://schemas.microsoft.com/office/drawing/2014/main" id="{D70B448D-791F-4729-8354-53FFBD50BF5A}"/>
              </a:ext>
            </a:extLst>
          </xdr:cNvPr>
          <xdr:cNvCxnSpPr/>
        </xdr:nvCxnSpPr>
        <xdr:spPr>
          <a:xfrm>
            <a:off x="6767509" y="60902847"/>
            <a:ext cx="2762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4" name="Straight Connector 1293">
            <a:extLst>
              <a:ext uri="{FF2B5EF4-FFF2-40B4-BE49-F238E27FC236}">
                <a16:creationId xmlns:a16="http://schemas.microsoft.com/office/drawing/2014/main" id="{0379D3EC-63B8-4873-8AC6-A50BBFC84DD3}"/>
              </a:ext>
            </a:extLst>
          </xdr:cNvPr>
          <xdr:cNvCxnSpPr/>
        </xdr:nvCxnSpPr>
        <xdr:spPr>
          <a:xfrm flipH="1">
            <a:off x="6924671" y="60874271"/>
            <a:ext cx="71438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5" name="Straight Connector 1294">
            <a:extLst>
              <a:ext uri="{FF2B5EF4-FFF2-40B4-BE49-F238E27FC236}">
                <a16:creationId xmlns:a16="http://schemas.microsoft.com/office/drawing/2014/main" id="{AECBC64D-058C-4EBD-AFFD-CA4EFC81808C}"/>
              </a:ext>
            </a:extLst>
          </xdr:cNvPr>
          <xdr:cNvCxnSpPr/>
        </xdr:nvCxnSpPr>
        <xdr:spPr>
          <a:xfrm flipH="1" flipV="1">
            <a:off x="2271713" y="60421848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6" name="Straight Connector 1295">
            <a:extLst>
              <a:ext uri="{FF2B5EF4-FFF2-40B4-BE49-F238E27FC236}">
                <a16:creationId xmlns:a16="http://schemas.microsoft.com/office/drawing/2014/main" id="{F94BBB1C-D061-4F85-8944-76D526F83958}"/>
              </a:ext>
            </a:extLst>
          </xdr:cNvPr>
          <xdr:cNvCxnSpPr/>
        </xdr:nvCxnSpPr>
        <xdr:spPr>
          <a:xfrm flipH="1" flipV="1">
            <a:off x="3243264" y="60421849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7" name="Straight Connector 1296">
            <a:extLst>
              <a:ext uri="{FF2B5EF4-FFF2-40B4-BE49-F238E27FC236}">
                <a16:creationId xmlns:a16="http://schemas.microsoft.com/office/drawing/2014/main" id="{1A4929F4-F835-4E96-B1B7-308A27565D8A}"/>
              </a:ext>
            </a:extLst>
          </xdr:cNvPr>
          <xdr:cNvCxnSpPr/>
        </xdr:nvCxnSpPr>
        <xdr:spPr>
          <a:xfrm flipH="1" flipV="1">
            <a:off x="4214815" y="60417087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2" name="Straight Connector 1561">
            <a:extLst>
              <a:ext uri="{FF2B5EF4-FFF2-40B4-BE49-F238E27FC236}">
                <a16:creationId xmlns:a16="http://schemas.microsoft.com/office/drawing/2014/main" id="{57812646-AAB9-40B9-9F8E-855767743975}"/>
              </a:ext>
            </a:extLst>
          </xdr:cNvPr>
          <xdr:cNvCxnSpPr/>
        </xdr:nvCxnSpPr>
        <xdr:spPr>
          <a:xfrm flipH="1" flipV="1">
            <a:off x="6148390" y="60412324"/>
            <a:ext cx="481003" cy="48100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3" name="Straight Connector 1562">
            <a:extLst>
              <a:ext uri="{FF2B5EF4-FFF2-40B4-BE49-F238E27FC236}">
                <a16:creationId xmlns:a16="http://schemas.microsoft.com/office/drawing/2014/main" id="{3573BC0A-7018-46E3-A975-876419449E32}"/>
              </a:ext>
            </a:extLst>
          </xdr:cNvPr>
          <xdr:cNvCxnSpPr/>
        </xdr:nvCxnSpPr>
        <xdr:spPr>
          <a:xfrm flipV="1">
            <a:off x="5669704" y="60417077"/>
            <a:ext cx="478681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4" name="Straight Connector 1563">
            <a:extLst>
              <a:ext uri="{FF2B5EF4-FFF2-40B4-BE49-F238E27FC236}">
                <a16:creationId xmlns:a16="http://schemas.microsoft.com/office/drawing/2014/main" id="{8FF61A65-D1B4-438E-88FE-7180641DB1F0}"/>
              </a:ext>
            </a:extLst>
          </xdr:cNvPr>
          <xdr:cNvCxnSpPr/>
        </xdr:nvCxnSpPr>
        <xdr:spPr>
          <a:xfrm flipV="1">
            <a:off x="6157910" y="58314430"/>
            <a:ext cx="485777" cy="49291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5" name="Straight Connector 1564">
            <a:extLst>
              <a:ext uri="{FF2B5EF4-FFF2-40B4-BE49-F238E27FC236}">
                <a16:creationId xmlns:a16="http://schemas.microsoft.com/office/drawing/2014/main" id="{C1AB3541-3BC1-4F81-9D00-46A1C8A195F4}"/>
              </a:ext>
            </a:extLst>
          </xdr:cNvPr>
          <xdr:cNvCxnSpPr/>
        </xdr:nvCxnSpPr>
        <xdr:spPr>
          <a:xfrm flipH="1" flipV="1">
            <a:off x="5667374" y="58321576"/>
            <a:ext cx="485773" cy="48577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6" name="Straight Connector 1565">
            <a:extLst>
              <a:ext uri="{FF2B5EF4-FFF2-40B4-BE49-F238E27FC236}">
                <a16:creationId xmlns:a16="http://schemas.microsoft.com/office/drawing/2014/main" id="{2EC7AFE3-0485-4C77-8CB2-6AD47F1F7C83}"/>
              </a:ext>
            </a:extLst>
          </xdr:cNvPr>
          <xdr:cNvCxnSpPr/>
        </xdr:nvCxnSpPr>
        <xdr:spPr>
          <a:xfrm>
            <a:off x="6153147" y="58816874"/>
            <a:ext cx="0" cy="159543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7" name="Straight Connector 1566">
            <a:extLst>
              <a:ext uri="{FF2B5EF4-FFF2-40B4-BE49-F238E27FC236}">
                <a16:creationId xmlns:a16="http://schemas.microsoft.com/office/drawing/2014/main" id="{280E7C7C-E84C-4C8B-86EB-29751E357E4D}"/>
              </a:ext>
            </a:extLst>
          </xdr:cNvPr>
          <xdr:cNvCxnSpPr/>
        </xdr:nvCxnSpPr>
        <xdr:spPr>
          <a:xfrm>
            <a:off x="5667380" y="61026674"/>
            <a:ext cx="0" cy="3857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8" name="Straight Connector 1567">
            <a:extLst>
              <a:ext uri="{FF2B5EF4-FFF2-40B4-BE49-F238E27FC236}">
                <a16:creationId xmlns:a16="http://schemas.microsoft.com/office/drawing/2014/main" id="{E55B1FFF-2E09-4410-A594-ABCB9548F113}"/>
              </a:ext>
            </a:extLst>
          </xdr:cNvPr>
          <xdr:cNvCxnSpPr/>
        </xdr:nvCxnSpPr>
        <xdr:spPr>
          <a:xfrm flipH="1">
            <a:off x="5624513" y="6129337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4263B5D3-E770-4ABE-ACB8-6B918DB42551}"/>
              </a:ext>
            </a:extLst>
          </xdr:cNvPr>
          <xdr:cNvSpPr/>
        </xdr:nvSpPr>
        <xdr:spPr>
          <a:xfrm>
            <a:off x="6538931" y="60802842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1C4A257D-1C17-4B16-908D-FBC14F9D6B2D}"/>
              </a:ext>
            </a:extLst>
          </xdr:cNvPr>
          <xdr:cNvSpPr/>
        </xdr:nvSpPr>
        <xdr:spPr>
          <a:xfrm>
            <a:off x="6538923" y="58212045"/>
            <a:ext cx="204787" cy="2047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70" name="Straight Connector 1569">
            <a:extLst>
              <a:ext uri="{FF2B5EF4-FFF2-40B4-BE49-F238E27FC236}">
                <a16:creationId xmlns:a16="http://schemas.microsoft.com/office/drawing/2014/main" id="{797C75D6-598A-4F86-971E-B2A131E51C8C}"/>
              </a:ext>
            </a:extLst>
          </xdr:cNvPr>
          <xdr:cNvCxnSpPr/>
        </xdr:nvCxnSpPr>
        <xdr:spPr>
          <a:xfrm flipV="1">
            <a:off x="5667373" y="579453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1" name="Straight Connector 1570">
            <a:extLst>
              <a:ext uri="{FF2B5EF4-FFF2-40B4-BE49-F238E27FC236}">
                <a16:creationId xmlns:a16="http://schemas.microsoft.com/office/drawing/2014/main" id="{D04A2F5C-6827-4B92-B9E1-D93ECD44AC03}"/>
              </a:ext>
            </a:extLst>
          </xdr:cNvPr>
          <xdr:cNvCxnSpPr/>
        </xdr:nvCxnSpPr>
        <xdr:spPr>
          <a:xfrm flipH="1">
            <a:off x="5629270" y="579882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2" name="Straight Connector 1571">
            <a:extLst>
              <a:ext uri="{FF2B5EF4-FFF2-40B4-BE49-F238E27FC236}">
                <a16:creationId xmlns:a16="http://schemas.microsoft.com/office/drawing/2014/main" id="{539B6096-F1FB-431A-B2AF-0D6229D702CF}"/>
              </a:ext>
            </a:extLst>
          </xdr:cNvPr>
          <xdr:cNvCxnSpPr/>
        </xdr:nvCxnSpPr>
        <xdr:spPr>
          <a:xfrm flipV="1">
            <a:off x="6153148" y="57945335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3" name="Straight Connector 1572">
            <a:extLst>
              <a:ext uri="{FF2B5EF4-FFF2-40B4-BE49-F238E27FC236}">
                <a16:creationId xmlns:a16="http://schemas.microsoft.com/office/drawing/2014/main" id="{5266E620-3D5C-471A-A2AD-453C2C64D619}"/>
              </a:ext>
            </a:extLst>
          </xdr:cNvPr>
          <xdr:cNvCxnSpPr/>
        </xdr:nvCxnSpPr>
        <xdr:spPr>
          <a:xfrm flipH="1">
            <a:off x="6115045" y="57988201"/>
            <a:ext cx="71437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85724</xdr:colOff>
      <xdr:row>577</xdr:row>
      <xdr:rowOff>138108</xdr:rowOff>
    </xdr:from>
    <xdr:to>
      <xdr:col>42</xdr:col>
      <xdr:colOff>71451</xdr:colOff>
      <xdr:row>589</xdr:row>
      <xdr:rowOff>66671</xdr:rowOff>
    </xdr:to>
    <xdr:grpSp>
      <xdr:nvGrpSpPr>
        <xdr:cNvPr id="879" name="Group 878">
          <a:extLst>
            <a:ext uri="{FF2B5EF4-FFF2-40B4-BE49-F238E27FC236}">
              <a16:creationId xmlns:a16="http://schemas.microsoft.com/office/drawing/2014/main" id="{382BBDD9-3812-12EF-3C69-AA336BFA0CCA}"/>
            </a:ext>
          </a:extLst>
        </xdr:cNvPr>
        <xdr:cNvGrpSpPr/>
      </xdr:nvGrpSpPr>
      <xdr:grpSpPr>
        <a:xfrm>
          <a:off x="895349" y="86120283"/>
          <a:ext cx="5976952" cy="1643063"/>
          <a:chOff x="895349" y="68899083"/>
          <a:chExt cx="5976952" cy="1643063"/>
        </a:xfrm>
      </xdr:grpSpPr>
      <xdr:cxnSp macro="">
        <xdr:nvCxnSpPr>
          <xdr:cNvPr id="1489" name="Straight Connector 1488">
            <a:extLst>
              <a:ext uri="{FF2B5EF4-FFF2-40B4-BE49-F238E27FC236}">
                <a16:creationId xmlns:a16="http://schemas.microsoft.com/office/drawing/2014/main" id="{4BE71109-7AC6-4B15-84EC-DABA05B119EB}"/>
              </a:ext>
            </a:extLst>
          </xdr:cNvPr>
          <xdr:cNvCxnSpPr/>
        </xdr:nvCxnSpPr>
        <xdr:spPr>
          <a:xfrm>
            <a:off x="966788" y="69480113"/>
            <a:ext cx="583882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0" name="Isosceles Triangle 1489">
            <a:extLst>
              <a:ext uri="{FF2B5EF4-FFF2-40B4-BE49-F238E27FC236}">
                <a16:creationId xmlns:a16="http://schemas.microsoft.com/office/drawing/2014/main" id="{5DC30272-A23F-4BBE-830A-15C6A5B74A0E}"/>
              </a:ext>
            </a:extLst>
          </xdr:cNvPr>
          <xdr:cNvSpPr/>
        </xdr:nvSpPr>
        <xdr:spPr>
          <a:xfrm>
            <a:off x="900114" y="69484876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91" name="Isosceles Triangle 1490">
            <a:extLst>
              <a:ext uri="{FF2B5EF4-FFF2-40B4-BE49-F238E27FC236}">
                <a16:creationId xmlns:a16="http://schemas.microsoft.com/office/drawing/2014/main" id="{98BF3EB2-CF41-4C28-ADB5-B0169D43B7DA}"/>
              </a:ext>
            </a:extLst>
          </xdr:cNvPr>
          <xdr:cNvSpPr/>
        </xdr:nvSpPr>
        <xdr:spPr>
          <a:xfrm>
            <a:off x="6734189" y="69475351"/>
            <a:ext cx="138112" cy="12382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92" name="Straight Arrow Connector 1491">
            <a:extLst>
              <a:ext uri="{FF2B5EF4-FFF2-40B4-BE49-F238E27FC236}">
                <a16:creationId xmlns:a16="http://schemas.microsoft.com/office/drawing/2014/main" id="{E939F08C-711E-47EA-912B-17D200F36AFD}"/>
              </a:ext>
            </a:extLst>
          </xdr:cNvPr>
          <xdr:cNvCxnSpPr/>
        </xdr:nvCxnSpPr>
        <xdr:spPr>
          <a:xfrm>
            <a:off x="1133474" y="6934200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3" name="Straight Arrow Connector 1492">
            <a:extLst>
              <a:ext uri="{FF2B5EF4-FFF2-40B4-BE49-F238E27FC236}">
                <a16:creationId xmlns:a16="http://schemas.microsoft.com/office/drawing/2014/main" id="{F610BE60-0F8A-4085-B982-E68FC7AD157F}"/>
              </a:ext>
            </a:extLst>
          </xdr:cNvPr>
          <xdr:cNvCxnSpPr/>
        </xdr:nvCxnSpPr>
        <xdr:spPr>
          <a:xfrm>
            <a:off x="1295398" y="6919913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4" name="Straight Arrow Connector 1493">
            <a:extLst>
              <a:ext uri="{FF2B5EF4-FFF2-40B4-BE49-F238E27FC236}">
                <a16:creationId xmlns:a16="http://schemas.microsoft.com/office/drawing/2014/main" id="{45F0E579-6AA3-45E0-8487-2717A9FB15A7}"/>
              </a:ext>
            </a:extLst>
          </xdr:cNvPr>
          <xdr:cNvCxnSpPr/>
        </xdr:nvCxnSpPr>
        <xdr:spPr>
          <a:xfrm>
            <a:off x="1457324" y="6905149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5" name="Straight Arrow Connector 1494">
            <a:extLst>
              <a:ext uri="{FF2B5EF4-FFF2-40B4-BE49-F238E27FC236}">
                <a16:creationId xmlns:a16="http://schemas.microsoft.com/office/drawing/2014/main" id="{48A76963-F31A-494E-B6E1-ED44A1C4EB2A}"/>
              </a:ext>
            </a:extLst>
          </xdr:cNvPr>
          <xdr:cNvCxnSpPr/>
        </xdr:nvCxnSpPr>
        <xdr:spPr>
          <a:xfrm>
            <a:off x="1619247" y="6920389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6" name="Straight Arrow Connector 1495">
            <a:extLst>
              <a:ext uri="{FF2B5EF4-FFF2-40B4-BE49-F238E27FC236}">
                <a16:creationId xmlns:a16="http://schemas.microsoft.com/office/drawing/2014/main" id="{53D4A29B-03C9-4E4D-BCB5-C007961837EE}"/>
              </a:ext>
            </a:extLst>
          </xdr:cNvPr>
          <xdr:cNvCxnSpPr/>
        </xdr:nvCxnSpPr>
        <xdr:spPr>
          <a:xfrm>
            <a:off x="1781173" y="6934200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7" name="Straight Connector 1496">
            <a:extLst>
              <a:ext uri="{FF2B5EF4-FFF2-40B4-BE49-F238E27FC236}">
                <a16:creationId xmlns:a16="http://schemas.microsoft.com/office/drawing/2014/main" id="{65B6EC70-E2E8-445C-97BB-BF3BD8404F83}"/>
              </a:ext>
            </a:extLst>
          </xdr:cNvPr>
          <xdr:cNvCxnSpPr/>
        </xdr:nvCxnSpPr>
        <xdr:spPr>
          <a:xfrm flipV="1">
            <a:off x="976310" y="6905625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8" name="Straight Connector 1497">
            <a:extLst>
              <a:ext uri="{FF2B5EF4-FFF2-40B4-BE49-F238E27FC236}">
                <a16:creationId xmlns:a16="http://schemas.microsoft.com/office/drawing/2014/main" id="{530B2945-198B-435F-9D76-D0388322A5F1}"/>
              </a:ext>
            </a:extLst>
          </xdr:cNvPr>
          <xdr:cNvCxnSpPr/>
        </xdr:nvCxnSpPr>
        <xdr:spPr>
          <a:xfrm flipH="1" flipV="1">
            <a:off x="1457306" y="6905625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9" name="Straight Arrow Connector 1498">
            <a:extLst>
              <a:ext uri="{FF2B5EF4-FFF2-40B4-BE49-F238E27FC236}">
                <a16:creationId xmlns:a16="http://schemas.microsoft.com/office/drawing/2014/main" id="{0780EC16-02F2-42F8-ADD5-E04FC08C1165}"/>
              </a:ext>
            </a:extLst>
          </xdr:cNvPr>
          <xdr:cNvCxnSpPr/>
        </xdr:nvCxnSpPr>
        <xdr:spPr>
          <a:xfrm>
            <a:off x="1947862" y="68899088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0" name="Straight Arrow Connector 1499">
            <a:extLst>
              <a:ext uri="{FF2B5EF4-FFF2-40B4-BE49-F238E27FC236}">
                <a16:creationId xmlns:a16="http://schemas.microsoft.com/office/drawing/2014/main" id="{05F529B9-CEE8-4941-BF95-777F2700B6F2}"/>
              </a:ext>
            </a:extLst>
          </xdr:cNvPr>
          <xdr:cNvCxnSpPr/>
        </xdr:nvCxnSpPr>
        <xdr:spPr>
          <a:xfrm>
            <a:off x="2105034" y="6934200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1" name="Straight Arrow Connector 1500">
            <a:extLst>
              <a:ext uri="{FF2B5EF4-FFF2-40B4-BE49-F238E27FC236}">
                <a16:creationId xmlns:a16="http://schemas.microsoft.com/office/drawing/2014/main" id="{DCE4D560-EADB-41EB-A5E0-19085B136D42}"/>
              </a:ext>
            </a:extLst>
          </xdr:cNvPr>
          <xdr:cNvCxnSpPr/>
        </xdr:nvCxnSpPr>
        <xdr:spPr>
          <a:xfrm>
            <a:off x="2266958" y="6919912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2" name="Straight Arrow Connector 1501">
            <a:extLst>
              <a:ext uri="{FF2B5EF4-FFF2-40B4-BE49-F238E27FC236}">
                <a16:creationId xmlns:a16="http://schemas.microsoft.com/office/drawing/2014/main" id="{5A6894D9-3436-4468-8374-572D7D3FC642}"/>
              </a:ext>
            </a:extLst>
          </xdr:cNvPr>
          <xdr:cNvCxnSpPr/>
        </xdr:nvCxnSpPr>
        <xdr:spPr>
          <a:xfrm>
            <a:off x="2428884" y="6905149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3" name="Straight Arrow Connector 1502">
            <a:extLst>
              <a:ext uri="{FF2B5EF4-FFF2-40B4-BE49-F238E27FC236}">
                <a16:creationId xmlns:a16="http://schemas.microsoft.com/office/drawing/2014/main" id="{C6857F89-8ACB-42BA-8C84-7694BAF99185}"/>
              </a:ext>
            </a:extLst>
          </xdr:cNvPr>
          <xdr:cNvCxnSpPr/>
        </xdr:nvCxnSpPr>
        <xdr:spPr>
          <a:xfrm>
            <a:off x="2590807" y="6920389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4" name="Straight Arrow Connector 1503">
            <a:extLst>
              <a:ext uri="{FF2B5EF4-FFF2-40B4-BE49-F238E27FC236}">
                <a16:creationId xmlns:a16="http://schemas.microsoft.com/office/drawing/2014/main" id="{FE42B926-3FA5-4457-BED5-386BD59F0EA2}"/>
              </a:ext>
            </a:extLst>
          </xdr:cNvPr>
          <xdr:cNvCxnSpPr/>
        </xdr:nvCxnSpPr>
        <xdr:spPr>
          <a:xfrm>
            <a:off x="2752733" y="6934200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5" name="Straight Connector 1504">
            <a:extLst>
              <a:ext uri="{FF2B5EF4-FFF2-40B4-BE49-F238E27FC236}">
                <a16:creationId xmlns:a16="http://schemas.microsoft.com/office/drawing/2014/main" id="{B5AA4E68-C204-4ED7-B7EF-B0B7A9AB104C}"/>
              </a:ext>
            </a:extLst>
          </xdr:cNvPr>
          <xdr:cNvCxnSpPr/>
        </xdr:nvCxnSpPr>
        <xdr:spPr>
          <a:xfrm flipV="1">
            <a:off x="1947870" y="6905625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6" name="Straight Connector 1505">
            <a:extLst>
              <a:ext uri="{FF2B5EF4-FFF2-40B4-BE49-F238E27FC236}">
                <a16:creationId xmlns:a16="http://schemas.microsoft.com/office/drawing/2014/main" id="{602EDE3C-DB20-4134-9123-85CDDBB4A1F6}"/>
              </a:ext>
            </a:extLst>
          </xdr:cNvPr>
          <xdr:cNvCxnSpPr/>
        </xdr:nvCxnSpPr>
        <xdr:spPr>
          <a:xfrm flipH="1" flipV="1">
            <a:off x="2428866" y="6905625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7" name="Straight Arrow Connector 1506">
            <a:extLst>
              <a:ext uri="{FF2B5EF4-FFF2-40B4-BE49-F238E27FC236}">
                <a16:creationId xmlns:a16="http://schemas.microsoft.com/office/drawing/2014/main" id="{7DAD2495-72A5-4136-8B48-8039776AF2C8}"/>
              </a:ext>
            </a:extLst>
          </xdr:cNvPr>
          <xdr:cNvCxnSpPr/>
        </xdr:nvCxnSpPr>
        <xdr:spPr>
          <a:xfrm>
            <a:off x="2914660" y="6889908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8" name="Straight Arrow Connector 1507">
            <a:extLst>
              <a:ext uri="{FF2B5EF4-FFF2-40B4-BE49-F238E27FC236}">
                <a16:creationId xmlns:a16="http://schemas.microsoft.com/office/drawing/2014/main" id="{7D9C6FC2-2AEA-453B-ADEE-29719866F8F8}"/>
              </a:ext>
            </a:extLst>
          </xdr:cNvPr>
          <xdr:cNvCxnSpPr/>
        </xdr:nvCxnSpPr>
        <xdr:spPr>
          <a:xfrm>
            <a:off x="3076583" y="6933724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9" name="Straight Arrow Connector 1508">
            <a:extLst>
              <a:ext uri="{FF2B5EF4-FFF2-40B4-BE49-F238E27FC236}">
                <a16:creationId xmlns:a16="http://schemas.microsoft.com/office/drawing/2014/main" id="{5ADC5D17-4B49-490D-9758-89FE67338276}"/>
              </a:ext>
            </a:extLst>
          </xdr:cNvPr>
          <xdr:cNvCxnSpPr/>
        </xdr:nvCxnSpPr>
        <xdr:spPr>
          <a:xfrm>
            <a:off x="3238507" y="6919436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0" name="Straight Arrow Connector 1509">
            <a:extLst>
              <a:ext uri="{FF2B5EF4-FFF2-40B4-BE49-F238E27FC236}">
                <a16:creationId xmlns:a16="http://schemas.microsoft.com/office/drawing/2014/main" id="{07925EA2-C059-49CE-852E-0C00493DD277}"/>
              </a:ext>
            </a:extLst>
          </xdr:cNvPr>
          <xdr:cNvCxnSpPr/>
        </xdr:nvCxnSpPr>
        <xdr:spPr>
          <a:xfrm>
            <a:off x="3400433" y="6904673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1" name="Straight Arrow Connector 1510">
            <a:extLst>
              <a:ext uri="{FF2B5EF4-FFF2-40B4-BE49-F238E27FC236}">
                <a16:creationId xmlns:a16="http://schemas.microsoft.com/office/drawing/2014/main" id="{A0358B69-48E9-4725-8644-6CE04EBD561F}"/>
              </a:ext>
            </a:extLst>
          </xdr:cNvPr>
          <xdr:cNvCxnSpPr/>
        </xdr:nvCxnSpPr>
        <xdr:spPr>
          <a:xfrm>
            <a:off x="3562356" y="6919913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2" name="Straight Arrow Connector 1511">
            <a:extLst>
              <a:ext uri="{FF2B5EF4-FFF2-40B4-BE49-F238E27FC236}">
                <a16:creationId xmlns:a16="http://schemas.microsoft.com/office/drawing/2014/main" id="{DABC5F86-12B8-4D69-870E-57CCF9973B2F}"/>
              </a:ext>
            </a:extLst>
          </xdr:cNvPr>
          <xdr:cNvCxnSpPr/>
        </xdr:nvCxnSpPr>
        <xdr:spPr>
          <a:xfrm>
            <a:off x="3724282" y="6933724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3" name="Straight Connector 1512">
            <a:extLst>
              <a:ext uri="{FF2B5EF4-FFF2-40B4-BE49-F238E27FC236}">
                <a16:creationId xmlns:a16="http://schemas.microsoft.com/office/drawing/2014/main" id="{ABCEB761-D272-4BA2-AED6-8DAE55D0FA76}"/>
              </a:ext>
            </a:extLst>
          </xdr:cNvPr>
          <xdr:cNvCxnSpPr/>
        </xdr:nvCxnSpPr>
        <xdr:spPr>
          <a:xfrm flipV="1">
            <a:off x="2919419" y="6905149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4" name="Straight Connector 1513">
            <a:extLst>
              <a:ext uri="{FF2B5EF4-FFF2-40B4-BE49-F238E27FC236}">
                <a16:creationId xmlns:a16="http://schemas.microsoft.com/office/drawing/2014/main" id="{501B7397-43A4-4C4D-9370-7561A08ED14F}"/>
              </a:ext>
            </a:extLst>
          </xdr:cNvPr>
          <xdr:cNvCxnSpPr/>
        </xdr:nvCxnSpPr>
        <xdr:spPr>
          <a:xfrm flipH="1" flipV="1">
            <a:off x="3400415" y="6905149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5" name="Straight Arrow Connector 1514">
            <a:extLst>
              <a:ext uri="{FF2B5EF4-FFF2-40B4-BE49-F238E27FC236}">
                <a16:creationId xmlns:a16="http://schemas.microsoft.com/office/drawing/2014/main" id="{14031FDE-04DD-4CF9-9D77-CCB7D408D426}"/>
              </a:ext>
            </a:extLst>
          </xdr:cNvPr>
          <xdr:cNvCxnSpPr/>
        </xdr:nvCxnSpPr>
        <xdr:spPr>
          <a:xfrm flipV="1">
            <a:off x="971555" y="69622985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6" name="Straight Arrow Connector 1515">
            <a:extLst>
              <a:ext uri="{FF2B5EF4-FFF2-40B4-BE49-F238E27FC236}">
                <a16:creationId xmlns:a16="http://schemas.microsoft.com/office/drawing/2014/main" id="{348044E4-DB1F-4099-AEEE-B6C393F6D3D6}"/>
              </a:ext>
            </a:extLst>
          </xdr:cNvPr>
          <xdr:cNvCxnSpPr/>
        </xdr:nvCxnSpPr>
        <xdr:spPr>
          <a:xfrm flipV="1">
            <a:off x="6800866" y="69618220"/>
            <a:ext cx="0" cy="276225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7" name="Straight Connector 1516">
            <a:extLst>
              <a:ext uri="{FF2B5EF4-FFF2-40B4-BE49-F238E27FC236}">
                <a16:creationId xmlns:a16="http://schemas.microsoft.com/office/drawing/2014/main" id="{046D2599-2F24-47DB-96F9-63D6191D22CC}"/>
              </a:ext>
            </a:extLst>
          </xdr:cNvPr>
          <xdr:cNvCxnSpPr/>
        </xdr:nvCxnSpPr>
        <xdr:spPr>
          <a:xfrm>
            <a:off x="971550" y="7005160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8" name="Straight Connector 1517">
            <a:extLst>
              <a:ext uri="{FF2B5EF4-FFF2-40B4-BE49-F238E27FC236}">
                <a16:creationId xmlns:a16="http://schemas.microsoft.com/office/drawing/2014/main" id="{4FEB0AC7-8ADE-4451-A795-2E76770F99EE}"/>
              </a:ext>
            </a:extLst>
          </xdr:cNvPr>
          <xdr:cNvCxnSpPr/>
        </xdr:nvCxnSpPr>
        <xdr:spPr>
          <a:xfrm>
            <a:off x="895349" y="70475471"/>
            <a:ext cx="59769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9" name="Straight Connector 1518">
            <a:extLst>
              <a:ext uri="{FF2B5EF4-FFF2-40B4-BE49-F238E27FC236}">
                <a16:creationId xmlns:a16="http://schemas.microsoft.com/office/drawing/2014/main" id="{BE96103F-CE1C-42FA-A645-8E676E3E25A2}"/>
              </a:ext>
            </a:extLst>
          </xdr:cNvPr>
          <xdr:cNvCxnSpPr/>
        </xdr:nvCxnSpPr>
        <xdr:spPr>
          <a:xfrm flipH="1">
            <a:off x="933450" y="704373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0" name="Straight Connector 1519">
            <a:extLst>
              <a:ext uri="{FF2B5EF4-FFF2-40B4-BE49-F238E27FC236}">
                <a16:creationId xmlns:a16="http://schemas.microsoft.com/office/drawing/2014/main" id="{4EBE8AB7-2A2A-4F96-BFBC-59908E4160F5}"/>
              </a:ext>
            </a:extLst>
          </xdr:cNvPr>
          <xdr:cNvCxnSpPr/>
        </xdr:nvCxnSpPr>
        <xdr:spPr>
          <a:xfrm>
            <a:off x="6800860" y="7005160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1" name="Straight Connector 1520">
            <a:extLst>
              <a:ext uri="{FF2B5EF4-FFF2-40B4-BE49-F238E27FC236}">
                <a16:creationId xmlns:a16="http://schemas.microsoft.com/office/drawing/2014/main" id="{0C6CEFBC-4C7C-4756-8A19-1AE7AD11816C}"/>
              </a:ext>
            </a:extLst>
          </xdr:cNvPr>
          <xdr:cNvCxnSpPr/>
        </xdr:nvCxnSpPr>
        <xdr:spPr>
          <a:xfrm flipH="1">
            <a:off x="6762760" y="7043737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2" name="Straight Connector 1521">
            <a:extLst>
              <a:ext uri="{FF2B5EF4-FFF2-40B4-BE49-F238E27FC236}">
                <a16:creationId xmlns:a16="http://schemas.microsoft.com/office/drawing/2014/main" id="{DA05ABBB-2F0C-4A2B-93B2-9D50372D63E7}"/>
              </a:ext>
            </a:extLst>
          </xdr:cNvPr>
          <xdr:cNvCxnSpPr/>
        </xdr:nvCxnSpPr>
        <xdr:spPr>
          <a:xfrm>
            <a:off x="895349" y="70189721"/>
            <a:ext cx="59721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3" name="Straight Connector 1522">
            <a:extLst>
              <a:ext uri="{FF2B5EF4-FFF2-40B4-BE49-F238E27FC236}">
                <a16:creationId xmlns:a16="http://schemas.microsoft.com/office/drawing/2014/main" id="{5B7F56CE-0EE5-488C-B29A-545CD139DC20}"/>
              </a:ext>
            </a:extLst>
          </xdr:cNvPr>
          <xdr:cNvCxnSpPr/>
        </xdr:nvCxnSpPr>
        <xdr:spPr>
          <a:xfrm flipH="1">
            <a:off x="933450" y="701516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4" name="Straight Connector 1523">
            <a:extLst>
              <a:ext uri="{FF2B5EF4-FFF2-40B4-BE49-F238E27FC236}">
                <a16:creationId xmlns:a16="http://schemas.microsoft.com/office/drawing/2014/main" id="{B9B7B567-1C47-499B-90DC-AEB3ADDAC24D}"/>
              </a:ext>
            </a:extLst>
          </xdr:cNvPr>
          <xdr:cNvCxnSpPr/>
        </xdr:nvCxnSpPr>
        <xdr:spPr>
          <a:xfrm flipH="1">
            <a:off x="6762760" y="701516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5" name="Straight Connector 1524">
            <a:extLst>
              <a:ext uri="{FF2B5EF4-FFF2-40B4-BE49-F238E27FC236}">
                <a16:creationId xmlns:a16="http://schemas.microsoft.com/office/drawing/2014/main" id="{C9BBC724-E170-4E83-913B-638895805FE4}"/>
              </a:ext>
            </a:extLst>
          </xdr:cNvPr>
          <xdr:cNvCxnSpPr/>
        </xdr:nvCxnSpPr>
        <xdr:spPr>
          <a:xfrm>
            <a:off x="1943111" y="69765859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6" name="Straight Connector 1525">
            <a:extLst>
              <a:ext uri="{FF2B5EF4-FFF2-40B4-BE49-F238E27FC236}">
                <a16:creationId xmlns:a16="http://schemas.microsoft.com/office/drawing/2014/main" id="{F734746E-E727-459E-A8AE-336B7665412F}"/>
              </a:ext>
            </a:extLst>
          </xdr:cNvPr>
          <xdr:cNvCxnSpPr/>
        </xdr:nvCxnSpPr>
        <xdr:spPr>
          <a:xfrm flipH="1">
            <a:off x="1905011" y="70151621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7" name="Straight Connector 1526">
            <a:extLst>
              <a:ext uri="{FF2B5EF4-FFF2-40B4-BE49-F238E27FC236}">
                <a16:creationId xmlns:a16="http://schemas.microsoft.com/office/drawing/2014/main" id="{17A18157-5BA0-421A-891B-280834C1D7B5}"/>
              </a:ext>
            </a:extLst>
          </xdr:cNvPr>
          <xdr:cNvCxnSpPr/>
        </xdr:nvCxnSpPr>
        <xdr:spPr>
          <a:xfrm>
            <a:off x="2914658" y="6976585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8" name="Straight Connector 1527">
            <a:extLst>
              <a:ext uri="{FF2B5EF4-FFF2-40B4-BE49-F238E27FC236}">
                <a16:creationId xmlns:a16="http://schemas.microsoft.com/office/drawing/2014/main" id="{4AD75549-6DE9-419A-BE38-02065C74DCB0}"/>
              </a:ext>
            </a:extLst>
          </xdr:cNvPr>
          <xdr:cNvCxnSpPr/>
        </xdr:nvCxnSpPr>
        <xdr:spPr>
          <a:xfrm flipH="1">
            <a:off x="2876558" y="7015162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9" name="Straight Arrow Connector 1528">
            <a:extLst>
              <a:ext uri="{FF2B5EF4-FFF2-40B4-BE49-F238E27FC236}">
                <a16:creationId xmlns:a16="http://schemas.microsoft.com/office/drawing/2014/main" id="{CB1BBBD9-3CDF-4036-986F-AED676799DBA}"/>
              </a:ext>
            </a:extLst>
          </xdr:cNvPr>
          <xdr:cNvCxnSpPr/>
        </xdr:nvCxnSpPr>
        <xdr:spPr>
          <a:xfrm>
            <a:off x="3886202" y="6890384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0" name="Straight Arrow Connector 1529">
            <a:extLst>
              <a:ext uri="{FF2B5EF4-FFF2-40B4-BE49-F238E27FC236}">
                <a16:creationId xmlns:a16="http://schemas.microsoft.com/office/drawing/2014/main" id="{F58366DC-AA25-4A58-9BFC-195DFC28DF34}"/>
              </a:ext>
            </a:extLst>
          </xdr:cNvPr>
          <xdr:cNvCxnSpPr/>
        </xdr:nvCxnSpPr>
        <xdr:spPr>
          <a:xfrm>
            <a:off x="4048125" y="6934200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1" name="Straight Arrow Connector 1530">
            <a:extLst>
              <a:ext uri="{FF2B5EF4-FFF2-40B4-BE49-F238E27FC236}">
                <a16:creationId xmlns:a16="http://schemas.microsoft.com/office/drawing/2014/main" id="{07471AFC-7DE3-45AC-84C9-26BC91B6CA32}"/>
              </a:ext>
            </a:extLst>
          </xdr:cNvPr>
          <xdr:cNvCxnSpPr/>
        </xdr:nvCxnSpPr>
        <xdr:spPr>
          <a:xfrm>
            <a:off x="4210049" y="6919912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2" name="Straight Arrow Connector 1531">
            <a:extLst>
              <a:ext uri="{FF2B5EF4-FFF2-40B4-BE49-F238E27FC236}">
                <a16:creationId xmlns:a16="http://schemas.microsoft.com/office/drawing/2014/main" id="{DF5B0B5B-DA21-4E4C-8958-108815265C10}"/>
              </a:ext>
            </a:extLst>
          </xdr:cNvPr>
          <xdr:cNvCxnSpPr/>
        </xdr:nvCxnSpPr>
        <xdr:spPr>
          <a:xfrm>
            <a:off x="4371975" y="6905149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3" name="Straight Arrow Connector 1532">
            <a:extLst>
              <a:ext uri="{FF2B5EF4-FFF2-40B4-BE49-F238E27FC236}">
                <a16:creationId xmlns:a16="http://schemas.microsoft.com/office/drawing/2014/main" id="{EA17234F-C16C-4856-901D-81C5823E9BE7}"/>
              </a:ext>
            </a:extLst>
          </xdr:cNvPr>
          <xdr:cNvCxnSpPr/>
        </xdr:nvCxnSpPr>
        <xdr:spPr>
          <a:xfrm>
            <a:off x="4533898" y="6920389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4" name="Straight Arrow Connector 1533">
            <a:extLst>
              <a:ext uri="{FF2B5EF4-FFF2-40B4-BE49-F238E27FC236}">
                <a16:creationId xmlns:a16="http://schemas.microsoft.com/office/drawing/2014/main" id="{122B5B17-AB17-4F1C-AC00-A81CB58C133C}"/>
              </a:ext>
            </a:extLst>
          </xdr:cNvPr>
          <xdr:cNvCxnSpPr/>
        </xdr:nvCxnSpPr>
        <xdr:spPr>
          <a:xfrm>
            <a:off x="4695824" y="6934200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5" name="Straight Connector 1534">
            <a:extLst>
              <a:ext uri="{FF2B5EF4-FFF2-40B4-BE49-F238E27FC236}">
                <a16:creationId xmlns:a16="http://schemas.microsoft.com/office/drawing/2014/main" id="{EAE4DFA5-F9D6-4BA5-A13F-A21EBC00BFCA}"/>
              </a:ext>
            </a:extLst>
          </xdr:cNvPr>
          <xdr:cNvCxnSpPr/>
        </xdr:nvCxnSpPr>
        <xdr:spPr>
          <a:xfrm flipV="1">
            <a:off x="3890961" y="6905625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6" name="Straight Connector 1535">
            <a:extLst>
              <a:ext uri="{FF2B5EF4-FFF2-40B4-BE49-F238E27FC236}">
                <a16:creationId xmlns:a16="http://schemas.microsoft.com/office/drawing/2014/main" id="{72A2A5A5-B36B-404E-846C-6A5D8D7563A6}"/>
              </a:ext>
            </a:extLst>
          </xdr:cNvPr>
          <xdr:cNvCxnSpPr/>
        </xdr:nvCxnSpPr>
        <xdr:spPr>
          <a:xfrm flipH="1" flipV="1">
            <a:off x="4371957" y="6905625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7" name="Straight Connector 1536">
            <a:extLst>
              <a:ext uri="{FF2B5EF4-FFF2-40B4-BE49-F238E27FC236}">
                <a16:creationId xmlns:a16="http://schemas.microsoft.com/office/drawing/2014/main" id="{6EF87AC0-0794-4D64-BB56-4A54B6FF183B}"/>
              </a:ext>
            </a:extLst>
          </xdr:cNvPr>
          <xdr:cNvCxnSpPr/>
        </xdr:nvCxnSpPr>
        <xdr:spPr>
          <a:xfrm>
            <a:off x="3886208" y="6976585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8" name="Straight Connector 1537">
            <a:extLst>
              <a:ext uri="{FF2B5EF4-FFF2-40B4-BE49-F238E27FC236}">
                <a16:creationId xmlns:a16="http://schemas.microsoft.com/office/drawing/2014/main" id="{ABE810C2-53F5-4AE6-97BB-289EB1C8C29A}"/>
              </a:ext>
            </a:extLst>
          </xdr:cNvPr>
          <xdr:cNvCxnSpPr/>
        </xdr:nvCxnSpPr>
        <xdr:spPr>
          <a:xfrm flipH="1">
            <a:off x="3848108" y="7015162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2" name="Straight Arrow Connector 1551">
            <a:extLst>
              <a:ext uri="{FF2B5EF4-FFF2-40B4-BE49-F238E27FC236}">
                <a16:creationId xmlns:a16="http://schemas.microsoft.com/office/drawing/2014/main" id="{B6AE874F-1513-4A83-A340-E857DFDF759A}"/>
              </a:ext>
            </a:extLst>
          </xdr:cNvPr>
          <xdr:cNvCxnSpPr/>
        </xdr:nvCxnSpPr>
        <xdr:spPr>
          <a:xfrm>
            <a:off x="4857752" y="6890384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3" name="Straight Arrow Connector 1552">
            <a:extLst>
              <a:ext uri="{FF2B5EF4-FFF2-40B4-BE49-F238E27FC236}">
                <a16:creationId xmlns:a16="http://schemas.microsoft.com/office/drawing/2014/main" id="{5CFDA137-0AF2-4C91-9888-F2059826B25D}"/>
              </a:ext>
            </a:extLst>
          </xdr:cNvPr>
          <xdr:cNvCxnSpPr/>
        </xdr:nvCxnSpPr>
        <xdr:spPr>
          <a:xfrm>
            <a:off x="5019675" y="6934200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4" name="Straight Arrow Connector 1553">
            <a:extLst>
              <a:ext uri="{FF2B5EF4-FFF2-40B4-BE49-F238E27FC236}">
                <a16:creationId xmlns:a16="http://schemas.microsoft.com/office/drawing/2014/main" id="{EEAD7532-E4C7-4D1A-8D57-3FC124A7438D}"/>
              </a:ext>
            </a:extLst>
          </xdr:cNvPr>
          <xdr:cNvCxnSpPr/>
        </xdr:nvCxnSpPr>
        <xdr:spPr>
          <a:xfrm>
            <a:off x="5181599" y="6919912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5" name="Straight Arrow Connector 1554">
            <a:extLst>
              <a:ext uri="{FF2B5EF4-FFF2-40B4-BE49-F238E27FC236}">
                <a16:creationId xmlns:a16="http://schemas.microsoft.com/office/drawing/2014/main" id="{0ED0C3C7-4536-4A22-AD9A-BCA45A25EA4F}"/>
              </a:ext>
            </a:extLst>
          </xdr:cNvPr>
          <xdr:cNvCxnSpPr/>
        </xdr:nvCxnSpPr>
        <xdr:spPr>
          <a:xfrm>
            <a:off x="5343525" y="6905149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6" name="Straight Arrow Connector 1555">
            <a:extLst>
              <a:ext uri="{FF2B5EF4-FFF2-40B4-BE49-F238E27FC236}">
                <a16:creationId xmlns:a16="http://schemas.microsoft.com/office/drawing/2014/main" id="{E06FA2A0-6019-4823-BFAF-CB4C4B9D3761}"/>
              </a:ext>
            </a:extLst>
          </xdr:cNvPr>
          <xdr:cNvCxnSpPr/>
        </xdr:nvCxnSpPr>
        <xdr:spPr>
          <a:xfrm>
            <a:off x="5505448" y="6920389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7" name="Straight Arrow Connector 1556">
            <a:extLst>
              <a:ext uri="{FF2B5EF4-FFF2-40B4-BE49-F238E27FC236}">
                <a16:creationId xmlns:a16="http://schemas.microsoft.com/office/drawing/2014/main" id="{B9C3AED8-7726-4B7E-8777-D20435527C4A}"/>
              </a:ext>
            </a:extLst>
          </xdr:cNvPr>
          <xdr:cNvCxnSpPr/>
        </xdr:nvCxnSpPr>
        <xdr:spPr>
          <a:xfrm>
            <a:off x="5667374" y="6934200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8" name="Straight Connector 1557">
            <a:extLst>
              <a:ext uri="{FF2B5EF4-FFF2-40B4-BE49-F238E27FC236}">
                <a16:creationId xmlns:a16="http://schemas.microsoft.com/office/drawing/2014/main" id="{FFDE3D0A-35EC-4195-A3ED-AC22C3592A4B}"/>
              </a:ext>
            </a:extLst>
          </xdr:cNvPr>
          <xdr:cNvCxnSpPr/>
        </xdr:nvCxnSpPr>
        <xdr:spPr>
          <a:xfrm flipV="1">
            <a:off x="4862511" y="6905625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9" name="Straight Connector 1558">
            <a:extLst>
              <a:ext uri="{FF2B5EF4-FFF2-40B4-BE49-F238E27FC236}">
                <a16:creationId xmlns:a16="http://schemas.microsoft.com/office/drawing/2014/main" id="{106C5E02-9FC0-4455-9A7E-BEF49DC3F0BC}"/>
              </a:ext>
            </a:extLst>
          </xdr:cNvPr>
          <xdr:cNvCxnSpPr/>
        </xdr:nvCxnSpPr>
        <xdr:spPr>
          <a:xfrm flipH="1" flipV="1">
            <a:off x="5343507" y="6905625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0" name="Straight Connector 1559">
            <a:extLst>
              <a:ext uri="{FF2B5EF4-FFF2-40B4-BE49-F238E27FC236}">
                <a16:creationId xmlns:a16="http://schemas.microsoft.com/office/drawing/2014/main" id="{9CAEED02-87D9-45B1-B592-559CC92E6963}"/>
              </a:ext>
            </a:extLst>
          </xdr:cNvPr>
          <xdr:cNvCxnSpPr/>
        </xdr:nvCxnSpPr>
        <xdr:spPr>
          <a:xfrm>
            <a:off x="4857758" y="6976585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1" name="Straight Connector 1560">
            <a:extLst>
              <a:ext uri="{FF2B5EF4-FFF2-40B4-BE49-F238E27FC236}">
                <a16:creationId xmlns:a16="http://schemas.microsoft.com/office/drawing/2014/main" id="{06E56075-484A-47D9-9934-FAD3B02B756B}"/>
              </a:ext>
            </a:extLst>
          </xdr:cNvPr>
          <xdr:cNvCxnSpPr/>
        </xdr:nvCxnSpPr>
        <xdr:spPr>
          <a:xfrm flipH="1">
            <a:off x="4819658" y="7015162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9" name="Straight Connector 1578">
            <a:extLst>
              <a:ext uri="{FF2B5EF4-FFF2-40B4-BE49-F238E27FC236}">
                <a16:creationId xmlns:a16="http://schemas.microsoft.com/office/drawing/2014/main" id="{5F72E334-0DB1-45BD-9DA6-772D7149014B}"/>
              </a:ext>
            </a:extLst>
          </xdr:cNvPr>
          <xdr:cNvCxnSpPr/>
        </xdr:nvCxnSpPr>
        <xdr:spPr>
          <a:xfrm>
            <a:off x="5829308" y="69765858"/>
            <a:ext cx="0" cy="490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0" name="Straight Connector 1579">
            <a:extLst>
              <a:ext uri="{FF2B5EF4-FFF2-40B4-BE49-F238E27FC236}">
                <a16:creationId xmlns:a16="http://schemas.microsoft.com/office/drawing/2014/main" id="{46F18C17-8ACA-4A4B-B836-2D6DC84A9819}"/>
              </a:ext>
            </a:extLst>
          </xdr:cNvPr>
          <xdr:cNvCxnSpPr/>
        </xdr:nvCxnSpPr>
        <xdr:spPr>
          <a:xfrm flipH="1">
            <a:off x="5791208" y="70151620"/>
            <a:ext cx="76200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1" name="Straight Arrow Connector 1580">
            <a:extLst>
              <a:ext uri="{FF2B5EF4-FFF2-40B4-BE49-F238E27FC236}">
                <a16:creationId xmlns:a16="http://schemas.microsoft.com/office/drawing/2014/main" id="{5E4DE724-CEA6-4AE5-BA1F-F1FA4E6628C8}"/>
              </a:ext>
            </a:extLst>
          </xdr:cNvPr>
          <xdr:cNvCxnSpPr/>
        </xdr:nvCxnSpPr>
        <xdr:spPr>
          <a:xfrm>
            <a:off x="5829302" y="68903843"/>
            <a:ext cx="0" cy="576262"/>
          </a:xfrm>
          <a:prstGeom prst="straightConnector1">
            <a:avLst/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2" name="Straight Arrow Connector 1581">
            <a:extLst>
              <a:ext uri="{FF2B5EF4-FFF2-40B4-BE49-F238E27FC236}">
                <a16:creationId xmlns:a16="http://schemas.microsoft.com/office/drawing/2014/main" id="{58B2D20A-047C-47C7-A6D8-78F6EE12A32C}"/>
              </a:ext>
            </a:extLst>
          </xdr:cNvPr>
          <xdr:cNvCxnSpPr/>
        </xdr:nvCxnSpPr>
        <xdr:spPr>
          <a:xfrm>
            <a:off x="5991225" y="69342002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3" name="Straight Arrow Connector 1582">
            <a:extLst>
              <a:ext uri="{FF2B5EF4-FFF2-40B4-BE49-F238E27FC236}">
                <a16:creationId xmlns:a16="http://schemas.microsoft.com/office/drawing/2014/main" id="{3750B5F4-8C3B-4516-9D07-58B7BBAC48BD}"/>
              </a:ext>
            </a:extLst>
          </xdr:cNvPr>
          <xdr:cNvCxnSpPr/>
        </xdr:nvCxnSpPr>
        <xdr:spPr>
          <a:xfrm>
            <a:off x="6153149" y="69199127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4" name="Straight Arrow Connector 1583">
            <a:extLst>
              <a:ext uri="{FF2B5EF4-FFF2-40B4-BE49-F238E27FC236}">
                <a16:creationId xmlns:a16="http://schemas.microsoft.com/office/drawing/2014/main" id="{E93F8325-A4BF-40D6-BFC7-906A19AF47FC}"/>
              </a:ext>
            </a:extLst>
          </xdr:cNvPr>
          <xdr:cNvCxnSpPr/>
        </xdr:nvCxnSpPr>
        <xdr:spPr>
          <a:xfrm>
            <a:off x="6315075" y="69051490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5" name="Straight Arrow Connector 1584">
            <a:extLst>
              <a:ext uri="{FF2B5EF4-FFF2-40B4-BE49-F238E27FC236}">
                <a16:creationId xmlns:a16="http://schemas.microsoft.com/office/drawing/2014/main" id="{3A474B2C-F530-4816-9760-E4414BE2483E}"/>
              </a:ext>
            </a:extLst>
          </xdr:cNvPr>
          <xdr:cNvCxnSpPr/>
        </xdr:nvCxnSpPr>
        <xdr:spPr>
          <a:xfrm>
            <a:off x="6476998" y="69203890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6" name="Straight Arrow Connector 1585">
            <a:extLst>
              <a:ext uri="{FF2B5EF4-FFF2-40B4-BE49-F238E27FC236}">
                <a16:creationId xmlns:a16="http://schemas.microsoft.com/office/drawing/2014/main" id="{CB56566B-7987-46E0-8B1B-BF81B69528C0}"/>
              </a:ext>
            </a:extLst>
          </xdr:cNvPr>
          <xdr:cNvCxnSpPr/>
        </xdr:nvCxnSpPr>
        <xdr:spPr>
          <a:xfrm>
            <a:off x="6638924" y="69342002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7" name="Straight Connector 1586">
            <a:extLst>
              <a:ext uri="{FF2B5EF4-FFF2-40B4-BE49-F238E27FC236}">
                <a16:creationId xmlns:a16="http://schemas.microsoft.com/office/drawing/2014/main" id="{68230475-296F-406A-9044-E8E1E3CA223A}"/>
              </a:ext>
            </a:extLst>
          </xdr:cNvPr>
          <xdr:cNvCxnSpPr/>
        </xdr:nvCxnSpPr>
        <xdr:spPr>
          <a:xfrm flipV="1">
            <a:off x="5834061" y="69056252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8" name="Straight Connector 1587">
            <a:extLst>
              <a:ext uri="{FF2B5EF4-FFF2-40B4-BE49-F238E27FC236}">
                <a16:creationId xmlns:a16="http://schemas.microsoft.com/office/drawing/2014/main" id="{199E16ED-8CC1-4244-8ED8-2C09FF2A16E4}"/>
              </a:ext>
            </a:extLst>
          </xdr:cNvPr>
          <xdr:cNvCxnSpPr/>
        </xdr:nvCxnSpPr>
        <xdr:spPr>
          <a:xfrm flipH="1" flipV="1">
            <a:off x="6315057" y="69056252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157162</xdr:colOff>
      <xdr:row>572</xdr:row>
      <xdr:rowOff>138095</xdr:rowOff>
    </xdr:from>
    <xdr:to>
      <xdr:col>42</xdr:col>
      <xdr:colOff>4744</xdr:colOff>
      <xdr:row>576</xdr:row>
      <xdr:rowOff>4749</xdr:rowOff>
    </xdr:to>
    <xdr:grpSp>
      <xdr:nvGrpSpPr>
        <xdr:cNvPr id="874" name="Group 873">
          <a:extLst>
            <a:ext uri="{FF2B5EF4-FFF2-40B4-BE49-F238E27FC236}">
              <a16:creationId xmlns:a16="http://schemas.microsoft.com/office/drawing/2014/main" id="{08038FFA-1089-2AFA-C847-92A503153394}"/>
            </a:ext>
          </a:extLst>
        </xdr:cNvPr>
        <xdr:cNvGrpSpPr/>
      </xdr:nvGrpSpPr>
      <xdr:grpSpPr>
        <a:xfrm>
          <a:off x="966787" y="85405895"/>
          <a:ext cx="5838807" cy="438154"/>
          <a:chOff x="966787" y="68184695"/>
          <a:chExt cx="5838807" cy="438154"/>
        </a:xfrm>
      </xdr:grpSpPr>
      <xdr:cxnSp macro="">
        <xdr:nvCxnSpPr>
          <xdr:cNvPr id="1432" name="Straight Connector 1431">
            <a:extLst>
              <a:ext uri="{FF2B5EF4-FFF2-40B4-BE49-F238E27FC236}">
                <a16:creationId xmlns:a16="http://schemas.microsoft.com/office/drawing/2014/main" id="{D7EE503B-8FB3-4762-A9F9-BBEF7C597B2E}"/>
              </a:ext>
            </a:extLst>
          </xdr:cNvPr>
          <xdr:cNvCxnSpPr/>
        </xdr:nvCxnSpPr>
        <xdr:spPr>
          <a:xfrm>
            <a:off x="966787" y="68618078"/>
            <a:ext cx="5834063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3" name="Straight Arrow Connector 1432">
            <a:extLst>
              <a:ext uri="{FF2B5EF4-FFF2-40B4-BE49-F238E27FC236}">
                <a16:creationId xmlns:a16="http://schemas.microsoft.com/office/drawing/2014/main" id="{C965D765-7A63-4B9E-9262-89C11DD29A61}"/>
              </a:ext>
            </a:extLst>
          </xdr:cNvPr>
          <xdr:cNvCxnSpPr/>
        </xdr:nvCxnSpPr>
        <xdr:spPr>
          <a:xfrm>
            <a:off x="1133473" y="68479974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4" name="Straight Arrow Connector 1433">
            <a:extLst>
              <a:ext uri="{FF2B5EF4-FFF2-40B4-BE49-F238E27FC236}">
                <a16:creationId xmlns:a16="http://schemas.microsoft.com/office/drawing/2014/main" id="{4FD8E1E1-E537-4A62-A2D6-52AB706593DC}"/>
              </a:ext>
            </a:extLst>
          </xdr:cNvPr>
          <xdr:cNvCxnSpPr/>
        </xdr:nvCxnSpPr>
        <xdr:spPr>
          <a:xfrm>
            <a:off x="1295397" y="68337099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5" name="Straight Arrow Connector 1434">
            <a:extLst>
              <a:ext uri="{FF2B5EF4-FFF2-40B4-BE49-F238E27FC236}">
                <a16:creationId xmlns:a16="http://schemas.microsoft.com/office/drawing/2014/main" id="{8EC5B1B5-370D-44AB-9411-78567F3AB16D}"/>
              </a:ext>
            </a:extLst>
          </xdr:cNvPr>
          <xdr:cNvCxnSpPr/>
        </xdr:nvCxnSpPr>
        <xdr:spPr>
          <a:xfrm>
            <a:off x="1457323" y="68189462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6" name="Straight Arrow Connector 1435">
            <a:extLst>
              <a:ext uri="{FF2B5EF4-FFF2-40B4-BE49-F238E27FC236}">
                <a16:creationId xmlns:a16="http://schemas.microsoft.com/office/drawing/2014/main" id="{1C91B8D0-6138-48AE-A228-9E63734355CC}"/>
              </a:ext>
            </a:extLst>
          </xdr:cNvPr>
          <xdr:cNvCxnSpPr/>
        </xdr:nvCxnSpPr>
        <xdr:spPr>
          <a:xfrm>
            <a:off x="1619246" y="68341862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7" name="Straight Arrow Connector 1436">
            <a:extLst>
              <a:ext uri="{FF2B5EF4-FFF2-40B4-BE49-F238E27FC236}">
                <a16:creationId xmlns:a16="http://schemas.microsoft.com/office/drawing/2014/main" id="{0D74EB8E-2FFB-439E-9997-BF3536CB8E7C}"/>
              </a:ext>
            </a:extLst>
          </xdr:cNvPr>
          <xdr:cNvCxnSpPr/>
        </xdr:nvCxnSpPr>
        <xdr:spPr>
          <a:xfrm>
            <a:off x="1781172" y="68479974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8" name="Straight Connector 1437">
            <a:extLst>
              <a:ext uri="{FF2B5EF4-FFF2-40B4-BE49-F238E27FC236}">
                <a16:creationId xmlns:a16="http://schemas.microsoft.com/office/drawing/2014/main" id="{318DD4D8-2AF9-4AFE-9E71-A2A19638D724}"/>
              </a:ext>
            </a:extLst>
          </xdr:cNvPr>
          <xdr:cNvCxnSpPr/>
        </xdr:nvCxnSpPr>
        <xdr:spPr>
          <a:xfrm flipV="1">
            <a:off x="976309" y="68194224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9" name="Straight Connector 1438">
            <a:extLst>
              <a:ext uri="{FF2B5EF4-FFF2-40B4-BE49-F238E27FC236}">
                <a16:creationId xmlns:a16="http://schemas.microsoft.com/office/drawing/2014/main" id="{6C923400-AD83-4AB3-864D-E80E2C631062}"/>
              </a:ext>
            </a:extLst>
          </xdr:cNvPr>
          <xdr:cNvCxnSpPr/>
        </xdr:nvCxnSpPr>
        <xdr:spPr>
          <a:xfrm flipH="1" flipV="1">
            <a:off x="1457305" y="68194224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0" name="Straight Arrow Connector 1439">
            <a:extLst>
              <a:ext uri="{FF2B5EF4-FFF2-40B4-BE49-F238E27FC236}">
                <a16:creationId xmlns:a16="http://schemas.microsoft.com/office/drawing/2014/main" id="{9B7EABCD-E05D-45E2-A6C8-0C2924112AD2}"/>
              </a:ext>
            </a:extLst>
          </xdr:cNvPr>
          <xdr:cNvCxnSpPr/>
        </xdr:nvCxnSpPr>
        <xdr:spPr>
          <a:xfrm>
            <a:off x="2105033" y="68479969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1" name="Straight Arrow Connector 1440">
            <a:extLst>
              <a:ext uri="{FF2B5EF4-FFF2-40B4-BE49-F238E27FC236}">
                <a16:creationId xmlns:a16="http://schemas.microsoft.com/office/drawing/2014/main" id="{BFD4BB16-82A3-4B20-9FAD-1502CFC35FB5}"/>
              </a:ext>
            </a:extLst>
          </xdr:cNvPr>
          <xdr:cNvCxnSpPr/>
        </xdr:nvCxnSpPr>
        <xdr:spPr>
          <a:xfrm>
            <a:off x="2266957" y="68337094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2" name="Straight Arrow Connector 1441">
            <a:extLst>
              <a:ext uri="{FF2B5EF4-FFF2-40B4-BE49-F238E27FC236}">
                <a16:creationId xmlns:a16="http://schemas.microsoft.com/office/drawing/2014/main" id="{525BC2E5-FE02-4A8F-87FF-ACF4B034059C}"/>
              </a:ext>
            </a:extLst>
          </xdr:cNvPr>
          <xdr:cNvCxnSpPr/>
        </xdr:nvCxnSpPr>
        <xdr:spPr>
          <a:xfrm>
            <a:off x="2428883" y="68189457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3" name="Straight Arrow Connector 1442">
            <a:extLst>
              <a:ext uri="{FF2B5EF4-FFF2-40B4-BE49-F238E27FC236}">
                <a16:creationId xmlns:a16="http://schemas.microsoft.com/office/drawing/2014/main" id="{E01AB195-0FEC-4530-9AB3-B43B8B98AF4F}"/>
              </a:ext>
            </a:extLst>
          </xdr:cNvPr>
          <xdr:cNvCxnSpPr/>
        </xdr:nvCxnSpPr>
        <xdr:spPr>
          <a:xfrm>
            <a:off x="2590806" y="68341857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4" name="Straight Arrow Connector 1443">
            <a:extLst>
              <a:ext uri="{FF2B5EF4-FFF2-40B4-BE49-F238E27FC236}">
                <a16:creationId xmlns:a16="http://schemas.microsoft.com/office/drawing/2014/main" id="{EA3BE83D-706F-4A4A-951B-F66C9D7EF791}"/>
              </a:ext>
            </a:extLst>
          </xdr:cNvPr>
          <xdr:cNvCxnSpPr/>
        </xdr:nvCxnSpPr>
        <xdr:spPr>
          <a:xfrm>
            <a:off x="2752732" y="68479969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5" name="Straight Connector 1444">
            <a:extLst>
              <a:ext uri="{FF2B5EF4-FFF2-40B4-BE49-F238E27FC236}">
                <a16:creationId xmlns:a16="http://schemas.microsoft.com/office/drawing/2014/main" id="{97880D72-7092-4744-A739-5CAC8AC61788}"/>
              </a:ext>
            </a:extLst>
          </xdr:cNvPr>
          <xdr:cNvCxnSpPr/>
        </xdr:nvCxnSpPr>
        <xdr:spPr>
          <a:xfrm flipV="1">
            <a:off x="1947869" y="68194219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6" name="Straight Connector 1445">
            <a:extLst>
              <a:ext uri="{FF2B5EF4-FFF2-40B4-BE49-F238E27FC236}">
                <a16:creationId xmlns:a16="http://schemas.microsoft.com/office/drawing/2014/main" id="{8107D274-4A20-4328-B791-3D8106CCFA08}"/>
              </a:ext>
            </a:extLst>
          </xdr:cNvPr>
          <xdr:cNvCxnSpPr/>
        </xdr:nvCxnSpPr>
        <xdr:spPr>
          <a:xfrm flipH="1" flipV="1">
            <a:off x="2428865" y="68194219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7" name="Straight Arrow Connector 1446">
            <a:extLst>
              <a:ext uri="{FF2B5EF4-FFF2-40B4-BE49-F238E27FC236}">
                <a16:creationId xmlns:a16="http://schemas.microsoft.com/office/drawing/2014/main" id="{9EACBA24-F68B-4ECA-9CAC-F0E531EC182C}"/>
              </a:ext>
            </a:extLst>
          </xdr:cNvPr>
          <xdr:cNvCxnSpPr/>
        </xdr:nvCxnSpPr>
        <xdr:spPr>
          <a:xfrm>
            <a:off x="3076582" y="6847520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8" name="Straight Arrow Connector 1447">
            <a:extLst>
              <a:ext uri="{FF2B5EF4-FFF2-40B4-BE49-F238E27FC236}">
                <a16:creationId xmlns:a16="http://schemas.microsoft.com/office/drawing/2014/main" id="{889B1186-7C05-43B8-B3D6-A087739A0F98}"/>
              </a:ext>
            </a:extLst>
          </xdr:cNvPr>
          <xdr:cNvCxnSpPr/>
        </xdr:nvCxnSpPr>
        <xdr:spPr>
          <a:xfrm>
            <a:off x="3238506" y="6833233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9" name="Straight Arrow Connector 1448">
            <a:extLst>
              <a:ext uri="{FF2B5EF4-FFF2-40B4-BE49-F238E27FC236}">
                <a16:creationId xmlns:a16="http://schemas.microsoft.com/office/drawing/2014/main" id="{8D6523EA-D363-420B-8176-A2589F9E651A}"/>
              </a:ext>
            </a:extLst>
          </xdr:cNvPr>
          <xdr:cNvCxnSpPr/>
        </xdr:nvCxnSpPr>
        <xdr:spPr>
          <a:xfrm>
            <a:off x="3400432" y="6818469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0" name="Straight Arrow Connector 1449">
            <a:extLst>
              <a:ext uri="{FF2B5EF4-FFF2-40B4-BE49-F238E27FC236}">
                <a16:creationId xmlns:a16="http://schemas.microsoft.com/office/drawing/2014/main" id="{5EFC922D-9138-4008-B321-EBB521DC2E4F}"/>
              </a:ext>
            </a:extLst>
          </xdr:cNvPr>
          <xdr:cNvCxnSpPr/>
        </xdr:nvCxnSpPr>
        <xdr:spPr>
          <a:xfrm>
            <a:off x="3562355" y="6833709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1" name="Straight Arrow Connector 1450">
            <a:extLst>
              <a:ext uri="{FF2B5EF4-FFF2-40B4-BE49-F238E27FC236}">
                <a16:creationId xmlns:a16="http://schemas.microsoft.com/office/drawing/2014/main" id="{A7E5B2C7-B94B-4EFA-8C66-B62BD197A0FA}"/>
              </a:ext>
            </a:extLst>
          </xdr:cNvPr>
          <xdr:cNvCxnSpPr/>
        </xdr:nvCxnSpPr>
        <xdr:spPr>
          <a:xfrm>
            <a:off x="3724281" y="6847520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2" name="Straight Connector 1451">
            <a:extLst>
              <a:ext uri="{FF2B5EF4-FFF2-40B4-BE49-F238E27FC236}">
                <a16:creationId xmlns:a16="http://schemas.microsoft.com/office/drawing/2014/main" id="{C961E9A5-3AAD-4859-9825-5DA4CDBFBB58}"/>
              </a:ext>
            </a:extLst>
          </xdr:cNvPr>
          <xdr:cNvCxnSpPr/>
        </xdr:nvCxnSpPr>
        <xdr:spPr>
          <a:xfrm flipV="1">
            <a:off x="2919418" y="6818945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3" name="Straight Connector 1452">
            <a:extLst>
              <a:ext uri="{FF2B5EF4-FFF2-40B4-BE49-F238E27FC236}">
                <a16:creationId xmlns:a16="http://schemas.microsoft.com/office/drawing/2014/main" id="{1BEA1208-771A-4898-B609-5252344BC2DE}"/>
              </a:ext>
            </a:extLst>
          </xdr:cNvPr>
          <xdr:cNvCxnSpPr/>
        </xdr:nvCxnSpPr>
        <xdr:spPr>
          <a:xfrm flipH="1" flipV="1">
            <a:off x="3400414" y="6818945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4" name="Straight Arrow Connector 1453">
            <a:extLst>
              <a:ext uri="{FF2B5EF4-FFF2-40B4-BE49-F238E27FC236}">
                <a16:creationId xmlns:a16="http://schemas.microsoft.com/office/drawing/2014/main" id="{A8D3B858-A6D1-45CD-A812-160B933A0897}"/>
              </a:ext>
            </a:extLst>
          </xdr:cNvPr>
          <xdr:cNvCxnSpPr/>
        </xdr:nvCxnSpPr>
        <xdr:spPr>
          <a:xfrm>
            <a:off x="4048124" y="6847996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5" name="Straight Arrow Connector 1454">
            <a:extLst>
              <a:ext uri="{FF2B5EF4-FFF2-40B4-BE49-F238E27FC236}">
                <a16:creationId xmlns:a16="http://schemas.microsoft.com/office/drawing/2014/main" id="{B6C50C5F-2DF9-4A3C-824A-406EC9A35378}"/>
              </a:ext>
            </a:extLst>
          </xdr:cNvPr>
          <xdr:cNvCxnSpPr/>
        </xdr:nvCxnSpPr>
        <xdr:spPr>
          <a:xfrm>
            <a:off x="4210048" y="6833709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6" name="Straight Arrow Connector 1455">
            <a:extLst>
              <a:ext uri="{FF2B5EF4-FFF2-40B4-BE49-F238E27FC236}">
                <a16:creationId xmlns:a16="http://schemas.microsoft.com/office/drawing/2014/main" id="{68D8AEFB-9B4F-46AA-A7A5-9F0B2E39DBB9}"/>
              </a:ext>
            </a:extLst>
          </xdr:cNvPr>
          <xdr:cNvCxnSpPr/>
        </xdr:nvCxnSpPr>
        <xdr:spPr>
          <a:xfrm>
            <a:off x="4371974" y="6818945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7" name="Straight Arrow Connector 1456">
            <a:extLst>
              <a:ext uri="{FF2B5EF4-FFF2-40B4-BE49-F238E27FC236}">
                <a16:creationId xmlns:a16="http://schemas.microsoft.com/office/drawing/2014/main" id="{2A033E6B-790C-4586-85D5-05F377EB11FD}"/>
              </a:ext>
            </a:extLst>
          </xdr:cNvPr>
          <xdr:cNvCxnSpPr/>
        </xdr:nvCxnSpPr>
        <xdr:spPr>
          <a:xfrm>
            <a:off x="4533897" y="6834185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8" name="Straight Arrow Connector 1457">
            <a:extLst>
              <a:ext uri="{FF2B5EF4-FFF2-40B4-BE49-F238E27FC236}">
                <a16:creationId xmlns:a16="http://schemas.microsoft.com/office/drawing/2014/main" id="{15A32322-1D41-45DC-8690-4FC28E4CD4CF}"/>
              </a:ext>
            </a:extLst>
          </xdr:cNvPr>
          <xdr:cNvCxnSpPr/>
        </xdr:nvCxnSpPr>
        <xdr:spPr>
          <a:xfrm>
            <a:off x="4695823" y="6847996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9" name="Straight Connector 1458">
            <a:extLst>
              <a:ext uri="{FF2B5EF4-FFF2-40B4-BE49-F238E27FC236}">
                <a16:creationId xmlns:a16="http://schemas.microsoft.com/office/drawing/2014/main" id="{35013672-F59E-40F2-A615-F93D9A3E6BC0}"/>
              </a:ext>
            </a:extLst>
          </xdr:cNvPr>
          <xdr:cNvCxnSpPr/>
        </xdr:nvCxnSpPr>
        <xdr:spPr>
          <a:xfrm flipV="1">
            <a:off x="3890960" y="6819421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0" name="Straight Connector 1459">
            <a:extLst>
              <a:ext uri="{FF2B5EF4-FFF2-40B4-BE49-F238E27FC236}">
                <a16:creationId xmlns:a16="http://schemas.microsoft.com/office/drawing/2014/main" id="{9D094690-49B9-4E4F-87FA-B44DC5550274}"/>
              </a:ext>
            </a:extLst>
          </xdr:cNvPr>
          <xdr:cNvCxnSpPr/>
        </xdr:nvCxnSpPr>
        <xdr:spPr>
          <a:xfrm flipH="1" flipV="1">
            <a:off x="4371956" y="6819421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9" name="Straight Arrow Connector 1538">
            <a:extLst>
              <a:ext uri="{FF2B5EF4-FFF2-40B4-BE49-F238E27FC236}">
                <a16:creationId xmlns:a16="http://schemas.microsoft.com/office/drawing/2014/main" id="{F269B002-CB6F-43E4-BBB8-12DD17399BD2}"/>
              </a:ext>
            </a:extLst>
          </xdr:cNvPr>
          <xdr:cNvCxnSpPr/>
        </xdr:nvCxnSpPr>
        <xdr:spPr>
          <a:xfrm>
            <a:off x="5019674" y="6847996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0" name="Straight Arrow Connector 1539">
            <a:extLst>
              <a:ext uri="{FF2B5EF4-FFF2-40B4-BE49-F238E27FC236}">
                <a16:creationId xmlns:a16="http://schemas.microsoft.com/office/drawing/2014/main" id="{EA7DFEB9-E63F-4379-AE57-8F2DE8CCE3F7}"/>
              </a:ext>
            </a:extLst>
          </xdr:cNvPr>
          <xdr:cNvCxnSpPr/>
        </xdr:nvCxnSpPr>
        <xdr:spPr>
          <a:xfrm>
            <a:off x="5181598" y="6833709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1" name="Straight Arrow Connector 1540">
            <a:extLst>
              <a:ext uri="{FF2B5EF4-FFF2-40B4-BE49-F238E27FC236}">
                <a16:creationId xmlns:a16="http://schemas.microsoft.com/office/drawing/2014/main" id="{5DDEA3F2-4210-450A-972F-8A56542186C4}"/>
              </a:ext>
            </a:extLst>
          </xdr:cNvPr>
          <xdr:cNvCxnSpPr/>
        </xdr:nvCxnSpPr>
        <xdr:spPr>
          <a:xfrm>
            <a:off x="5343524" y="6818945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2" name="Straight Arrow Connector 1541">
            <a:extLst>
              <a:ext uri="{FF2B5EF4-FFF2-40B4-BE49-F238E27FC236}">
                <a16:creationId xmlns:a16="http://schemas.microsoft.com/office/drawing/2014/main" id="{4192B352-C264-4561-A1F6-54AFD065F030}"/>
              </a:ext>
            </a:extLst>
          </xdr:cNvPr>
          <xdr:cNvCxnSpPr/>
        </xdr:nvCxnSpPr>
        <xdr:spPr>
          <a:xfrm>
            <a:off x="5505447" y="6834185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3" name="Straight Arrow Connector 1542">
            <a:extLst>
              <a:ext uri="{FF2B5EF4-FFF2-40B4-BE49-F238E27FC236}">
                <a16:creationId xmlns:a16="http://schemas.microsoft.com/office/drawing/2014/main" id="{EF945D43-CC4B-4C4D-BB21-C497A33454C7}"/>
              </a:ext>
            </a:extLst>
          </xdr:cNvPr>
          <xdr:cNvCxnSpPr/>
        </xdr:nvCxnSpPr>
        <xdr:spPr>
          <a:xfrm>
            <a:off x="5667373" y="6847996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4" name="Straight Connector 1543">
            <a:extLst>
              <a:ext uri="{FF2B5EF4-FFF2-40B4-BE49-F238E27FC236}">
                <a16:creationId xmlns:a16="http://schemas.microsoft.com/office/drawing/2014/main" id="{93CB7C86-6379-4E1D-8F73-EDFE3F50606C}"/>
              </a:ext>
            </a:extLst>
          </xdr:cNvPr>
          <xdr:cNvCxnSpPr/>
        </xdr:nvCxnSpPr>
        <xdr:spPr>
          <a:xfrm flipV="1">
            <a:off x="4862510" y="6819421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5" name="Straight Connector 1544">
            <a:extLst>
              <a:ext uri="{FF2B5EF4-FFF2-40B4-BE49-F238E27FC236}">
                <a16:creationId xmlns:a16="http://schemas.microsoft.com/office/drawing/2014/main" id="{644697E6-7A1D-41B8-8F21-81769CDBC564}"/>
              </a:ext>
            </a:extLst>
          </xdr:cNvPr>
          <xdr:cNvCxnSpPr/>
        </xdr:nvCxnSpPr>
        <xdr:spPr>
          <a:xfrm flipH="1" flipV="1">
            <a:off x="5343506" y="6819421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9" name="Straight Arrow Connector 1588">
            <a:extLst>
              <a:ext uri="{FF2B5EF4-FFF2-40B4-BE49-F238E27FC236}">
                <a16:creationId xmlns:a16="http://schemas.microsoft.com/office/drawing/2014/main" id="{0F8B2286-13CB-4232-8037-9E78A7CA633C}"/>
              </a:ext>
            </a:extLst>
          </xdr:cNvPr>
          <xdr:cNvCxnSpPr/>
        </xdr:nvCxnSpPr>
        <xdr:spPr>
          <a:xfrm>
            <a:off x="5991224" y="68479967"/>
            <a:ext cx="0" cy="1333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0" name="Straight Arrow Connector 1589">
            <a:extLst>
              <a:ext uri="{FF2B5EF4-FFF2-40B4-BE49-F238E27FC236}">
                <a16:creationId xmlns:a16="http://schemas.microsoft.com/office/drawing/2014/main" id="{098D1785-DC41-4D82-9FE5-761B6292DF93}"/>
              </a:ext>
            </a:extLst>
          </xdr:cNvPr>
          <xdr:cNvCxnSpPr/>
        </xdr:nvCxnSpPr>
        <xdr:spPr>
          <a:xfrm>
            <a:off x="6153148" y="68337092"/>
            <a:ext cx="0" cy="271464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1" name="Straight Arrow Connector 1590">
            <a:extLst>
              <a:ext uri="{FF2B5EF4-FFF2-40B4-BE49-F238E27FC236}">
                <a16:creationId xmlns:a16="http://schemas.microsoft.com/office/drawing/2014/main" id="{5C10226E-681B-4A65-914A-C358CC9953CF}"/>
              </a:ext>
            </a:extLst>
          </xdr:cNvPr>
          <xdr:cNvCxnSpPr/>
        </xdr:nvCxnSpPr>
        <xdr:spPr>
          <a:xfrm>
            <a:off x="6315074" y="68189455"/>
            <a:ext cx="0" cy="42385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2" name="Straight Arrow Connector 1591">
            <a:extLst>
              <a:ext uri="{FF2B5EF4-FFF2-40B4-BE49-F238E27FC236}">
                <a16:creationId xmlns:a16="http://schemas.microsoft.com/office/drawing/2014/main" id="{B631124E-F5F1-469E-A472-1BB5FCEFD33C}"/>
              </a:ext>
            </a:extLst>
          </xdr:cNvPr>
          <xdr:cNvCxnSpPr/>
        </xdr:nvCxnSpPr>
        <xdr:spPr>
          <a:xfrm>
            <a:off x="6476997" y="68341855"/>
            <a:ext cx="0" cy="27145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3" name="Straight Arrow Connector 1592">
            <a:extLst>
              <a:ext uri="{FF2B5EF4-FFF2-40B4-BE49-F238E27FC236}">
                <a16:creationId xmlns:a16="http://schemas.microsoft.com/office/drawing/2014/main" id="{4D564190-BBEC-4DE2-B77B-37D6E10CC29F}"/>
              </a:ext>
            </a:extLst>
          </xdr:cNvPr>
          <xdr:cNvCxnSpPr/>
        </xdr:nvCxnSpPr>
        <xdr:spPr>
          <a:xfrm>
            <a:off x="6638923" y="68479967"/>
            <a:ext cx="0" cy="138096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4" name="Straight Connector 1593">
            <a:extLst>
              <a:ext uri="{FF2B5EF4-FFF2-40B4-BE49-F238E27FC236}">
                <a16:creationId xmlns:a16="http://schemas.microsoft.com/office/drawing/2014/main" id="{637C1105-E4E2-4F32-8BE6-11865234A916}"/>
              </a:ext>
            </a:extLst>
          </xdr:cNvPr>
          <xdr:cNvCxnSpPr/>
        </xdr:nvCxnSpPr>
        <xdr:spPr>
          <a:xfrm flipV="1">
            <a:off x="5834060" y="68194217"/>
            <a:ext cx="485775" cy="423863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5" name="Straight Connector 1594">
            <a:extLst>
              <a:ext uri="{FF2B5EF4-FFF2-40B4-BE49-F238E27FC236}">
                <a16:creationId xmlns:a16="http://schemas.microsoft.com/office/drawing/2014/main" id="{1D6800FB-D601-44A1-9602-D7C5C7F4174D}"/>
              </a:ext>
            </a:extLst>
          </xdr:cNvPr>
          <xdr:cNvCxnSpPr/>
        </xdr:nvCxnSpPr>
        <xdr:spPr>
          <a:xfrm flipH="1" flipV="1">
            <a:off x="6315056" y="68194217"/>
            <a:ext cx="490538" cy="428625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161924</xdr:colOff>
      <xdr:row>570</xdr:row>
      <xdr:rowOff>85724</xdr:rowOff>
    </xdr:from>
    <xdr:to>
      <xdr:col>42</xdr:col>
      <xdr:colOff>0</xdr:colOff>
      <xdr:row>572</xdr:row>
      <xdr:rowOff>4763</xdr:rowOff>
    </xdr:to>
    <xdr:grpSp>
      <xdr:nvGrpSpPr>
        <xdr:cNvPr id="718" name="Group 717">
          <a:extLst>
            <a:ext uri="{FF2B5EF4-FFF2-40B4-BE49-F238E27FC236}">
              <a16:creationId xmlns:a16="http://schemas.microsoft.com/office/drawing/2014/main" id="{6AA2DB50-EFB7-B8C7-5229-6DFABE1927A8}"/>
            </a:ext>
          </a:extLst>
        </xdr:cNvPr>
        <xdr:cNvGrpSpPr/>
      </xdr:nvGrpSpPr>
      <xdr:grpSpPr>
        <a:xfrm>
          <a:off x="971549" y="85067774"/>
          <a:ext cx="5829301" cy="204789"/>
          <a:chOff x="971549" y="67846574"/>
          <a:chExt cx="5829301" cy="204789"/>
        </a:xfrm>
      </xdr:grpSpPr>
      <xdr:cxnSp macro="">
        <xdr:nvCxnSpPr>
          <xdr:cNvPr id="1461" name="Straight Connector 1460">
            <a:extLst>
              <a:ext uri="{FF2B5EF4-FFF2-40B4-BE49-F238E27FC236}">
                <a16:creationId xmlns:a16="http://schemas.microsoft.com/office/drawing/2014/main" id="{FF004C5B-0775-4704-B384-69E75CC8DFDA}"/>
              </a:ext>
            </a:extLst>
          </xdr:cNvPr>
          <xdr:cNvCxnSpPr/>
        </xdr:nvCxnSpPr>
        <xdr:spPr>
          <a:xfrm>
            <a:off x="971549" y="68046600"/>
            <a:ext cx="5829301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2" name="Straight Arrow Connector 1461">
            <a:extLst>
              <a:ext uri="{FF2B5EF4-FFF2-40B4-BE49-F238E27FC236}">
                <a16:creationId xmlns:a16="http://schemas.microsoft.com/office/drawing/2014/main" id="{26C4D608-F765-4394-9EE5-F7EB2FD6A48D}"/>
              </a:ext>
            </a:extLst>
          </xdr:cNvPr>
          <xdr:cNvCxnSpPr/>
        </xdr:nvCxnSpPr>
        <xdr:spPr>
          <a:xfrm>
            <a:off x="971551" y="678465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3" name="Straight Arrow Connector 1462">
            <a:extLst>
              <a:ext uri="{FF2B5EF4-FFF2-40B4-BE49-F238E27FC236}">
                <a16:creationId xmlns:a16="http://schemas.microsoft.com/office/drawing/2014/main" id="{EAFBD3D8-0A4A-4CFD-BF70-A8942AA307B9}"/>
              </a:ext>
            </a:extLst>
          </xdr:cNvPr>
          <xdr:cNvCxnSpPr/>
        </xdr:nvCxnSpPr>
        <xdr:spPr>
          <a:xfrm>
            <a:off x="1133476" y="678465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4" name="Straight Arrow Connector 1463">
            <a:extLst>
              <a:ext uri="{FF2B5EF4-FFF2-40B4-BE49-F238E27FC236}">
                <a16:creationId xmlns:a16="http://schemas.microsoft.com/office/drawing/2014/main" id="{1C860C9F-DD67-4611-BC60-44C4D93CA790}"/>
              </a:ext>
            </a:extLst>
          </xdr:cNvPr>
          <xdr:cNvCxnSpPr/>
        </xdr:nvCxnSpPr>
        <xdr:spPr>
          <a:xfrm>
            <a:off x="1295401" y="678465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5" name="Straight Arrow Connector 1464">
            <a:extLst>
              <a:ext uri="{FF2B5EF4-FFF2-40B4-BE49-F238E27FC236}">
                <a16:creationId xmlns:a16="http://schemas.microsoft.com/office/drawing/2014/main" id="{E1669729-35B4-411A-BC83-F51F50094843}"/>
              </a:ext>
            </a:extLst>
          </xdr:cNvPr>
          <xdr:cNvCxnSpPr/>
        </xdr:nvCxnSpPr>
        <xdr:spPr>
          <a:xfrm>
            <a:off x="1457326" y="678465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6" name="Straight Arrow Connector 1465">
            <a:extLst>
              <a:ext uri="{FF2B5EF4-FFF2-40B4-BE49-F238E27FC236}">
                <a16:creationId xmlns:a16="http://schemas.microsoft.com/office/drawing/2014/main" id="{4D86C599-A623-4FD6-8EA4-A55F371F1178}"/>
              </a:ext>
            </a:extLst>
          </xdr:cNvPr>
          <xdr:cNvCxnSpPr/>
        </xdr:nvCxnSpPr>
        <xdr:spPr>
          <a:xfrm>
            <a:off x="1619251" y="678513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7" name="Straight Arrow Connector 1466">
            <a:extLst>
              <a:ext uri="{FF2B5EF4-FFF2-40B4-BE49-F238E27FC236}">
                <a16:creationId xmlns:a16="http://schemas.microsoft.com/office/drawing/2014/main" id="{42351CCD-EAD9-422D-8332-84553C091B9C}"/>
              </a:ext>
            </a:extLst>
          </xdr:cNvPr>
          <xdr:cNvCxnSpPr/>
        </xdr:nvCxnSpPr>
        <xdr:spPr>
          <a:xfrm>
            <a:off x="1781176" y="678513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8" name="Straight Arrow Connector 1467">
            <a:extLst>
              <a:ext uri="{FF2B5EF4-FFF2-40B4-BE49-F238E27FC236}">
                <a16:creationId xmlns:a16="http://schemas.microsoft.com/office/drawing/2014/main" id="{2FDB0A5D-B7FC-433E-B4BE-386E0768BC20}"/>
              </a:ext>
            </a:extLst>
          </xdr:cNvPr>
          <xdr:cNvCxnSpPr/>
        </xdr:nvCxnSpPr>
        <xdr:spPr>
          <a:xfrm>
            <a:off x="1943101" y="678513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9" name="Straight Arrow Connector 1468">
            <a:extLst>
              <a:ext uri="{FF2B5EF4-FFF2-40B4-BE49-F238E27FC236}">
                <a16:creationId xmlns:a16="http://schemas.microsoft.com/office/drawing/2014/main" id="{ED377531-6D2C-44B8-9E79-5C206608C176}"/>
              </a:ext>
            </a:extLst>
          </xdr:cNvPr>
          <xdr:cNvCxnSpPr/>
        </xdr:nvCxnSpPr>
        <xdr:spPr>
          <a:xfrm>
            <a:off x="2105026" y="678513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0" name="Straight Arrow Connector 1469">
            <a:extLst>
              <a:ext uri="{FF2B5EF4-FFF2-40B4-BE49-F238E27FC236}">
                <a16:creationId xmlns:a16="http://schemas.microsoft.com/office/drawing/2014/main" id="{1BFDC5A9-0691-4CF9-AE2F-E303EF495306}"/>
              </a:ext>
            </a:extLst>
          </xdr:cNvPr>
          <xdr:cNvCxnSpPr/>
        </xdr:nvCxnSpPr>
        <xdr:spPr>
          <a:xfrm>
            <a:off x="2266951" y="6784657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1" name="Straight Arrow Connector 1470">
            <a:extLst>
              <a:ext uri="{FF2B5EF4-FFF2-40B4-BE49-F238E27FC236}">
                <a16:creationId xmlns:a16="http://schemas.microsoft.com/office/drawing/2014/main" id="{7360F9B9-4B64-4FB3-8F63-C168BE3A50E1}"/>
              </a:ext>
            </a:extLst>
          </xdr:cNvPr>
          <xdr:cNvCxnSpPr/>
        </xdr:nvCxnSpPr>
        <xdr:spPr>
          <a:xfrm>
            <a:off x="2428876" y="6784657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2" name="Straight Arrow Connector 1471">
            <a:extLst>
              <a:ext uri="{FF2B5EF4-FFF2-40B4-BE49-F238E27FC236}">
                <a16:creationId xmlns:a16="http://schemas.microsoft.com/office/drawing/2014/main" id="{F36E264D-359E-4F78-9043-CB50FFBAC5EF}"/>
              </a:ext>
            </a:extLst>
          </xdr:cNvPr>
          <xdr:cNvCxnSpPr/>
        </xdr:nvCxnSpPr>
        <xdr:spPr>
          <a:xfrm>
            <a:off x="2590801" y="67846574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3" name="Straight Arrow Connector 1472">
            <a:extLst>
              <a:ext uri="{FF2B5EF4-FFF2-40B4-BE49-F238E27FC236}">
                <a16:creationId xmlns:a16="http://schemas.microsoft.com/office/drawing/2014/main" id="{E6FB6BF6-2A93-4972-ADD6-FD2091524664}"/>
              </a:ext>
            </a:extLst>
          </xdr:cNvPr>
          <xdr:cNvCxnSpPr/>
        </xdr:nvCxnSpPr>
        <xdr:spPr>
          <a:xfrm>
            <a:off x="2752726" y="67846576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4" name="Straight Arrow Connector 1473">
            <a:extLst>
              <a:ext uri="{FF2B5EF4-FFF2-40B4-BE49-F238E27FC236}">
                <a16:creationId xmlns:a16="http://schemas.microsoft.com/office/drawing/2014/main" id="{07C85859-3FD2-4D92-A7C3-ECC252FEF130}"/>
              </a:ext>
            </a:extLst>
          </xdr:cNvPr>
          <xdr:cNvCxnSpPr/>
        </xdr:nvCxnSpPr>
        <xdr:spPr>
          <a:xfrm>
            <a:off x="2914651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5" name="Straight Arrow Connector 1474">
            <a:extLst>
              <a:ext uri="{FF2B5EF4-FFF2-40B4-BE49-F238E27FC236}">
                <a16:creationId xmlns:a16="http://schemas.microsoft.com/office/drawing/2014/main" id="{EDE78D15-D666-4F6A-9599-35BE28281EA0}"/>
              </a:ext>
            </a:extLst>
          </xdr:cNvPr>
          <xdr:cNvCxnSpPr/>
        </xdr:nvCxnSpPr>
        <xdr:spPr>
          <a:xfrm>
            <a:off x="3076576" y="6785133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6" name="Straight Connector 1475">
            <a:extLst>
              <a:ext uri="{FF2B5EF4-FFF2-40B4-BE49-F238E27FC236}">
                <a16:creationId xmlns:a16="http://schemas.microsoft.com/office/drawing/2014/main" id="{E46339BD-DDBA-4685-9310-669AE50ED9EE}"/>
              </a:ext>
            </a:extLst>
          </xdr:cNvPr>
          <xdr:cNvCxnSpPr/>
        </xdr:nvCxnSpPr>
        <xdr:spPr>
          <a:xfrm>
            <a:off x="971550" y="67846575"/>
            <a:ext cx="582930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7" name="Straight Arrow Connector 1476">
            <a:extLst>
              <a:ext uri="{FF2B5EF4-FFF2-40B4-BE49-F238E27FC236}">
                <a16:creationId xmlns:a16="http://schemas.microsoft.com/office/drawing/2014/main" id="{D5F5E484-5804-4DEB-B3BD-9B6732AAE720}"/>
              </a:ext>
            </a:extLst>
          </xdr:cNvPr>
          <xdr:cNvCxnSpPr/>
        </xdr:nvCxnSpPr>
        <xdr:spPr>
          <a:xfrm>
            <a:off x="3238501" y="678465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8" name="Straight Arrow Connector 1477">
            <a:extLst>
              <a:ext uri="{FF2B5EF4-FFF2-40B4-BE49-F238E27FC236}">
                <a16:creationId xmlns:a16="http://schemas.microsoft.com/office/drawing/2014/main" id="{395E0F20-B77E-4028-9734-137E7557F6E0}"/>
              </a:ext>
            </a:extLst>
          </xdr:cNvPr>
          <xdr:cNvCxnSpPr/>
        </xdr:nvCxnSpPr>
        <xdr:spPr>
          <a:xfrm>
            <a:off x="3400426" y="6784657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9" name="Straight Arrow Connector 1478">
            <a:extLst>
              <a:ext uri="{FF2B5EF4-FFF2-40B4-BE49-F238E27FC236}">
                <a16:creationId xmlns:a16="http://schemas.microsoft.com/office/drawing/2014/main" id="{9327B2C6-4433-416B-857C-D5E1CBEE9BD2}"/>
              </a:ext>
            </a:extLst>
          </xdr:cNvPr>
          <xdr:cNvCxnSpPr/>
        </xdr:nvCxnSpPr>
        <xdr:spPr>
          <a:xfrm>
            <a:off x="3562351" y="6784657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0" name="Straight Arrow Connector 1479">
            <a:extLst>
              <a:ext uri="{FF2B5EF4-FFF2-40B4-BE49-F238E27FC236}">
                <a16:creationId xmlns:a16="http://schemas.microsoft.com/office/drawing/2014/main" id="{F937E32B-B3F4-4F01-A7DA-68E64F15343B}"/>
              </a:ext>
            </a:extLst>
          </xdr:cNvPr>
          <xdr:cNvCxnSpPr/>
        </xdr:nvCxnSpPr>
        <xdr:spPr>
          <a:xfrm>
            <a:off x="3724276" y="6785133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1" name="Straight Arrow Connector 1480">
            <a:extLst>
              <a:ext uri="{FF2B5EF4-FFF2-40B4-BE49-F238E27FC236}">
                <a16:creationId xmlns:a16="http://schemas.microsoft.com/office/drawing/2014/main" id="{216F80C9-67F2-47DC-B88A-509BF4BFD06A}"/>
              </a:ext>
            </a:extLst>
          </xdr:cNvPr>
          <xdr:cNvCxnSpPr/>
        </xdr:nvCxnSpPr>
        <xdr:spPr>
          <a:xfrm>
            <a:off x="3886201" y="6785134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2" name="Straight Arrow Connector 1481">
            <a:extLst>
              <a:ext uri="{FF2B5EF4-FFF2-40B4-BE49-F238E27FC236}">
                <a16:creationId xmlns:a16="http://schemas.microsoft.com/office/drawing/2014/main" id="{97C82CE4-668D-489E-BBD4-943170607326}"/>
              </a:ext>
            </a:extLst>
          </xdr:cNvPr>
          <xdr:cNvCxnSpPr/>
        </xdr:nvCxnSpPr>
        <xdr:spPr>
          <a:xfrm>
            <a:off x="3886193" y="6785609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3" name="Straight Arrow Connector 1482">
            <a:extLst>
              <a:ext uri="{FF2B5EF4-FFF2-40B4-BE49-F238E27FC236}">
                <a16:creationId xmlns:a16="http://schemas.microsoft.com/office/drawing/2014/main" id="{FCB5AC4C-57A9-4BC0-AF15-A8B7C291A11B}"/>
              </a:ext>
            </a:extLst>
          </xdr:cNvPr>
          <xdr:cNvCxnSpPr/>
        </xdr:nvCxnSpPr>
        <xdr:spPr>
          <a:xfrm>
            <a:off x="4048118" y="678560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4" name="Straight Arrow Connector 1483">
            <a:extLst>
              <a:ext uri="{FF2B5EF4-FFF2-40B4-BE49-F238E27FC236}">
                <a16:creationId xmlns:a16="http://schemas.microsoft.com/office/drawing/2014/main" id="{2D7D6B5D-1980-4DFD-B397-583019BE1CEC}"/>
              </a:ext>
            </a:extLst>
          </xdr:cNvPr>
          <xdr:cNvCxnSpPr/>
        </xdr:nvCxnSpPr>
        <xdr:spPr>
          <a:xfrm>
            <a:off x="421004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5" name="Straight Arrow Connector 1484">
            <a:extLst>
              <a:ext uri="{FF2B5EF4-FFF2-40B4-BE49-F238E27FC236}">
                <a16:creationId xmlns:a16="http://schemas.microsoft.com/office/drawing/2014/main" id="{D8A35F01-02C3-4C51-B510-5888748553FA}"/>
              </a:ext>
            </a:extLst>
          </xdr:cNvPr>
          <xdr:cNvCxnSpPr/>
        </xdr:nvCxnSpPr>
        <xdr:spPr>
          <a:xfrm>
            <a:off x="4371968" y="678513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6" name="Straight Arrow Connector 1485">
            <a:extLst>
              <a:ext uri="{FF2B5EF4-FFF2-40B4-BE49-F238E27FC236}">
                <a16:creationId xmlns:a16="http://schemas.microsoft.com/office/drawing/2014/main" id="{CF411E05-CCBD-4666-B042-9B1FF9F225F2}"/>
              </a:ext>
            </a:extLst>
          </xdr:cNvPr>
          <xdr:cNvCxnSpPr/>
        </xdr:nvCxnSpPr>
        <xdr:spPr>
          <a:xfrm>
            <a:off x="453389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7" name="Straight Arrow Connector 1486">
            <a:extLst>
              <a:ext uri="{FF2B5EF4-FFF2-40B4-BE49-F238E27FC236}">
                <a16:creationId xmlns:a16="http://schemas.microsoft.com/office/drawing/2014/main" id="{FBB21C3A-DBF4-4057-8030-DC26AB13EEDA}"/>
              </a:ext>
            </a:extLst>
          </xdr:cNvPr>
          <xdr:cNvCxnSpPr/>
        </xdr:nvCxnSpPr>
        <xdr:spPr>
          <a:xfrm>
            <a:off x="4695818" y="678560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8" name="Straight Arrow Connector 1487">
            <a:extLst>
              <a:ext uri="{FF2B5EF4-FFF2-40B4-BE49-F238E27FC236}">
                <a16:creationId xmlns:a16="http://schemas.microsoft.com/office/drawing/2014/main" id="{D1B49258-A4C0-40D5-8770-F44A326C348C}"/>
              </a:ext>
            </a:extLst>
          </xdr:cNvPr>
          <xdr:cNvCxnSpPr/>
        </xdr:nvCxnSpPr>
        <xdr:spPr>
          <a:xfrm>
            <a:off x="4857743" y="678561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6" name="Straight Arrow Connector 1545">
            <a:extLst>
              <a:ext uri="{FF2B5EF4-FFF2-40B4-BE49-F238E27FC236}">
                <a16:creationId xmlns:a16="http://schemas.microsoft.com/office/drawing/2014/main" id="{F1E845CE-88B8-4E66-9B2E-A09017769A9C}"/>
              </a:ext>
            </a:extLst>
          </xdr:cNvPr>
          <xdr:cNvCxnSpPr/>
        </xdr:nvCxnSpPr>
        <xdr:spPr>
          <a:xfrm>
            <a:off x="5019668" y="678560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7" name="Straight Arrow Connector 1546">
            <a:extLst>
              <a:ext uri="{FF2B5EF4-FFF2-40B4-BE49-F238E27FC236}">
                <a16:creationId xmlns:a16="http://schemas.microsoft.com/office/drawing/2014/main" id="{F618B01A-095E-4100-8236-438EC27FF3B2}"/>
              </a:ext>
            </a:extLst>
          </xdr:cNvPr>
          <xdr:cNvCxnSpPr/>
        </xdr:nvCxnSpPr>
        <xdr:spPr>
          <a:xfrm>
            <a:off x="518159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8" name="Straight Arrow Connector 1547">
            <a:extLst>
              <a:ext uri="{FF2B5EF4-FFF2-40B4-BE49-F238E27FC236}">
                <a16:creationId xmlns:a16="http://schemas.microsoft.com/office/drawing/2014/main" id="{A79D9E5A-70E5-4C71-9432-3BE0D86A340E}"/>
              </a:ext>
            </a:extLst>
          </xdr:cNvPr>
          <xdr:cNvCxnSpPr/>
        </xdr:nvCxnSpPr>
        <xdr:spPr>
          <a:xfrm>
            <a:off x="5343518" y="678513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9" name="Straight Arrow Connector 1548">
            <a:extLst>
              <a:ext uri="{FF2B5EF4-FFF2-40B4-BE49-F238E27FC236}">
                <a16:creationId xmlns:a16="http://schemas.microsoft.com/office/drawing/2014/main" id="{385A947A-2CB1-4CA3-AC67-445CB9F8A26B}"/>
              </a:ext>
            </a:extLst>
          </xdr:cNvPr>
          <xdr:cNvCxnSpPr/>
        </xdr:nvCxnSpPr>
        <xdr:spPr>
          <a:xfrm>
            <a:off x="550544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0" name="Straight Arrow Connector 1549">
            <a:extLst>
              <a:ext uri="{FF2B5EF4-FFF2-40B4-BE49-F238E27FC236}">
                <a16:creationId xmlns:a16="http://schemas.microsoft.com/office/drawing/2014/main" id="{7FC11ADF-4E69-41A5-8C32-B4BB866715BD}"/>
              </a:ext>
            </a:extLst>
          </xdr:cNvPr>
          <xdr:cNvCxnSpPr/>
        </xdr:nvCxnSpPr>
        <xdr:spPr>
          <a:xfrm>
            <a:off x="5667368" y="678560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1" name="Straight Arrow Connector 1550">
            <a:extLst>
              <a:ext uri="{FF2B5EF4-FFF2-40B4-BE49-F238E27FC236}">
                <a16:creationId xmlns:a16="http://schemas.microsoft.com/office/drawing/2014/main" id="{D216CFAC-636F-47AC-BCAA-D9DD63430AC6}"/>
              </a:ext>
            </a:extLst>
          </xdr:cNvPr>
          <xdr:cNvCxnSpPr/>
        </xdr:nvCxnSpPr>
        <xdr:spPr>
          <a:xfrm>
            <a:off x="5829293" y="678561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6" name="Straight Arrow Connector 1595">
            <a:extLst>
              <a:ext uri="{FF2B5EF4-FFF2-40B4-BE49-F238E27FC236}">
                <a16:creationId xmlns:a16="http://schemas.microsoft.com/office/drawing/2014/main" id="{E0523F0B-2941-43ED-8FAD-60337536C0C2}"/>
              </a:ext>
            </a:extLst>
          </xdr:cNvPr>
          <xdr:cNvCxnSpPr/>
        </xdr:nvCxnSpPr>
        <xdr:spPr>
          <a:xfrm>
            <a:off x="5991218" y="67856099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7" name="Straight Arrow Connector 1596">
            <a:extLst>
              <a:ext uri="{FF2B5EF4-FFF2-40B4-BE49-F238E27FC236}">
                <a16:creationId xmlns:a16="http://schemas.microsoft.com/office/drawing/2014/main" id="{963BA7D3-A93E-453F-93C0-2215C2D0E0DA}"/>
              </a:ext>
            </a:extLst>
          </xdr:cNvPr>
          <xdr:cNvCxnSpPr/>
        </xdr:nvCxnSpPr>
        <xdr:spPr>
          <a:xfrm>
            <a:off x="615314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8" name="Straight Arrow Connector 1597">
            <a:extLst>
              <a:ext uri="{FF2B5EF4-FFF2-40B4-BE49-F238E27FC236}">
                <a16:creationId xmlns:a16="http://schemas.microsoft.com/office/drawing/2014/main" id="{F0948DF1-0CC8-4198-AB26-473A4FA91E1C}"/>
              </a:ext>
            </a:extLst>
          </xdr:cNvPr>
          <xdr:cNvCxnSpPr/>
        </xdr:nvCxnSpPr>
        <xdr:spPr>
          <a:xfrm>
            <a:off x="6315068" y="67851335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9" name="Straight Arrow Connector 1598">
            <a:extLst>
              <a:ext uri="{FF2B5EF4-FFF2-40B4-BE49-F238E27FC236}">
                <a16:creationId xmlns:a16="http://schemas.microsoft.com/office/drawing/2014/main" id="{414700F3-6792-47D0-B7B5-7E14A60394A4}"/>
              </a:ext>
            </a:extLst>
          </xdr:cNvPr>
          <xdr:cNvCxnSpPr/>
        </xdr:nvCxnSpPr>
        <xdr:spPr>
          <a:xfrm>
            <a:off x="6476993" y="67851337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0" name="Straight Arrow Connector 1599">
            <a:extLst>
              <a:ext uri="{FF2B5EF4-FFF2-40B4-BE49-F238E27FC236}">
                <a16:creationId xmlns:a16="http://schemas.microsoft.com/office/drawing/2014/main" id="{59EF6112-7724-40DB-8820-A0C708A8E20A}"/>
              </a:ext>
            </a:extLst>
          </xdr:cNvPr>
          <xdr:cNvCxnSpPr/>
        </xdr:nvCxnSpPr>
        <xdr:spPr>
          <a:xfrm>
            <a:off x="6638918" y="67856098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1" name="Straight Arrow Connector 1600">
            <a:extLst>
              <a:ext uri="{FF2B5EF4-FFF2-40B4-BE49-F238E27FC236}">
                <a16:creationId xmlns:a16="http://schemas.microsoft.com/office/drawing/2014/main" id="{75CD9124-264D-4776-8D45-BA6C1E0934D0}"/>
              </a:ext>
            </a:extLst>
          </xdr:cNvPr>
          <xdr:cNvCxnSpPr/>
        </xdr:nvCxnSpPr>
        <xdr:spPr>
          <a:xfrm>
            <a:off x="6800843" y="67856100"/>
            <a:ext cx="0" cy="195263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104771</xdr:colOff>
      <xdr:row>31</xdr:row>
      <xdr:rowOff>71435</xdr:rowOff>
    </xdr:from>
    <xdr:to>
      <xdr:col>27</xdr:col>
      <xdr:colOff>71438</xdr:colOff>
      <xdr:row>50</xdr:row>
      <xdr:rowOff>52388</xdr:rowOff>
    </xdr:to>
    <xdr:grpSp>
      <xdr:nvGrpSpPr>
        <xdr:cNvPr id="2018" name="Group 2017">
          <a:extLst>
            <a:ext uri="{FF2B5EF4-FFF2-40B4-BE49-F238E27FC236}">
              <a16:creationId xmlns:a16="http://schemas.microsoft.com/office/drawing/2014/main" id="{7BD3B712-0E4A-FCA0-8BA0-EE7C03550CDC}"/>
            </a:ext>
          </a:extLst>
        </xdr:cNvPr>
        <xdr:cNvGrpSpPr/>
      </xdr:nvGrpSpPr>
      <xdr:grpSpPr>
        <a:xfrm>
          <a:off x="2857496" y="5176835"/>
          <a:ext cx="1585917" cy="2714628"/>
          <a:chOff x="2857496" y="5176835"/>
          <a:chExt cx="1585917" cy="2714628"/>
        </a:xfrm>
      </xdr:grpSpPr>
      <xdr:sp macro="" textlink="">
        <xdr:nvSpPr>
          <xdr:cNvPr id="1854" name="Freeform: Shape 1853">
            <a:extLst>
              <a:ext uri="{FF2B5EF4-FFF2-40B4-BE49-F238E27FC236}">
                <a16:creationId xmlns:a16="http://schemas.microsoft.com/office/drawing/2014/main" id="{D42D3CBD-AAB0-4601-8619-9828ED9E863C}"/>
              </a:ext>
            </a:extLst>
          </xdr:cNvPr>
          <xdr:cNvSpPr/>
        </xdr:nvSpPr>
        <xdr:spPr>
          <a:xfrm>
            <a:off x="3071813" y="525303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55" name="Freeform: Shape 1854">
            <a:extLst>
              <a:ext uri="{FF2B5EF4-FFF2-40B4-BE49-F238E27FC236}">
                <a16:creationId xmlns:a16="http://schemas.microsoft.com/office/drawing/2014/main" id="{FF4205C7-5FF2-439D-A6F2-1209666A0CE4}"/>
              </a:ext>
            </a:extLst>
          </xdr:cNvPr>
          <xdr:cNvSpPr/>
        </xdr:nvSpPr>
        <xdr:spPr>
          <a:xfrm>
            <a:off x="3067050" y="712946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D1E0B275-5241-4E78-B72E-6050CB7D853D}"/>
              </a:ext>
            </a:extLst>
          </xdr:cNvPr>
          <xdr:cNvSpPr/>
        </xdr:nvSpPr>
        <xdr:spPr>
          <a:xfrm>
            <a:off x="3319461" y="5681663"/>
            <a:ext cx="200025" cy="1443038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57" name="Straight Connector 1856">
            <a:extLst>
              <a:ext uri="{FF2B5EF4-FFF2-40B4-BE49-F238E27FC236}">
                <a16:creationId xmlns:a16="http://schemas.microsoft.com/office/drawing/2014/main" id="{842FB6F3-9B95-49D7-8E44-E53EF2908EB1}"/>
              </a:ext>
            </a:extLst>
          </xdr:cNvPr>
          <xdr:cNvCxnSpPr/>
        </xdr:nvCxnSpPr>
        <xdr:spPr>
          <a:xfrm>
            <a:off x="3771897" y="5248276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8" name="Straight Connector 1857">
            <a:extLst>
              <a:ext uri="{FF2B5EF4-FFF2-40B4-BE49-F238E27FC236}">
                <a16:creationId xmlns:a16="http://schemas.microsoft.com/office/drawing/2014/main" id="{5A006B32-4151-4845-90EA-BB0EA29A744A}"/>
              </a:ext>
            </a:extLst>
          </xdr:cNvPr>
          <xdr:cNvCxnSpPr/>
        </xdr:nvCxnSpPr>
        <xdr:spPr>
          <a:xfrm>
            <a:off x="4371975" y="5176835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9" name="Straight Connector 1858">
            <a:extLst>
              <a:ext uri="{FF2B5EF4-FFF2-40B4-BE49-F238E27FC236}">
                <a16:creationId xmlns:a16="http://schemas.microsoft.com/office/drawing/2014/main" id="{49F303E0-633B-466B-8523-C111A8BCA295}"/>
              </a:ext>
            </a:extLst>
          </xdr:cNvPr>
          <xdr:cNvCxnSpPr/>
        </xdr:nvCxnSpPr>
        <xdr:spPr>
          <a:xfrm flipH="1">
            <a:off x="4338637" y="5214937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0" name="Straight Connector 1859">
            <a:extLst>
              <a:ext uri="{FF2B5EF4-FFF2-40B4-BE49-F238E27FC236}">
                <a16:creationId xmlns:a16="http://schemas.microsoft.com/office/drawing/2014/main" id="{C4D3486F-BFEF-4887-B234-6232F1FD083A}"/>
              </a:ext>
            </a:extLst>
          </xdr:cNvPr>
          <xdr:cNvCxnSpPr/>
        </xdr:nvCxnSpPr>
        <xdr:spPr>
          <a:xfrm>
            <a:off x="3771897" y="7124700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1" name="Straight Connector 1860">
            <a:extLst>
              <a:ext uri="{FF2B5EF4-FFF2-40B4-BE49-F238E27FC236}">
                <a16:creationId xmlns:a16="http://schemas.microsoft.com/office/drawing/2014/main" id="{7B7FB78F-C908-4F42-A6E5-2530D476F4A1}"/>
              </a:ext>
            </a:extLst>
          </xdr:cNvPr>
          <xdr:cNvCxnSpPr/>
        </xdr:nvCxnSpPr>
        <xdr:spPr>
          <a:xfrm flipH="1">
            <a:off x="4338637" y="709136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2" name="Straight Connector 1861">
            <a:extLst>
              <a:ext uri="{FF2B5EF4-FFF2-40B4-BE49-F238E27FC236}">
                <a16:creationId xmlns:a16="http://schemas.microsoft.com/office/drawing/2014/main" id="{185F49D0-EAE3-43F3-ACAD-6E71F4B2939A}"/>
              </a:ext>
            </a:extLst>
          </xdr:cNvPr>
          <xdr:cNvCxnSpPr/>
        </xdr:nvCxnSpPr>
        <xdr:spPr>
          <a:xfrm flipV="1">
            <a:off x="4048130" y="5186363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3" name="Straight Connector 1862">
            <a:extLst>
              <a:ext uri="{FF2B5EF4-FFF2-40B4-BE49-F238E27FC236}">
                <a16:creationId xmlns:a16="http://schemas.microsoft.com/office/drawing/2014/main" id="{75745641-FB61-4D93-8600-58E7D0DBECA4}"/>
              </a:ext>
            </a:extLst>
          </xdr:cNvPr>
          <xdr:cNvCxnSpPr/>
        </xdr:nvCxnSpPr>
        <xdr:spPr>
          <a:xfrm>
            <a:off x="3700461" y="567689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4" name="Straight Connector 1863">
            <a:extLst>
              <a:ext uri="{FF2B5EF4-FFF2-40B4-BE49-F238E27FC236}">
                <a16:creationId xmlns:a16="http://schemas.microsoft.com/office/drawing/2014/main" id="{74655A5B-0110-4556-9472-F45F83B34A81}"/>
              </a:ext>
            </a:extLst>
          </xdr:cNvPr>
          <xdr:cNvCxnSpPr/>
        </xdr:nvCxnSpPr>
        <xdr:spPr>
          <a:xfrm flipH="1">
            <a:off x="4014793" y="56435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5" name="Straight Connector 1864">
            <a:extLst>
              <a:ext uri="{FF2B5EF4-FFF2-40B4-BE49-F238E27FC236}">
                <a16:creationId xmlns:a16="http://schemas.microsoft.com/office/drawing/2014/main" id="{215DC71A-5E4C-4E34-8584-84D2E13EF913}"/>
              </a:ext>
            </a:extLst>
          </xdr:cNvPr>
          <xdr:cNvCxnSpPr/>
        </xdr:nvCxnSpPr>
        <xdr:spPr>
          <a:xfrm flipH="1">
            <a:off x="4014793" y="70913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6" name="Straight Connector 1865">
            <a:extLst>
              <a:ext uri="{FF2B5EF4-FFF2-40B4-BE49-F238E27FC236}">
                <a16:creationId xmlns:a16="http://schemas.microsoft.com/office/drawing/2014/main" id="{75745C58-8DD4-44C7-BB5C-51E0A8E80FC6}"/>
              </a:ext>
            </a:extLst>
          </xdr:cNvPr>
          <xdr:cNvCxnSpPr/>
        </xdr:nvCxnSpPr>
        <xdr:spPr>
          <a:xfrm>
            <a:off x="3700461" y="755332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7" name="Straight Connector 1866">
            <a:extLst>
              <a:ext uri="{FF2B5EF4-FFF2-40B4-BE49-F238E27FC236}">
                <a16:creationId xmlns:a16="http://schemas.microsoft.com/office/drawing/2014/main" id="{541751C7-543E-4487-B9F4-8D70493536A9}"/>
              </a:ext>
            </a:extLst>
          </xdr:cNvPr>
          <xdr:cNvCxnSpPr/>
        </xdr:nvCxnSpPr>
        <xdr:spPr>
          <a:xfrm flipH="1">
            <a:off x="4014793" y="75199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8" name="Straight Connector 1867">
            <a:extLst>
              <a:ext uri="{FF2B5EF4-FFF2-40B4-BE49-F238E27FC236}">
                <a16:creationId xmlns:a16="http://schemas.microsoft.com/office/drawing/2014/main" id="{C03D15E4-83D1-410E-94C4-5BA0FA699CDC}"/>
              </a:ext>
            </a:extLst>
          </xdr:cNvPr>
          <xdr:cNvCxnSpPr/>
        </xdr:nvCxnSpPr>
        <xdr:spPr>
          <a:xfrm>
            <a:off x="3238500" y="7620000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9" name="Straight Connector 1868">
            <a:extLst>
              <a:ext uri="{FF2B5EF4-FFF2-40B4-BE49-F238E27FC236}">
                <a16:creationId xmlns:a16="http://schemas.microsoft.com/office/drawing/2014/main" id="{AD42754C-4CF3-40A6-BD8B-73E9E8ADFFE8}"/>
              </a:ext>
            </a:extLst>
          </xdr:cNvPr>
          <xdr:cNvCxnSpPr/>
        </xdr:nvCxnSpPr>
        <xdr:spPr>
          <a:xfrm>
            <a:off x="3176586" y="7839074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0" name="Straight Connector 1869">
            <a:extLst>
              <a:ext uri="{FF2B5EF4-FFF2-40B4-BE49-F238E27FC236}">
                <a16:creationId xmlns:a16="http://schemas.microsoft.com/office/drawing/2014/main" id="{227B468E-B54F-45D3-88FF-E4C9B21F3ABB}"/>
              </a:ext>
            </a:extLst>
          </xdr:cNvPr>
          <xdr:cNvCxnSpPr/>
        </xdr:nvCxnSpPr>
        <xdr:spPr>
          <a:xfrm flipH="1">
            <a:off x="3200399" y="780573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1" name="Straight Connector 1870">
            <a:extLst>
              <a:ext uri="{FF2B5EF4-FFF2-40B4-BE49-F238E27FC236}">
                <a16:creationId xmlns:a16="http://schemas.microsoft.com/office/drawing/2014/main" id="{CC4C5848-D2B4-45A9-B325-4E1EDD598208}"/>
              </a:ext>
            </a:extLst>
          </xdr:cNvPr>
          <xdr:cNvCxnSpPr/>
        </xdr:nvCxnSpPr>
        <xdr:spPr>
          <a:xfrm>
            <a:off x="3562350" y="7620000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2" name="Straight Connector 1871">
            <a:extLst>
              <a:ext uri="{FF2B5EF4-FFF2-40B4-BE49-F238E27FC236}">
                <a16:creationId xmlns:a16="http://schemas.microsoft.com/office/drawing/2014/main" id="{5426E0CF-21C7-41A8-909D-51686A192F16}"/>
              </a:ext>
            </a:extLst>
          </xdr:cNvPr>
          <xdr:cNvCxnSpPr/>
        </xdr:nvCxnSpPr>
        <xdr:spPr>
          <a:xfrm flipH="1">
            <a:off x="3524249" y="780573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3" name="Straight Connector 1872">
            <a:extLst>
              <a:ext uri="{FF2B5EF4-FFF2-40B4-BE49-F238E27FC236}">
                <a16:creationId xmlns:a16="http://schemas.microsoft.com/office/drawing/2014/main" id="{B3EE2999-904D-409B-9F8D-41D6098B649A}"/>
              </a:ext>
            </a:extLst>
          </xdr:cNvPr>
          <xdr:cNvCxnSpPr/>
        </xdr:nvCxnSpPr>
        <xdr:spPr>
          <a:xfrm flipH="1">
            <a:off x="4014788" y="5214937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4" name="Straight Connector 1873">
            <a:extLst>
              <a:ext uri="{FF2B5EF4-FFF2-40B4-BE49-F238E27FC236}">
                <a16:creationId xmlns:a16="http://schemas.microsoft.com/office/drawing/2014/main" id="{43C27794-4947-49E6-B251-07E7C948E61C}"/>
              </a:ext>
            </a:extLst>
          </xdr:cNvPr>
          <xdr:cNvCxnSpPr/>
        </xdr:nvCxnSpPr>
        <xdr:spPr>
          <a:xfrm flipV="1">
            <a:off x="3019425" y="630555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5" name="Straight Connector 1874">
            <a:extLst>
              <a:ext uri="{FF2B5EF4-FFF2-40B4-BE49-F238E27FC236}">
                <a16:creationId xmlns:a16="http://schemas.microsoft.com/office/drawing/2014/main" id="{F474AB39-4277-4C2A-97BA-DE865BA23E22}"/>
              </a:ext>
            </a:extLst>
          </xdr:cNvPr>
          <xdr:cNvCxnSpPr/>
        </xdr:nvCxnSpPr>
        <xdr:spPr>
          <a:xfrm flipV="1">
            <a:off x="2971800" y="543877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6" name="Straight Connector 1875">
            <a:extLst>
              <a:ext uri="{FF2B5EF4-FFF2-40B4-BE49-F238E27FC236}">
                <a16:creationId xmlns:a16="http://schemas.microsoft.com/office/drawing/2014/main" id="{C9B102CF-5BC3-4B7B-B997-FF08BCE51804}"/>
              </a:ext>
            </a:extLst>
          </xdr:cNvPr>
          <xdr:cNvCxnSpPr/>
        </xdr:nvCxnSpPr>
        <xdr:spPr>
          <a:xfrm flipH="1">
            <a:off x="2857500" y="524827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7" name="Straight Connector 1876">
            <a:extLst>
              <a:ext uri="{FF2B5EF4-FFF2-40B4-BE49-F238E27FC236}">
                <a16:creationId xmlns:a16="http://schemas.microsoft.com/office/drawing/2014/main" id="{CB4E6966-8664-4A4C-8C0B-DAFDFB592F00}"/>
              </a:ext>
            </a:extLst>
          </xdr:cNvPr>
          <xdr:cNvCxnSpPr/>
        </xdr:nvCxnSpPr>
        <xdr:spPr>
          <a:xfrm>
            <a:off x="2914650" y="5186361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8" name="Straight Connector 1877">
            <a:extLst>
              <a:ext uri="{FF2B5EF4-FFF2-40B4-BE49-F238E27FC236}">
                <a16:creationId xmlns:a16="http://schemas.microsoft.com/office/drawing/2014/main" id="{519B81A0-F4D4-4D85-842E-ACD3B68D736E}"/>
              </a:ext>
            </a:extLst>
          </xdr:cNvPr>
          <xdr:cNvCxnSpPr/>
        </xdr:nvCxnSpPr>
        <xdr:spPr>
          <a:xfrm flipH="1">
            <a:off x="2881314" y="52149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9" name="Straight Connector 1878">
            <a:extLst>
              <a:ext uri="{FF2B5EF4-FFF2-40B4-BE49-F238E27FC236}">
                <a16:creationId xmlns:a16="http://schemas.microsoft.com/office/drawing/2014/main" id="{500739EE-7C08-47B3-BF06-24B8701981BC}"/>
              </a:ext>
            </a:extLst>
          </xdr:cNvPr>
          <xdr:cNvCxnSpPr/>
        </xdr:nvCxnSpPr>
        <xdr:spPr>
          <a:xfrm flipH="1">
            <a:off x="2857496" y="539115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0" name="Straight Connector 1879">
            <a:extLst>
              <a:ext uri="{FF2B5EF4-FFF2-40B4-BE49-F238E27FC236}">
                <a16:creationId xmlns:a16="http://schemas.microsoft.com/office/drawing/2014/main" id="{D096C4F3-855B-4E42-939F-9C1B91E7E031}"/>
              </a:ext>
            </a:extLst>
          </xdr:cNvPr>
          <xdr:cNvCxnSpPr/>
        </xdr:nvCxnSpPr>
        <xdr:spPr>
          <a:xfrm flipH="1">
            <a:off x="2881310" y="535781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1" name="Straight Connector 1880">
            <a:extLst>
              <a:ext uri="{FF2B5EF4-FFF2-40B4-BE49-F238E27FC236}">
                <a16:creationId xmlns:a16="http://schemas.microsoft.com/office/drawing/2014/main" id="{4478894F-3F01-4F40-B355-E2149E5DDA22}"/>
              </a:ext>
            </a:extLst>
          </xdr:cNvPr>
          <xdr:cNvCxnSpPr/>
        </xdr:nvCxnSpPr>
        <xdr:spPr>
          <a:xfrm flipH="1">
            <a:off x="2857500" y="712470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2" name="Straight Connector 1881">
            <a:extLst>
              <a:ext uri="{FF2B5EF4-FFF2-40B4-BE49-F238E27FC236}">
                <a16:creationId xmlns:a16="http://schemas.microsoft.com/office/drawing/2014/main" id="{1A298816-9FF9-472D-BF24-3A4947249B22}"/>
              </a:ext>
            </a:extLst>
          </xdr:cNvPr>
          <xdr:cNvCxnSpPr/>
        </xdr:nvCxnSpPr>
        <xdr:spPr>
          <a:xfrm>
            <a:off x="2914650" y="7062786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3" name="Straight Connector 1882">
            <a:extLst>
              <a:ext uri="{FF2B5EF4-FFF2-40B4-BE49-F238E27FC236}">
                <a16:creationId xmlns:a16="http://schemas.microsoft.com/office/drawing/2014/main" id="{2F3A9141-9069-49A8-BCE8-2764052BA0B1}"/>
              </a:ext>
            </a:extLst>
          </xdr:cNvPr>
          <xdr:cNvCxnSpPr/>
        </xdr:nvCxnSpPr>
        <xdr:spPr>
          <a:xfrm flipH="1">
            <a:off x="2881314" y="70913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4" name="Straight Connector 1883">
            <a:extLst>
              <a:ext uri="{FF2B5EF4-FFF2-40B4-BE49-F238E27FC236}">
                <a16:creationId xmlns:a16="http://schemas.microsoft.com/office/drawing/2014/main" id="{4FF033E6-A5F5-4B3C-A9F8-C9BA47AD04E5}"/>
              </a:ext>
            </a:extLst>
          </xdr:cNvPr>
          <xdr:cNvCxnSpPr/>
        </xdr:nvCxnSpPr>
        <xdr:spPr>
          <a:xfrm flipH="1">
            <a:off x="2857496" y="726757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5" name="Straight Connector 1884">
            <a:extLst>
              <a:ext uri="{FF2B5EF4-FFF2-40B4-BE49-F238E27FC236}">
                <a16:creationId xmlns:a16="http://schemas.microsoft.com/office/drawing/2014/main" id="{0F47AF3C-F808-419F-94A1-507FADB59EE2}"/>
              </a:ext>
            </a:extLst>
          </xdr:cNvPr>
          <xdr:cNvCxnSpPr/>
        </xdr:nvCxnSpPr>
        <xdr:spPr>
          <a:xfrm flipH="1">
            <a:off x="2881310" y="72342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104771</xdr:colOff>
      <xdr:row>149</xdr:row>
      <xdr:rowOff>71435</xdr:rowOff>
    </xdr:from>
    <xdr:to>
      <xdr:col>27</xdr:col>
      <xdr:colOff>71438</xdr:colOff>
      <xdr:row>168</xdr:row>
      <xdr:rowOff>52388</xdr:rowOff>
    </xdr:to>
    <xdr:grpSp>
      <xdr:nvGrpSpPr>
        <xdr:cNvPr id="2017" name="Group 2016">
          <a:extLst>
            <a:ext uri="{FF2B5EF4-FFF2-40B4-BE49-F238E27FC236}">
              <a16:creationId xmlns:a16="http://schemas.microsoft.com/office/drawing/2014/main" id="{DB11DA6F-0006-2CF7-6A79-51BB9CB2783B}"/>
            </a:ext>
          </a:extLst>
        </xdr:cNvPr>
        <xdr:cNvGrpSpPr/>
      </xdr:nvGrpSpPr>
      <xdr:grpSpPr>
        <a:xfrm>
          <a:off x="2857496" y="22788560"/>
          <a:ext cx="1585917" cy="2714628"/>
          <a:chOff x="2857496" y="22788560"/>
          <a:chExt cx="1585917" cy="2714628"/>
        </a:xfrm>
      </xdr:grpSpPr>
      <xdr:sp macro="" textlink="">
        <xdr:nvSpPr>
          <xdr:cNvPr id="1886" name="Freeform: Shape 1885">
            <a:extLst>
              <a:ext uri="{FF2B5EF4-FFF2-40B4-BE49-F238E27FC236}">
                <a16:creationId xmlns:a16="http://schemas.microsoft.com/office/drawing/2014/main" id="{550CE2D8-C570-4963-A0D7-D93A6E94AB33}"/>
              </a:ext>
            </a:extLst>
          </xdr:cNvPr>
          <xdr:cNvSpPr/>
        </xdr:nvSpPr>
        <xdr:spPr>
          <a:xfrm>
            <a:off x="3071813" y="2286476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87" name="Freeform: Shape 1886">
            <a:extLst>
              <a:ext uri="{FF2B5EF4-FFF2-40B4-BE49-F238E27FC236}">
                <a16:creationId xmlns:a16="http://schemas.microsoft.com/office/drawing/2014/main" id="{187C1145-3338-42FF-9A59-52495AC145FE}"/>
              </a:ext>
            </a:extLst>
          </xdr:cNvPr>
          <xdr:cNvSpPr/>
        </xdr:nvSpPr>
        <xdr:spPr>
          <a:xfrm>
            <a:off x="3067050" y="2474118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1A8DCCDD-7FAB-4547-8770-24E70E4D79AE}"/>
              </a:ext>
            </a:extLst>
          </xdr:cNvPr>
          <xdr:cNvSpPr/>
        </xdr:nvSpPr>
        <xdr:spPr>
          <a:xfrm>
            <a:off x="3319461" y="23293388"/>
            <a:ext cx="200025" cy="1443038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89" name="Straight Connector 1888">
            <a:extLst>
              <a:ext uri="{FF2B5EF4-FFF2-40B4-BE49-F238E27FC236}">
                <a16:creationId xmlns:a16="http://schemas.microsoft.com/office/drawing/2014/main" id="{1B3E12E1-EE44-4989-AF43-68F469FFC5B2}"/>
              </a:ext>
            </a:extLst>
          </xdr:cNvPr>
          <xdr:cNvCxnSpPr/>
        </xdr:nvCxnSpPr>
        <xdr:spPr>
          <a:xfrm>
            <a:off x="3771897" y="22860001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0" name="Straight Connector 1889">
            <a:extLst>
              <a:ext uri="{FF2B5EF4-FFF2-40B4-BE49-F238E27FC236}">
                <a16:creationId xmlns:a16="http://schemas.microsoft.com/office/drawing/2014/main" id="{2ECEA311-7C75-46B8-BE94-8AAE937F29FA}"/>
              </a:ext>
            </a:extLst>
          </xdr:cNvPr>
          <xdr:cNvCxnSpPr/>
        </xdr:nvCxnSpPr>
        <xdr:spPr>
          <a:xfrm>
            <a:off x="4371975" y="22788560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1" name="Straight Connector 1890">
            <a:extLst>
              <a:ext uri="{FF2B5EF4-FFF2-40B4-BE49-F238E27FC236}">
                <a16:creationId xmlns:a16="http://schemas.microsoft.com/office/drawing/2014/main" id="{8814FDE4-53EC-4358-999D-A8EB173F764F}"/>
              </a:ext>
            </a:extLst>
          </xdr:cNvPr>
          <xdr:cNvCxnSpPr/>
        </xdr:nvCxnSpPr>
        <xdr:spPr>
          <a:xfrm flipH="1">
            <a:off x="4338637" y="228266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2" name="Straight Connector 1891">
            <a:extLst>
              <a:ext uri="{FF2B5EF4-FFF2-40B4-BE49-F238E27FC236}">
                <a16:creationId xmlns:a16="http://schemas.microsoft.com/office/drawing/2014/main" id="{0A34F9DF-B215-44FA-A4DE-66AAD32F41BC}"/>
              </a:ext>
            </a:extLst>
          </xdr:cNvPr>
          <xdr:cNvCxnSpPr/>
        </xdr:nvCxnSpPr>
        <xdr:spPr>
          <a:xfrm>
            <a:off x="3771897" y="24736425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3" name="Straight Connector 1892">
            <a:extLst>
              <a:ext uri="{FF2B5EF4-FFF2-40B4-BE49-F238E27FC236}">
                <a16:creationId xmlns:a16="http://schemas.microsoft.com/office/drawing/2014/main" id="{D89323CC-CACE-41B7-B7CB-7EC0979FC516}"/>
              </a:ext>
            </a:extLst>
          </xdr:cNvPr>
          <xdr:cNvCxnSpPr/>
        </xdr:nvCxnSpPr>
        <xdr:spPr>
          <a:xfrm flipH="1">
            <a:off x="4338637" y="2470308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4" name="Straight Connector 1893">
            <a:extLst>
              <a:ext uri="{FF2B5EF4-FFF2-40B4-BE49-F238E27FC236}">
                <a16:creationId xmlns:a16="http://schemas.microsoft.com/office/drawing/2014/main" id="{571A1D51-8419-4811-B653-8082FD4737E3}"/>
              </a:ext>
            </a:extLst>
          </xdr:cNvPr>
          <xdr:cNvCxnSpPr/>
        </xdr:nvCxnSpPr>
        <xdr:spPr>
          <a:xfrm flipV="1">
            <a:off x="4048130" y="22798088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5" name="Straight Connector 1894">
            <a:extLst>
              <a:ext uri="{FF2B5EF4-FFF2-40B4-BE49-F238E27FC236}">
                <a16:creationId xmlns:a16="http://schemas.microsoft.com/office/drawing/2014/main" id="{7C514E5A-A2BF-4E47-9C42-E73654491875}"/>
              </a:ext>
            </a:extLst>
          </xdr:cNvPr>
          <xdr:cNvCxnSpPr/>
        </xdr:nvCxnSpPr>
        <xdr:spPr>
          <a:xfrm>
            <a:off x="3700461" y="2328862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6" name="Straight Connector 1895">
            <a:extLst>
              <a:ext uri="{FF2B5EF4-FFF2-40B4-BE49-F238E27FC236}">
                <a16:creationId xmlns:a16="http://schemas.microsoft.com/office/drawing/2014/main" id="{3E9B48C1-55A9-4BE5-82D2-2B1BB328A20F}"/>
              </a:ext>
            </a:extLst>
          </xdr:cNvPr>
          <xdr:cNvCxnSpPr/>
        </xdr:nvCxnSpPr>
        <xdr:spPr>
          <a:xfrm flipH="1">
            <a:off x="4014793" y="232552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7" name="Straight Connector 1896">
            <a:extLst>
              <a:ext uri="{FF2B5EF4-FFF2-40B4-BE49-F238E27FC236}">
                <a16:creationId xmlns:a16="http://schemas.microsoft.com/office/drawing/2014/main" id="{333F3BE8-4E9D-4A1B-A828-3199F4059FCA}"/>
              </a:ext>
            </a:extLst>
          </xdr:cNvPr>
          <xdr:cNvCxnSpPr/>
        </xdr:nvCxnSpPr>
        <xdr:spPr>
          <a:xfrm flipH="1">
            <a:off x="4014793" y="247030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8" name="Straight Connector 1897">
            <a:extLst>
              <a:ext uri="{FF2B5EF4-FFF2-40B4-BE49-F238E27FC236}">
                <a16:creationId xmlns:a16="http://schemas.microsoft.com/office/drawing/2014/main" id="{83D03F55-57C0-4CB1-8C5E-446405CF6AD1}"/>
              </a:ext>
            </a:extLst>
          </xdr:cNvPr>
          <xdr:cNvCxnSpPr/>
        </xdr:nvCxnSpPr>
        <xdr:spPr>
          <a:xfrm>
            <a:off x="3700461" y="2516504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9" name="Straight Connector 1898">
            <a:extLst>
              <a:ext uri="{FF2B5EF4-FFF2-40B4-BE49-F238E27FC236}">
                <a16:creationId xmlns:a16="http://schemas.microsoft.com/office/drawing/2014/main" id="{381AE59A-2E35-4930-A19E-2DFEB3A82088}"/>
              </a:ext>
            </a:extLst>
          </xdr:cNvPr>
          <xdr:cNvCxnSpPr/>
        </xdr:nvCxnSpPr>
        <xdr:spPr>
          <a:xfrm flipH="1">
            <a:off x="4014793" y="251317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0" name="Straight Connector 1899">
            <a:extLst>
              <a:ext uri="{FF2B5EF4-FFF2-40B4-BE49-F238E27FC236}">
                <a16:creationId xmlns:a16="http://schemas.microsoft.com/office/drawing/2014/main" id="{F0543D27-5B0F-4C43-B528-16E317CBA52D}"/>
              </a:ext>
            </a:extLst>
          </xdr:cNvPr>
          <xdr:cNvCxnSpPr/>
        </xdr:nvCxnSpPr>
        <xdr:spPr>
          <a:xfrm>
            <a:off x="3238500" y="252317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1" name="Straight Connector 1900">
            <a:extLst>
              <a:ext uri="{FF2B5EF4-FFF2-40B4-BE49-F238E27FC236}">
                <a16:creationId xmlns:a16="http://schemas.microsoft.com/office/drawing/2014/main" id="{CB81923F-B90C-4B4C-A40E-5CFCF413A290}"/>
              </a:ext>
            </a:extLst>
          </xdr:cNvPr>
          <xdr:cNvCxnSpPr/>
        </xdr:nvCxnSpPr>
        <xdr:spPr>
          <a:xfrm>
            <a:off x="3176586" y="25450799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2" name="Straight Connector 1901">
            <a:extLst>
              <a:ext uri="{FF2B5EF4-FFF2-40B4-BE49-F238E27FC236}">
                <a16:creationId xmlns:a16="http://schemas.microsoft.com/office/drawing/2014/main" id="{9D04B557-30CD-45F2-AFF4-E04AFEF6BC4F}"/>
              </a:ext>
            </a:extLst>
          </xdr:cNvPr>
          <xdr:cNvCxnSpPr/>
        </xdr:nvCxnSpPr>
        <xdr:spPr>
          <a:xfrm flipH="1">
            <a:off x="3200399" y="254174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3" name="Straight Connector 1902">
            <a:extLst>
              <a:ext uri="{FF2B5EF4-FFF2-40B4-BE49-F238E27FC236}">
                <a16:creationId xmlns:a16="http://schemas.microsoft.com/office/drawing/2014/main" id="{CB6D84A9-7B12-41D0-9C24-4061BA98B0B6}"/>
              </a:ext>
            </a:extLst>
          </xdr:cNvPr>
          <xdr:cNvCxnSpPr/>
        </xdr:nvCxnSpPr>
        <xdr:spPr>
          <a:xfrm>
            <a:off x="3562350" y="252317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4" name="Straight Connector 1903">
            <a:extLst>
              <a:ext uri="{FF2B5EF4-FFF2-40B4-BE49-F238E27FC236}">
                <a16:creationId xmlns:a16="http://schemas.microsoft.com/office/drawing/2014/main" id="{51E3F868-3081-43E6-A30C-030D5EC5CCA3}"/>
              </a:ext>
            </a:extLst>
          </xdr:cNvPr>
          <xdr:cNvCxnSpPr/>
        </xdr:nvCxnSpPr>
        <xdr:spPr>
          <a:xfrm flipH="1">
            <a:off x="3524249" y="254174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5" name="Straight Connector 1904">
            <a:extLst>
              <a:ext uri="{FF2B5EF4-FFF2-40B4-BE49-F238E27FC236}">
                <a16:creationId xmlns:a16="http://schemas.microsoft.com/office/drawing/2014/main" id="{32EBC36E-D2FC-4BBA-BFE7-7A5FE064ABF7}"/>
              </a:ext>
            </a:extLst>
          </xdr:cNvPr>
          <xdr:cNvCxnSpPr/>
        </xdr:nvCxnSpPr>
        <xdr:spPr>
          <a:xfrm flipH="1">
            <a:off x="4014788" y="228266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6" name="Straight Connector 1905">
            <a:extLst>
              <a:ext uri="{FF2B5EF4-FFF2-40B4-BE49-F238E27FC236}">
                <a16:creationId xmlns:a16="http://schemas.microsoft.com/office/drawing/2014/main" id="{CA77E23D-F9F1-46F9-938C-2798C8A9A86F}"/>
              </a:ext>
            </a:extLst>
          </xdr:cNvPr>
          <xdr:cNvCxnSpPr/>
        </xdr:nvCxnSpPr>
        <xdr:spPr>
          <a:xfrm flipV="1">
            <a:off x="3019425" y="2391727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7" name="Straight Connector 1906">
            <a:extLst>
              <a:ext uri="{FF2B5EF4-FFF2-40B4-BE49-F238E27FC236}">
                <a16:creationId xmlns:a16="http://schemas.microsoft.com/office/drawing/2014/main" id="{CA10F6CC-1998-44AD-BBF3-CA216A55C0E9}"/>
              </a:ext>
            </a:extLst>
          </xdr:cNvPr>
          <xdr:cNvCxnSpPr/>
        </xdr:nvCxnSpPr>
        <xdr:spPr>
          <a:xfrm flipV="1">
            <a:off x="2971800" y="2305050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8" name="Straight Connector 1907">
            <a:extLst>
              <a:ext uri="{FF2B5EF4-FFF2-40B4-BE49-F238E27FC236}">
                <a16:creationId xmlns:a16="http://schemas.microsoft.com/office/drawing/2014/main" id="{6D95F920-2DC9-47FF-9EFF-45FD01066F2A}"/>
              </a:ext>
            </a:extLst>
          </xdr:cNvPr>
          <xdr:cNvCxnSpPr/>
        </xdr:nvCxnSpPr>
        <xdr:spPr>
          <a:xfrm flipH="1">
            <a:off x="2857500" y="2286000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9" name="Straight Connector 1908">
            <a:extLst>
              <a:ext uri="{FF2B5EF4-FFF2-40B4-BE49-F238E27FC236}">
                <a16:creationId xmlns:a16="http://schemas.microsoft.com/office/drawing/2014/main" id="{93F9AD64-0D75-4E09-9509-6E189F30F49A}"/>
              </a:ext>
            </a:extLst>
          </xdr:cNvPr>
          <xdr:cNvCxnSpPr/>
        </xdr:nvCxnSpPr>
        <xdr:spPr>
          <a:xfrm>
            <a:off x="2914650" y="22798086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0" name="Straight Connector 1909">
            <a:extLst>
              <a:ext uri="{FF2B5EF4-FFF2-40B4-BE49-F238E27FC236}">
                <a16:creationId xmlns:a16="http://schemas.microsoft.com/office/drawing/2014/main" id="{7A102B6F-3CC7-4E8B-AC49-47F30AC51674}"/>
              </a:ext>
            </a:extLst>
          </xdr:cNvPr>
          <xdr:cNvCxnSpPr/>
        </xdr:nvCxnSpPr>
        <xdr:spPr>
          <a:xfrm flipH="1">
            <a:off x="2881314" y="228266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1" name="Straight Connector 1910">
            <a:extLst>
              <a:ext uri="{FF2B5EF4-FFF2-40B4-BE49-F238E27FC236}">
                <a16:creationId xmlns:a16="http://schemas.microsoft.com/office/drawing/2014/main" id="{0D04F5D9-F5BA-4E18-BD4F-5A4B5C1D6860}"/>
              </a:ext>
            </a:extLst>
          </xdr:cNvPr>
          <xdr:cNvCxnSpPr/>
        </xdr:nvCxnSpPr>
        <xdr:spPr>
          <a:xfrm flipH="1">
            <a:off x="2857496" y="2300287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2" name="Straight Connector 1911">
            <a:extLst>
              <a:ext uri="{FF2B5EF4-FFF2-40B4-BE49-F238E27FC236}">
                <a16:creationId xmlns:a16="http://schemas.microsoft.com/office/drawing/2014/main" id="{F80EAB6D-F313-44B6-95A7-D5B431954F04}"/>
              </a:ext>
            </a:extLst>
          </xdr:cNvPr>
          <xdr:cNvCxnSpPr/>
        </xdr:nvCxnSpPr>
        <xdr:spPr>
          <a:xfrm flipH="1">
            <a:off x="2881310" y="229695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3" name="Straight Connector 1912">
            <a:extLst>
              <a:ext uri="{FF2B5EF4-FFF2-40B4-BE49-F238E27FC236}">
                <a16:creationId xmlns:a16="http://schemas.microsoft.com/office/drawing/2014/main" id="{DAA85C69-F89E-45FF-B529-2F526C4CB9BD}"/>
              </a:ext>
            </a:extLst>
          </xdr:cNvPr>
          <xdr:cNvCxnSpPr/>
        </xdr:nvCxnSpPr>
        <xdr:spPr>
          <a:xfrm flipH="1">
            <a:off x="2857500" y="2473642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4" name="Straight Connector 1913">
            <a:extLst>
              <a:ext uri="{FF2B5EF4-FFF2-40B4-BE49-F238E27FC236}">
                <a16:creationId xmlns:a16="http://schemas.microsoft.com/office/drawing/2014/main" id="{974D251F-A66A-4F9B-A762-2A593D14BAD4}"/>
              </a:ext>
            </a:extLst>
          </xdr:cNvPr>
          <xdr:cNvCxnSpPr/>
        </xdr:nvCxnSpPr>
        <xdr:spPr>
          <a:xfrm>
            <a:off x="2914650" y="24674511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5" name="Straight Connector 1914">
            <a:extLst>
              <a:ext uri="{FF2B5EF4-FFF2-40B4-BE49-F238E27FC236}">
                <a16:creationId xmlns:a16="http://schemas.microsoft.com/office/drawing/2014/main" id="{99DBA0EF-707A-4419-85D7-E16CE6A98A13}"/>
              </a:ext>
            </a:extLst>
          </xdr:cNvPr>
          <xdr:cNvCxnSpPr/>
        </xdr:nvCxnSpPr>
        <xdr:spPr>
          <a:xfrm flipH="1">
            <a:off x="2881314" y="247030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6" name="Straight Connector 1915">
            <a:extLst>
              <a:ext uri="{FF2B5EF4-FFF2-40B4-BE49-F238E27FC236}">
                <a16:creationId xmlns:a16="http://schemas.microsoft.com/office/drawing/2014/main" id="{554C3B4F-7F7E-4630-9D26-9488E4677357}"/>
              </a:ext>
            </a:extLst>
          </xdr:cNvPr>
          <xdr:cNvCxnSpPr/>
        </xdr:nvCxnSpPr>
        <xdr:spPr>
          <a:xfrm flipH="1">
            <a:off x="2857496" y="2487930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7" name="Straight Connector 1916">
            <a:extLst>
              <a:ext uri="{FF2B5EF4-FFF2-40B4-BE49-F238E27FC236}">
                <a16:creationId xmlns:a16="http://schemas.microsoft.com/office/drawing/2014/main" id="{84DD2AF9-DAFD-4769-882E-2E726256AB48}"/>
              </a:ext>
            </a:extLst>
          </xdr:cNvPr>
          <xdr:cNvCxnSpPr/>
        </xdr:nvCxnSpPr>
        <xdr:spPr>
          <a:xfrm flipH="1">
            <a:off x="2881310" y="2484596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104771</xdr:colOff>
      <xdr:row>267</xdr:row>
      <xdr:rowOff>71435</xdr:rowOff>
    </xdr:from>
    <xdr:to>
      <xdr:col>27</xdr:col>
      <xdr:colOff>71438</xdr:colOff>
      <xdr:row>286</xdr:row>
      <xdr:rowOff>52388</xdr:rowOff>
    </xdr:to>
    <xdr:grpSp>
      <xdr:nvGrpSpPr>
        <xdr:cNvPr id="2016" name="Group 2015">
          <a:extLst>
            <a:ext uri="{FF2B5EF4-FFF2-40B4-BE49-F238E27FC236}">
              <a16:creationId xmlns:a16="http://schemas.microsoft.com/office/drawing/2014/main" id="{E68C4A2A-1550-69DB-76C8-F846C928594D}"/>
            </a:ext>
          </a:extLst>
        </xdr:cNvPr>
        <xdr:cNvGrpSpPr/>
      </xdr:nvGrpSpPr>
      <xdr:grpSpPr>
        <a:xfrm>
          <a:off x="2857496" y="40362185"/>
          <a:ext cx="1585917" cy="2714628"/>
          <a:chOff x="2857496" y="40362185"/>
          <a:chExt cx="1585917" cy="2714628"/>
        </a:xfrm>
      </xdr:grpSpPr>
      <xdr:sp macro="" textlink="">
        <xdr:nvSpPr>
          <xdr:cNvPr id="1918" name="Freeform: Shape 1917">
            <a:extLst>
              <a:ext uri="{FF2B5EF4-FFF2-40B4-BE49-F238E27FC236}">
                <a16:creationId xmlns:a16="http://schemas.microsoft.com/office/drawing/2014/main" id="{0495324C-378A-43C4-88C3-40E99211E855}"/>
              </a:ext>
            </a:extLst>
          </xdr:cNvPr>
          <xdr:cNvSpPr/>
        </xdr:nvSpPr>
        <xdr:spPr>
          <a:xfrm>
            <a:off x="3071813" y="4043838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19" name="Freeform: Shape 1918">
            <a:extLst>
              <a:ext uri="{FF2B5EF4-FFF2-40B4-BE49-F238E27FC236}">
                <a16:creationId xmlns:a16="http://schemas.microsoft.com/office/drawing/2014/main" id="{14B2EA5E-6966-48D2-9247-AEAD246E2983}"/>
              </a:ext>
            </a:extLst>
          </xdr:cNvPr>
          <xdr:cNvSpPr/>
        </xdr:nvSpPr>
        <xdr:spPr>
          <a:xfrm>
            <a:off x="3067050" y="4231481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D6B985FA-C82B-45AA-8EA6-1087E36887B8}"/>
              </a:ext>
            </a:extLst>
          </xdr:cNvPr>
          <xdr:cNvSpPr/>
        </xdr:nvSpPr>
        <xdr:spPr>
          <a:xfrm>
            <a:off x="3319461" y="40867013"/>
            <a:ext cx="200025" cy="1443038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21" name="Straight Connector 1920">
            <a:extLst>
              <a:ext uri="{FF2B5EF4-FFF2-40B4-BE49-F238E27FC236}">
                <a16:creationId xmlns:a16="http://schemas.microsoft.com/office/drawing/2014/main" id="{5EB52ED7-19E4-4770-8C29-F3908879A70E}"/>
              </a:ext>
            </a:extLst>
          </xdr:cNvPr>
          <xdr:cNvCxnSpPr/>
        </xdr:nvCxnSpPr>
        <xdr:spPr>
          <a:xfrm>
            <a:off x="3771897" y="40433626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2" name="Straight Connector 1921">
            <a:extLst>
              <a:ext uri="{FF2B5EF4-FFF2-40B4-BE49-F238E27FC236}">
                <a16:creationId xmlns:a16="http://schemas.microsoft.com/office/drawing/2014/main" id="{65BC734F-9D66-4785-9586-B8EA02CD8760}"/>
              </a:ext>
            </a:extLst>
          </xdr:cNvPr>
          <xdr:cNvCxnSpPr/>
        </xdr:nvCxnSpPr>
        <xdr:spPr>
          <a:xfrm>
            <a:off x="4371975" y="40362185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3" name="Straight Connector 1922">
            <a:extLst>
              <a:ext uri="{FF2B5EF4-FFF2-40B4-BE49-F238E27FC236}">
                <a16:creationId xmlns:a16="http://schemas.microsoft.com/office/drawing/2014/main" id="{9C26EE09-B49D-4C36-8ABB-46E074F2EA73}"/>
              </a:ext>
            </a:extLst>
          </xdr:cNvPr>
          <xdr:cNvCxnSpPr/>
        </xdr:nvCxnSpPr>
        <xdr:spPr>
          <a:xfrm flipH="1">
            <a:off x="4338637" y="40400287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4" name="Straight Connector 1923">
            <a:extLst>
              <a:ext uri="{FF2B5EF4-FFF2-40B4-BE49-F238E27FC236}">
                <a16:creationId xmlns:a16="http://schemas.microsoft.com/office/drawing/2014/main" id="{D9F4BC3E-833A-4764-B21D-D18401B33D27}"/>
              </a:ext>
            </a:extLst>
          </xdr:cNvPr>
          <xdr:cNvCxnSpPr/>
        </xdr:nvCxnSpPr>
        <xdr:spPr>
          <a:xfrm>
            <a:off x="3771897" y="42310050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5" name="Straight Connector 1924">
            <a:extLst>
              <a:ext uri="{FF2B5EF4-FFF2-40B4-BE49-F238E27FC236}">
                <a16:creationId xmlns:a16="http://schemas.microsoft.com/office/drawing/2014/main" id="{E0028C07-EB9E-4D31-BC86-2CDD10E21FBD}"/>
              </a:ext>
            </a:extLst>
          </xdr:cNvPr>
          <xdr:cNvCxnSpPr/>
        </xdr:nvCxnSpPr>
        <xdr:spPr>
          <a:xfrm flipH="1">
            <a:off x="4338637" y="4227671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6" name="Straight Connector 1925">
            <a:extLst>
              <a:ext uri="{FF2B5EF4-FFF2-40B4-BE49-F238E27FC236}">
                <a16:creationId xmlns:a16="http://schemas.microsoft.com/office/drawing/2014/main" id="{65F09C4A-D4D6-4C32-A1A8-AD7721A1AF79}"/>
              </a:ext>
            </a:extLst>
          </xdr:cNvPr>
          <xdr:cNvCxnSpPr/>
        </xdr:nvCxnSpPr>
        <xdr:spPr>
          <a:xfrm flipV="1">
            <a:off x="4048130" y="40371713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7" name="Straight Connector 1926">
            <a:extLst>
              <a:ext uri="{FF2B5EF4-FFF2-40B4-BE49-F238E27FC236}">
                <a16:creationId xmlns:a16="http://schemas.microsoft.com/office/drawing/2014/main" id="{2FB552EE-CBC5-4F63-82C8-F9CF242B5FC8}"/>
              </a:ext>
            </a:extLst>
          </xdr:cNvPr>
          <xdr:cNvCxnSpPr/>
        </xdr:nvCxnSpPr>
        <xdr:spPr>
          <a:xfrm>
            <a:off x="3700461" y="4086224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8" name="Straight Connector 1927">
            <a:extLst>
              <a:ext uri="{FF2B5EF4-FFF2-40B4-BE49-F238E27FC236}">
                <a16:creationId xmlns:a16="http://schemas.microsoft.com/office/drawing/2014/main" id="{DB7052E1-61BE-4FED-8115-B62377F7BDEF}"/>
              </a:ext>
            </a:extLst>
          </xdr:cNvPr>
          <xdr:cNvCxnSpPr/>
        </xdr:nvCxnSpPr>
        <xdr:spPr>
          <a:xfrm flipH="1">
            <a:off x="4014793" y="408289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9" name="Straight Connector 1928">
            <a:extLst>
              <a:ext uri="{FF2B5EF4-FFF2-40B4-BE49-F238E27FC236}">
                <a16:creationId xmlns:a16="http://schemas.microsoft.com/office/drawing/2014/main" id="{53C6A697-DA5D-475C-93BA-A360FE5ADD2D}"/>
              </a:ext>
            </a:extLst>
          </xdr:cNvPr>
          <xdr:cNvCxnSpPr/>
        </xdr:nvCxnSpPr>
        <xdr:spPr>
          <a:xfrm flipH="1">
            <a:off x="4014793" y="422767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0" name="Straight Connector 1929">
            <a:extLst>
              <a:ext uri="{FF2B5EF4-FFF2-40B4-BE49-F238E27FC236}">
                <a16:creationId xmlns:a16="http://schemas.microsoft.com/office/drawing/2014/main" id="{96FC1B54-A3AA-4F14-AE04-229CE326D645}"/>
              </a:ext>
            </a:extLst>
          </xdr:cNvPr>
          <xdr:cNvCxnSpPr/>
        </xdr:nvCxnSpPr>
        <xdr:spPr>
          <a:xfrm>
            <a:off x="3700461" y="4273867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1" name="Straight Connector 1930">
            <a:extLst>
              <a:ext uri="{FF2B5EF4-FFF2-40B4-BE49-F238E27FC236}">
                <a16:creationId xmlns:a16="http://schemas.microsoft.com/office/drawing/2014/main" id="{2A25E53D-FBDC-412A-AC94-955120B38786}"/>
              </a:ext>
            </a:extLst>
          </xdr:cNvPr>
          <xdr:cNvCxnSpPr/>
        </xdr:nvCxnSpPr>
        <xdr:spPr>
          <a:xfrm flipH="1">
            <a:off x="4014793" y="427053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2" name="Straight Connector 1931">
            <a:extLst>
              <a:ext uri="{FF2B5EF4-FFF2-40B4-BE49-F238E27FC236}">
                <a16:creationId xmlns:a16="http://schemas.microsoft.com/office/drawing/2014/main" id="{B78EA1A3-2EDF-48E6-B2A3-96FDA7A1F04D}"/>
              </a:ext>
            </a:extLst>
          </xdr:cNvPr>
          <xdr:cNvCxnSpPr/>
        </xdr:nvCxnSpPr>
        <xdr:spPr>
          <a:xfrm>
            <a:off x="3238500" y="42805350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3" name="Straight Connector 1932">
            <a:extLst>
              <a:ext uri="{FF2B5EF4-FFF2-40B4-BE49-F238E27FC236}">
                <a16:creationId xmlns:a16="http://schemas.microsoft.com/office/drawing/2014/main" id="{58EFC425-3725-43E6-B21B-A17BC000BB39}"/>
              </a:ext>
            </a:extLst>
          </xdr:cNvPr>
          <xdr:cNvCxnSpPr/>
        </xdr:nvCxnSpPr>
        <xdr:spPr>
          <a:xfrm>
            <a:off x="3176586" y="43024424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4" name="Straight Connector 1933">
            <a:extLst>
              <a:ext uri="{FF2B5EF4-FFF2-40B4-BE49-F238E27FC236}">
                <a16:creationId xmlns:a16="http://schemas.microsoft.com/office/drawing/2014/main" id="{C76F329F-9A63-4EF2-99BF-B178CB150035}"/>
              </a:ext>
            </a:extLst>
          </xdr:cNvPr>
          <xdr:cNvCxnSpPr/>
        </xdr:nvCxnSpPr>
        <xdr:spPr>
          <a:xfrm flipH="1">
            <a:off x="3200399" y="4299108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5" name="Straight Connector 1934">
            <a:extLst>
              <a:ext uri="{FF2B5EF4-FFF2-40B4-BE49-F238E27FC236}">
                <a16:creationId xmlns:a16="http://schemas.microsoft.com/office/drawing/2014/main" id="{40839BDB-4225-4241-B0EF-ED5CBEF0A6FC}"/>
              </a:ext>
            </a:extLst>
          </xdr:cNvPr>
          <xdr:cNvCxnSpPr/>
        </xdr:nvCxnSpPr>
        <xdr:spPr>
          <a:xfrm>
            <a:off x="3562350" y="42805350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6" name="Straight Connector 1935">
            <a:extLst>
              <a:ext uri="{FF2B5EF4-FFF2-40B4-BE49-F238E27FC236}">
                <a16:creationId xmlns:a16="http://schemas.microsoft.com/office/drawing/2014/main" id="{26097BC3-ED49-4F48-BAFE-6F50D98053E7}"/>
              </a:ext>
            </a:extLst>
          </xdr:cNvPr>
          <xdr:cNvCxnSpPr/>
        </xdr:nvCxnSpPr>
        <xdr:spPr>
          <a:xfrm flipH="1">
            <a:off x="3524249" y="42991087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7" name="Straight Connector 1936">
            <a:extLst>
              <a:ext uri="{FF2B5EF4-FFF2-40B4-BE49-F238E27FC236}">
                <a16:creationId xmlns:a16="http://schemas.microsoft.com/office/drawing/2014/main" id="{88882F7C-9F56-41E2-AB64-5DAB8373D0B2}"/>
              </a:ext>
            </a:extLst>
          </xdr:cNvPr>
          <xdr:cNvCxnSpPr/>
        </xdr:nvCxnSpPr>
        <xdr:spPr>
          <a:xfrm flipH="1">
            <a:off x="4014788" y="40400287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8" name="Straight Connector 1937">
            <a:extLst>
              <a:ext uri="{FF2B5EF4-FFF2-40B4-BE49-F238E27FC236}">
                <a16:creationId xmlns:a16="http://schemas.microsoft.com/office/drawing/2014/main" id="{EB51EC34-768D-4FFA-9A9B-CF1473CF7A95}"/>
              </a:ext>
            </a:extLst>
          </xdr:cNvPr>
          <xdr:cNvCxnSpPr/>
        </xdr:nvCxnSpPr>
        <xdr:spPr>
          <a:xfrm flipV="1">
            <a:off x="3019425" y="4149090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9" name="Straight Connector 1938">
            <a:extLst>
              <a:ext uri="{FF2B5EF4-FFF2-40B4-BE49-F238E27FC236}">
                <a16:creationId xmlns:a16="http://schemas.microsoft.com/office/drawing/2014/main" id="{CDB20BF2-C8CF-42A8-A08B-F1880773CC74}"/>
              </a:ext>
            </a:extLst>
          </xdr:cNvPr>
          <xdr:cNvCxnSpPr/>
        </xdr:nvCxnSpPr>
        <xdr:spPr>
          <a:xfrm flipV="1">
            <a:off x="2971800" y="4062412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0" name="Straight Connector 1939">
            <a:extLst>
              <a:ext uri="{FF2B5EF4-FFF2-40B4-BE49-F238E27FC236}">
                <a16:creationId xmlns:a16="http://schemas.microsoft.com/office/drawing/2014/main" id="{88FF0CD7-D44B-4010-A7AC-8B4144B62675}"/>
              </a:ext>
            </a:extLst>
          </xdr:cNvPr>
          <xdr:cNvCxnSpPr/>
        </xdr:nvCxnSpPr>
        <xdr:spPr>
          <a:xfrm flipH="1">
            <a:off x="2857500" y="4043362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1" name="Straight Connector 1940">
            <a:extLst>
              <a:ext uri="{FF2B5EF4-FFF2-40B4-BE49-F238E27FC236}">
                <a16:creationId xmlns:a16="http://schemas.microsoft.com/office/drawing/2014/main" id="{9C83EE74-43DD-4F25-8F08-1C377E20D38B}"/>
              </a:ext>
            </a:extLst>
          </xdr:cNvPr>
          <xdr:cNvCxnSpPr/>
        </xdr:nvCxnSpPr>
        <xdr:spPr>
          <a:xfrm>
            <a:off x="2914650" y="40371711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2" name="Straight Connector 1941">
            <a:extLst>
              <a:ext uri="{FF2B5EF4-FFF2-40B4-BE49-F238E27FC236}">
                <a16:creationId xmlns:a16="http://schemas.microsoft.com/office/drawing/2014/main" id="{9A3AB960-FC6B-4DF4-B942-F9524CEAA9A7}"/>
              </a:ext>
            </a:extLst>
          </xdr:cNvPr>
          <xdr:cNvCxnSpPr/>
        </xdr:nvCxnSpPr>
        <xdr:spPr>
          <a:xfrm flipH="1">
            <a:off x="2881314" y="404002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3" name="Straight Connector 1942">
            <a:extLst>
              <a:ext uri="{FF2B5EF4-FFF2-40B4-BE49-F238E27FC236}">
                <a16:creationId xmlns:a16="http://schemas.microsoft.com/office/drawing/2014/main" id="{76245F20-0BB2-4567-B812-1EF60CDB4647}"/>
              </a:ext>
            </a:extLst>
          </xdr:cNvPr>
          <xdr:cNvCxnSpPr/>
        </xdr:nvCxnSpPr>
        <xdr:spPr>
          <a:xfrm flipH="1">
            <a:off x="2857496" y="4057650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4" name="Straight Connector 1943">
            <a:extLst>
              <a:ext uri="{FF2B5EF4-FFF2-40B4-BE49-F238E27FC236}">
                <a16:creationId xmlns:a16="http://schemas.microsoft.com/office/drawing/2014/main" id="{B674BB3D-1FFF-4313-9462-5B1FCFCF605A}"/>
              </a:ext>
            </a:extLst>
          </xdr:cNvPr>
          <xdr:cNvCxnSpPr/>
        </xdr:nvCxnSpPr>
        <xdr:spPr>
          <a:xfrm flipH="1">
            <a:off x="2881310" y="4054316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5" name="Straight Connector 1944">
            <a:extLst>
              <a:ext uri="{FF2B5EF4-FFF2-40B4-BE49-F238E27FC236}">
                <a16:creationId xmlns:a16="http://schemas.microsoft.com/office/drawing/2014/main" id="{027CF28A-5D85-483F-B684-8AEF75CF0394}"/>
              </a:ext>
            </a:extLst>
          </xdr:cNvPr>
          <xdr:cNvCxnSpPr/>
        </xdr:nvCxnSpPr>
        <xdr:spPr>
          <a:xfrm flipH="1">
            <a:off x="2857500" y="4231005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6" name="Straight Connector 1945">
            <a:extLst>
              <a:ext uri="{FF2B5EF4-FFF2-40B4-BE49-F238E27FC236}">
                <a16:creationId xmlns:a16="http://schemas.microsoft.com/office/drawing/2014/main" id="{DB3F77EA-F6A8-4C27-9DF0-8E36B42A5967}"/>
              </a:ext>
            </a:extLst>
          </xdr:cNvPr>
          <xdr:cNvCxnSpPr/>
        </xdr:nvCxnSpPr>
        <xdr:spPr>
          <a:xfrm>
            <a:off x="2914650" y="42248136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7" name="Straight Connector 1946">
            <a:extLst>
              <a:ext uri="{FF2B5EF4-FFF2-40B4-BE49-F238E27FC236}">
                <a16:creationId xmlns:a16="http://schemas.microsoft.com/office/drawing/2014/main" id="{948B4BD4-C64B-41CD-AFE6-066FDBF35092}"/>
              </a:ext>
            </a:extLst>
          </xdr:cNvPr>
          <xdr:cNvCxnSpPr/>
        </xdr:nvCxnSpPr>
        <xdr:spPr>
          <a:xfrm flipH="1">
            <a:off x="2881314" y="422767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8" name="Straight Connector 1947">
            <a:extLst>
              <a:ext uri="{FF2B5EF4-FFF2-40B4-BE49-F238E27FC236}">
                <a16:creationId xmlns:a16="http://schemas.microsoft.com/office/drawing/2014/main" id="{DC040516-492D-446D-A38E-B67D72B2B96A}"/>
              </a:ext>
            </a:extLst>
          </xdr:cNvPr>
          <xdr:cNvCxnSpPr/>
        </xdr:nvCxnSpPr>
        <xdr:spPr>
          <a:xfrm flipH="1">
            <a:off x="2857496" y="4245292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9" name="Straight Connector 1948">
            <a:extLst>
              <a:ext uri="{FF2B5EF4-FFF2-40B4-BE49-F238E27FC236}">
                <a16:creationId xmlns:a16="http://schemas.microsoft.com/office/drawing/2014/main" id="{A0C4E56D-9EA7-45B5-B2E8-711BA358E384}"/>
              </a:ext>
            </a:extLst>
          </xdr:cNvPr>
          <xdr:cNvCxnSpPr/>
        </xdr:nvCxnSpPr>
        <xdr:spPr>
          <a:xfrm flipH="1">
            <a:off x="2881310" y="4241958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104771</xdr:colOff>
      <xdr:row>386</xdr:row>
      <xdr:rowOff>71435</xdr:rowOff>
    </xdr:from>
    <xdr:to>
      <xdr:col>27</xdr:col>
      <xdr:colOff>71438</xdr:colOff>
      <xdr:row>405</xdr:row>
      <xdr:rowOff>52388</xdr:rowOff>
    </xdr:to>
    <xdr:grpSp>
      <xdr:nvGrpSpPr>
        <xdr:cNvPr id="2015" name="Group 2014">
          <a:extLst>
            <a:ext uri="{FF2B5EF4-FFF2-40B4-BE49-F238E27FC236}">
              <a16:creationId xmlns:a16="http://schemas.microsoft.com/office/drawing/2014/main" id="{6281EFB2-B3ED-80B9-C90F-51EA70940D22}"/>
            </a:ext>
          </a:extLst>
        </xdr:cNvPr>
        <xdr:cNvGrpSpPr/>
      </xdr:nvGrpSpPr>
      <xdr:grpSpPr>
        <a:xfrm>
          <a:off x="2857496" y="58069160"/>
          <a:ext cx="1585917" cy="2714628"/>
          <a:chOff x="2857496" y="58069160"/>
          <a:chExt cx="1585917" cy="2714628"/>
        </a:xfrm>
      </xdr:grpSpPr>
      <xdr:sp macro="" textlink="">
        <xdr:nvSpPr>
          <xdr:cNvPr id="1950" name="Freeform: Shape 1949">
            <a:extLst>
              <a:ext uri="{FF2B5EF4-FFF2-40B4-BE49-F238E27FC236}">
                <a16:creationId xmlns:a16="http://schemas.microsoft.com/office/drawing/2014/main" id="{6A8A02B1-B749-4D7E-BC67-ABBC50B22136}"/>
              </a:ext>
            </a:extLst>
          </xdr:cNvPr>
          <xdr:cNvSpPr/>
        </xdr:nvSpPr>
        <xdr:spPr>
          <a:xfrm>
            <a:off x="3071813" y="5814536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51" name="Freeform: Shape 1950">
            <a:extLst>
              <a:ext uri="{FF2B5EF4-FFF2-40B4-BE49-F238E27FC236}">
                <a16:creationId xmlns:a16="http://schemas.microsoft.com/office/drawing/2014/main" id="{67C1B271-14DC-42A4-89B4-CA37460B1B5C}"/>
              </a:ext>
            </a:extLst>
          </xdr:cNvPr>
          <xdr:cNvSpPr/>
        </xdr:nvSpPr>
        <xdr:spPr>
          <a:xfrm>
            <a:off x="3067050" y="6002178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CC4DB35F-C19E-4411-A1FB-93901A38B15D}"/>
              </a:ext>
            </a:extLst>
          </xdr:cNvPr>
          <xdr:cNvSpPr/>
        </xdr:nvSpPr>
        <xdr:spPr>
          <a:xfrm>
            <a:off x="3319461" y="58573988"/>
            <a:ext cx="200025" cy="1443038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53" name="Straight Connector 1952">
            <a:extLst>
              <a:ext uri="{FF2B5EF4-FFF2-40B4-BE49-F238E27FC236}">
                <a16:creationId xmlns:a16="http://schemas.microsoft.com/office/drawing/2014/main" id="{9E2EF92F-DF0F-409D-8528-D3B48072D4A4}"/>
              </a:ext>
            </a:extLst>
          </xdr:cNvPr>
          <xdr:cNvCxnSpPr/>
        </xdr:nvCxnSpPr>
        <xdr:spPr>
          <a:xfrm>
            <a:off x="3771897" y="58140601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4" name="Straight Connector 1953">
            <a:extLst>
              <a:ext uri="{FF2B5EF4-FFF2-40B4-BE49-F238E27FC236}">
                <a16:creationId xmlns:a16="http://schemas.microsoft.com/office/drawing/2014/main" id="{7EC2F24F-9CD1-4136-A24A-8BD35B89C9E8}"/>
              </a:ext>
            </a:extLst>
          </xdr:cNvPr>
          <xdr:cNvCxnSpPr/>
        </xdr:nvCxnSpPr>
        <xdr:spPr>
          <a:xfrm>
            <a:off x="4371975" y="58069160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5" name="Straight Connector 1954">
            <a:extLst>
              <a:ext uri="{FF2B5EF4-FFF2-40B4-BE49-F238E27FC236}">
                <a16:creationId xmlns:a16="http://schemas.microsoft.com/office/drawing/2014/main" id="{1DD1650C-53A7-4485-A126-408195BACA1C}"/>
              </a:ext>
            </a:extLst>
          </xdr:cNvPr>
          <xdr:cNvCxnSpPr/>
        </xdr:nvCxnSpPr>
        <xdr:spPr>
          <a:xfrm flipH="1">
            <a:off x="4338637" y="581072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6" name="Straight Connector 1955">
            <a:extLst>
              <a:ext uri="{FF2B5EF4-FFF2-40B4-BE49-F238E27FC236}">
                <a16:creationId xmlns:a16="http://schemas.microsoft.com/office/drawing/2014/main" id="{CAC3E01E-069C-43E5-884D-03F581D600C1}"/>
              </a:ext>
            </a:extLst>
          </xdr:cNvPr>
          <xdr:cNvCxnSpPr/>
        </xdr:nvCxnSpPr>
        <xdr:spPr>
          <a:xfrm>
            <a:off x="3771897" y="60017025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7" name="Straight Connector 1956">
            <a:extLst>
              <a:ext uri="{FF2B5EF4-FFF2-40B4-BE49-F238E27FC236}">
                <a16:creationId xmlns:a16="http://schemas.microsoft.com/office/drawing/2014/main" id="{C2A6E6B3-8114-414D-93EF-6F98E40D67F7}"/>
              </a:ext>
            </a:extLst>
          </xdr:cNvPr>
          <xdr:cNvCxnSpPr/>
        </xdr:nvCxnSpPr>
        <xdr:spPr>
          <a:xfrm flipH="1">
            <a:off x="4338637" y="5998368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8" name="Straight Connector 1957">
            <a:extLst>
              <a:ext uri="{FF2B5EF4-FFF2-40B4-BE49-F238E27FC236}">
                <a16:creationId xmlns:a16="http://schemas.microsoft.com/office/drawing/2014/main" id="{5DB6448B-7958-4AF9-B15F-43AD5CE45FB3}"/>
              </a:ext>
            </a:extLst>
          </xdr:cNvPr>
          <xdr:cNvCxnSpPr/>
        </xdr:nvCxnSpPr>
        <xdr:spPr>
          <a:xfrm flipV="1">
            <a:off x="4048130" y="58078688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9" name="Straight Connector 1958">
            <a:extLst>
              <a:ext uri="{FF2B5EF4-FFF2-40B4-BE49-F238E27FC236}">
                <a16:creationId xmlns:a16="http://schemas.microsoft.com/office/drawing/2014/main" id="{2BE487C2-DC20-4A3B-9191-D026B69376E2}"/>
              </a:ext>
            </a:extLst>
          </xdr:cNvPr>
          <xdr:cNvCxnSpPr/>
        </xdr:nvCxnSpPr>
        <xdr:spPr>
          <a:xfrm>
            <a:off x="3700461" y="5856922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0" name="Straight Connector 1959">
            <a:extLst>
              <a:ext uri="{FF2B5EF4-FFF2-40B4-BE49-F238E27FC236}">
                <a16:creationId xmlns:a16="http://schemas.microsoft.com/office/drawing/2014/main" id="{4570CDB0-61D0-4738-95C1-02B5B7FA7F39}"/>
              </a:ext>
            </a:extLst>
          </xdr:cNvPr>
          <xdr:cNvCxnSpPr/>
        </xdr:nvCxnSpPr>
        <xdr:spPr>
          <a:xfrm flipH="1">
            <a:off x="4014793" y="585358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1" name="Straight Connector 1960">
            <a:extLst>
              <a:ext uri="{FF2B5EF4-FFF2-40B4-BE49-F238E27FC236}">
                <a16:creationId xmlns:a16="http://schemas.microsoft.com/office/drawing/2014/main" id="{5139631D-E622-492F-A84C-5D1A2251D8E2}"/>
              </a:ext>
            </a:extLst>
          </xdr:cNvPr>
          <xdr:cNvCxnSpPr/>
        </xdr:nvCxnSpPr>
        <xdr:spPr>
          <a:xfrm flipH="1">
            <a:off x="4014793" y="599836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2" name="Straight Connector 1961">
            <a:extLst>
              <a:ext uri="{FF2B5EF4-FFF2-40B4-BE49-F238E27FC236}">
                <a16:creationId xmlns:a16="http://schemas.microsoft.com/office/drawing/2014/main" id="{3A7E95F1-44B1-4524-B135-227203174544}"/>
              </a:ext>
            </a:extLst>
          </xdr:cNvPr>
          <xdr:cNvCxnSpPr/>
        </xdr:nvCxnSpPr>
        <xdr:spPr>
          <a:xfrm>
            <a:off x="3700461" y="6044564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3" name="Straight Connector 1962">
            <a:extLst>
              <a:ext uri="{FF2B5EF4-FFF2-40B4-BE49-F238E27FC236}">
                <a16:creationId xmlns:a16="http://schemas.microsoft.com/office/drawing/2014/main" id="{D7BCDA8D-044E-4B95-AE88-8A502EBC2FFF}"/>
              </a:ext>
            </a:extLst>
          </xdr:cNvPr>
          <xdr:cNvCxnSpPr/>
        </xdr:nvCxnSpPr>
        <xdr:spPr>
          <a:xfrm flipH="1">
            <a:off x="4014793" y="604123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4" name="Straight Connector 1963">
            <a:extLst>
              <a:ext uri="{FF2B5EF4-FFF2-40B4-BE49-F238E27FC236}">
                <a16:creationId xmlns:a16="http://schemas.microsoft.com/office/drawing/2014/main" id="{90A405D6-6D21-467E-BA5C-E2FB1B668225}"/>
              </a:ext>
            </a:extLst>
          </xdr:cNvPr>
          <xdr:cNvCxnSpPr/>
        </xdr:nvCxnSpPr>
        <xdr:spPr>
          <a:xfrm>
            <a:off x="3238500" y="605123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5" name="Straight Connector 1964">
            <a:extLst>
              <a:ext uri="{FF2B5EF4-FFF2-40B4-BE49-F238E27FC236}">
                <a16:creationId xmlns:a16="http://schemas.microsoft.com/office/drawing/2014/main" id="{60FE03E3-6122-4BF7-8C47-F8FC7021D304}"/>
              </a:ext>
            </a:extLst>
          </xdr:cNvPr>
          <xdr:cNvCxnSpPr/>
        </xdr:nvCxnSpPr>
        <xdr:spPr>
          <a:xfrm>
            <a:off x="3176586" y="60731399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6" name="Straight Connector 1965">
            <a:extLst>
              <a:ext uri="{FF2B5EF4-FFF2-40B4-BE49-F238E27FC236}">
                <a16:creationId xmlns:a16="http://schemas.microsoft.com/office/drawing/2014/main" id="{7595049F-D5F1-434D-AD97-072150E6C244}"/>
              </a:ext>
            </a:extLst>
          </xdr:cNvPr>
          <xdr:cNvCxnSpPr/>
        </xdr:nvCxnSpPr>
        <xdr:spPr>
          <a:xfrm flipH="1">
            <a:off x="3200399" y="606980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7" name="Straight Connector 1966">
            <a:extLst>
              <a:ext uri="{FF2B5EF4-FFF2-40B4-BE49-F238E27FC236}">
                <a16:creationId xmlns:a16="http://schemas.microsoft.com/office/drawing/2014/main" id="{C07BE8BD-E394-4515-978D-5E5EC0CA3339}"/>
              </a:ext>
            </a:extLst>
          </xdr:cNvPr>
          <xdr:cNvCxnSpPr/>
        </xdr:nvCxnSpPr>
        <xdr:spPr>
          <a:xfrm>
            <a:off x="3562350" y="605123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8" name="Straight Connector 1967">
            <a:extLst>
              <a:ext uri="{FF2B5EF4-FFF2-40B4-BE49-F238E27FC236}">
                <a16:creationId xmlns:a16="http://schemas.microsoft.com/office/drawing/2014/main" id="{4725605F-2703-4AE4-BF7E-9A722506F6B7}"/>
              </a:ext>
            </a:extLst>
          </xdr:cNvPr>
          <xdr:cNvCxnSpPr/>
        </xdr:nvCxnSpPr>
        <xdr:spPr>
          <a:xfrm flipH="1">
            <a:off x="3524249" y="606980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9" name="Straight Connector 1968">
            <a:extLst>
              <a:ext uri="{FF2B5EF4-FFF2-40B4-BE49-F238E27FC236}">
                <a16:creationId xmlns:a16="http://schemas.microsoft.com/office/drawing/2014/main" id="{8B5AE29D-C716-43F4-880A-3720D5138AB4}"/>
              </a:ext>
            </a:extLst>
          </xdr:cNvPr>
          <xdr:cNvCxnSpPr/>
        </xdr:nvCxnSpPr>
        <xdr:spPr>
          <a:xfrm flipH="1">
            <a:off x="4014788" y="581072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0" name="Straight Connector 1969">
            <a:extLst>
              <a:ext uri="{FF2B5EF4-FFF2-40B4-BE49-F238E27FC236}">
                <a16:creationId xmlns:a16="http://schemas.microsoft.com/office/drawing/2014/main" id="{8E0BE2D2-3A79-4707-9CC1-E83506B3E46D}"/>
              </a:ext>
            </a:extLst>
          </xdr:cNvPr>
          <xdr:cNvCxnSpPr/>
        </xdr:nvCxnSpPr>
        <xdr:spPr>
          <a:xfrm flipV="1">
            <a:off x="3019425" y="5919787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1" name="Straight Connector 1970">
            <a:extLst>
              <a:ext uri="{FF2B5EF4-FFF2-40B4-BE49-F238E27FC236}">
                <a16:creationId xmlns:a16="http://schemas.microsoft.com/office/drawing/2014/main" id="{FC8F1280-AF12-4BD6-BD40-41BC28D49286}"/>
              </a:ext>
            </a:extLst>
          </xdr:cNvPr>
          <xdr:cNvCxnSpPr/>
        </xdr:nvCxnSpPr>
        <xdr:spPr>
          <a:xfrm flipV="1">
            <a:off x="2971800" y="5833110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2" name="Straight Connector 1971">
            <a:extLst>
              <a:ext uri="{FF2B5EF4-FFF2-40B4-BE49-F238E27FC236}">
                <a16:creationId xmlns:a16="http://schemas.microsoft.com/office/drawing/2014/main" id="{21776A6E-89FD-40FA-B26E-1EF651F79ED9}"/>
              </a:ext>
            </a:extLst>
          </xdr:cNvPr>
          <xdr:cNvCxnSpPr/>
        </xdr:nvCxnSpPr>
        <xdr:spPr>
          <a:xfrm flipH="1">
            <a:off x="2857500" y="5814060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3" name="Straight Connector 1972">
            <a:extLst>
              <a:ext uri="{FF2B5EF4-FFF2-40B4-BE49-F238E27FC236}">
                <a16:creationId xmlns:a16="http://schemas.microsoft.com/office/drawing/2014/main" id="{E6E922DD-6013-44AA-AE14-8B447D07D952}"/>
              </a:ext>
            </a:extLst>
          </xdr:cNvPr>
          <xdr:cNvCxnSpPr/>
        </xdr:nvCxnSpPr>
        <xdr:spPr>
          <a:xfrm>
            <a:off x="2914650" y="58078686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4" name="Straight Connector 1973">
            <a:extLst>
              <a:ext uri="{FF2B5EF4-FFF2-40B4-BE49-F238E27FC236}">
                <a16:creationId xmlns:a16="http://schemas.microsoft.com/office/drawing/2014/main" id="{E7DA788C-B48C-4460-AD36-D5B153BA4C82}"/>
              </a:ext>
            </a:extLst>
          </xdr:cNvPr>
          <xdr:cNvCxnSpPr/>
        </xdr:nvCxnSpPr>
        <xdr:spPr>
          <a:xfrm flipH="1">
            <a:off x="2881314" y="581072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5" name="Straight Connector 1974">
            <a:extLst>
              <a:ext uri="{FF2B5EF4-FFF2-40B4-BE49-F238E27FC236}">
                <a16:creationId xmlns:a16="http://schemas.microsoft.com/office/drawing/2014/main" id="{16A25A5B-1BAF-4F4D-B1B0-4C75813D81BD}"/>
              </a:ext>
            </a:extLst>
          </xdr:cNvPr>
          <xdr:cNvCxnSpPr/>
        </xdr:nvCxnSpPr>
        <xdr:spPr>
          <a:xfrm flipH="1">
            <a:off x="2857496" y="5828347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6" name="Straight Connector 1975">
            <a:extLst>
              <a:ext uri="{FF2B5EF4-FFF2-40B4-BE49-F238E27FC236}">
                <a16:creationId xmlns:a16="http://schemas.microsoft.com/office/drawing/2014/main" id="{BA1E5CBA-3010-4916-9420-6E4873623191}"/>
              </a:ext>
            </a:extLst>
          </xdr:cNvPr>
          <xdr:cNvCxnSpPr/>
        </xdr:nvCxnSpPr>
        <xdr:spPr>
          <a:xfrm flipH="1">
            <a:off x="2881310" y="582501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7" name="Straight Connector 1976">
            <a:extLst>
              <a:ext uri="{FF2B5EF4-FFF2-40B4-BE49-F238E27FC236}">
                <a16:creationId xmlns:a16="http://schemas.microsoft.com/office/drawing/2014/main" id="{57288778-9325-4315-8F92-14A89A5597EB}"/>
              </a:ext>
            </a:extLst>
          </xdr:cNvPr>
          <xdr:cNvCxnSpPr/>
        </xdr:nvCxnSpPr>
        <xdr:spPr>
          <a:xfrm flipH="1">
            <a:off x="2857500" y="6001702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8" name="Straight Connector 1977">
            <a:extLst>
              <a:ext uri="{FF2B5EF4-FFF2-40B4-BE49-F238E27FC236}">
                <a16:creationId xmlns:a16="http://schemas.microsoft.com/office/drawing/2014/main" id="{1ACF8DDB-CE5B-4DEE-BC2C-F25188CDE455}"/>
              </a:ext>
            </a:extLst>
          </xdr:cNvPr>
          <xdr:cNvCxnSpPr/>
        </xdr:nvCxnSpPr>
        <xdr:spPr>
          <a:xfrm>
            <a:off x="2914650" y="59955111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9" name="Straight Connector 1978">
            <a:extLst>
              <a:ext uri="{FF2B5EF4-FFF2-40B4-BE49-F238E27FC236}">
                <a16:creationId xmlns:a16="http://schemas.microsoft.com/office/drawing/2014/main" id="{C5612CED-8EAA-4054-A054-083344B51083}"/>
              </a:ext>
            </a:extLst>
          </xdr:cNvPr>
          <xdr:cNvCxnSpPr/>
        </xdr:nvCxnSpPr>
        <xdr:spPr>
          <a:xfrm flipH="1">
            <a:off x="2881314" y="599836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0" name="Straight Connector 1979">
            <a:extLst>
              <a:ext uri="{FF2B5EF4-FFF2-40B4-BE49-F238E27FC236}">
                <a16:creationId xmlns:a16="http://schemas.microsoft.com/office/drawing/2014/main" id="{870B680F-5070-413E-BDFC-724E9DCBD649}"/>
              </a:ext>
            </a:extLst>
          </xdr:cNvPr>
          <xdr:cNvCxnSpPr/>
        </xdr:nvCxnSpPr>
        <xdr:spPr>
          <a:xfrm flipH="1">
            <a:off x="2857496" y="6015990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1" name="Straight Connector 1980">
            <a:extLst>
              <a:ext uri="{FF2B5EF4-FFF2-40B4-BE49-F238E27FC236}">
                <a16:creationId xmlns:a16="http://schemas.microsoft.com/office/drawing/2014/main" id="{169BE6A7-5AB8-4E63-A294-827E79A993BD}"/>
              </a:ext>
            </a:extLst>
          </xdr:cNvPr>
          <xdr:cNvCxnSpPr/>
        </xdr:nvCxnSpPr>
        <xdr:spPr>
          <a:xfrm flipH="1">
            <a:off x="2881310" y="6012656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104771</xdr:colOff>
      <xdr:row>505</xdr:row>
      <xdr:rowOff>71435</xdr:rowOff>
    </xdr:from>
    <xdr:to>
      <xdr:col>27</xdr:col>
      <xdr:colOff>71438</xdr:colOff>
      <xdr:row>524</xdr:row>
      <xdr:rowOff>52388</xdr:rowOff>
    </xdr:to>
    <xdr:grpSp>
      <xdr:nvGrpSpPr>
        <xdr:cNvPr id="2014" name="Group 2013">
          <a:extLst>
            <a:ext uri="{FF2B5EF4-FFF2-40B4-BE49-F238E27FC236}">
              <a16:creationId xmlns:a16="http://schemas.microsoft.com/office/drawing/2014/main" id="{FE402A87-3873-A1FD-E3DD-223D26318FF5}"/>
            </a:ext>
          </a:extLst>
        </xdr:cNvPr>
        <xdr:cNvGrpSpPr/>
      </xdr:nvGrpSpPr>
      <xdr:grpSpPr>
        <a:xfrm>
          <a:off x="2857496" y="75747560"/>
          <a:ext cx="1585917" cy="2714628"/>
          <a:chOff x="2857496" y="75747560"/>
          <a:chExt cx="1585917" cy="2714628"/>
        </a:xfrm>
      </xdr:grpSpPr>
      <xdr:sp macro="" textlink="">
        <xdr:nvSpPr>
          <xdr:cNvPr id="1982" name="Freeform: Shape 1981">
            <a:extLst>
              <a:ext uri="{FF2B5EF4-FFF2-40B4-BE49-F238E27FC236}">
                <a16:creationId xmlns:a16="http://schemas.microsoft.com/office/drawing/2014/main" id="{63FE343F-01D3-48E3-B2A1-A5AE4E4C61F8}"/>
              </a:ext>
            </a:extLst>
          </xdr:cNvPr>
          <xdr:cNvSpPr/>
        </xdr:nvSpPr>
        <xdr:spPr>
          <a:xfrm>
            <a:off x="3071813" y="75823763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83" name="Freeform: Shape 1982">
            <a:extLst>
              <a:ext uri="{FF2B5EF4-FFF2-40B4-BE49-F238E27FC236}">
                <a16:creationId xmlns:a16="http://schemas.microsoft.com/office/drawing/2014/main" id="{7A2119DE-A70F-49EC-9449-15A821530E63}"/>
              </a:ext>
            </a:extLst>
          </xdr:cNvPr>
          <xdr:cNvSpPr/>
        </xdr:nvSpPr>
        <xdr:spPr>
          <a:xfrm>
            <a:off x="3067050" y="77700188"/>
            <a:ext cx="652462" cy="423862"/>
          </a:xfrm>
          <a:custGeom>
            <a:avLst/>
            <a:gdLst>
              <a:gd name="connsiteX0" fmla="*/ 0 w 652462"/>
              <a:gd name="connsiteY0" fmla="*/ 0 h 423862"/>
              <a:gd name="connsiteX1" fmla="*/ 652462 w 652462"/>
              <a:gd name="connsiteY1" fmla="*/ 0 h 423862"/>
              <a:gd name="connsiteX2" fmla="*/ 652462 w 652462"/>
              <a:gd name="connsiteY2" fmla="*/ 147637 h 423862"/>
              <a:gd name="connsiteX3" fmla="*/ 495300 w 652462"/>
              <a:gd name="connsiteY3" fmla="*/ 147637 h 423862"/>
              <a:gd name="connsiteX4" fmla="*/ 495300 w 652462"/>
              <a:gd name="connsiteY4" fmla="*/ 423862 h 423862"/>
              <a:gd name="connsiteX5" fmla="*/ 171450 w 652462"/>
              <a:gd name="connsiteY5" fmla="*/ 423862 h 423862"/>
              <a:gd name="connsiteX6" fmla="*/ 171450 w 652462"/>
              <a:gd name="connsiteY6" fmla="*/ 147637 h 423862"/>
              <a:gd name="connsiteX7" fmla="*/ 4762 w 652462"/>
              <a:gd name="connsiteY7" fmla="*/ 147637 h 423862"/>
              <a:gd name="connsiteX8" fmla="*/ 0 w 652462"/>
              <a:gd name="connsiteY8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52462" h="423862">
                <a:moveTo>
                  <a:pt x="0" y="0"/>
                </a:moveTo>
                <a:lnTo>
                  <a:pt x="652462" y="0"/>
                </a:lnTo>
                <a:lnTo>
                  <a:pt x="652462" y="147637"/>
                </a:lnTo>
                <a:lnTo>
                  <a:pt x="495300" y="147637"/>
                </a:lnTo>
                <a:lnTo>
                  <a:pt x="495300" y="423862"/>
                </a:lnTo>
                <a:lnTo>
                  <a:pt x="171450" y="423862"/>
                </a:lnTo>
                <a:lnTo>
                  <a:pt x="171450" y="147637"/>
                </a:lnTo>
                <a:lnTo>
                  <a:pt x="4762" y="147637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D5AC6EF2-B58C-472A-8794-0EFC24F35926}"/>
              </a:ext>
            </a:extLst>
          </xdr:cNvPr>
          <xdr:cNvSpPr/>
        </xdr:nvSpPr>
        <xdr:spPr>
          <a:xfrm>
            <a:off x="3319461" y="76252388"/>
            <a:ext cx="200025" cy="1443038"/>
          </a:xfrm>
          <a:prstGeom prst="rect">
            <a:avLst/>
          </a:prstGeom>
          <a:pattFill prst="horzBrick">
            <a:fgClr>
              <a:schemeClr val="tx1"/>
            </a:fgClr>
            <a:bgClr>
              <a:schemeClr val="bg1"/>
            </a:bgClr>
          </a:patt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85" name="Straight Connector 1984">
            <a:extLst>
              <a:ext uri="{FF2B5EF4-FFF2-40B4-BE49-F238E27FC236}">
                <a16:creationId xmlns:a16="http://schemas.microsoft.com/office/drawing/2014/main" id="{774D5787-B2FF-4A7A-9CDD-A9D3A9002A42}"/>
              </a:ext>
            </a:extLst>
          </xdr:cNvPr>
          <xdr:cNvCxnSpPr/>
        </xdr:nvCxnSpPr>
        <xdr:spPr>
          <a:xfrm>
            <a:off x="3771897" y="75819001"/>
            <a:ext cx="67151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6" name="Straight Connector 1985">
            <a:extLst>
              <a:ext uri="{FF2B5EF4-FFF2-40B4-BE49-F238E27FC236}">
                <a16:creationId xmlns:a16="http://schemas.microsoft.com/office/drawing/2014/main" id="{85056DCE-241B-4DC2-A858-10E31F677C6E}"/>
              </a:ext>
            </a:extLst>
          </xdr:cNvPr>
          <xdr:cNvCxnSpPr/>
        </xdr:nvCxnSpPr>
        <xdr:spPr>
          <a:xfrm>
            <a:off x="4371975" y="75747560"/>
            <a:ext cx="0" cy="2028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7" name="Straight Connector 1986">
            <a:extLst>
              <a:ext uri="{FF2B5EF4-FFF2-40B4-BE49-F238E27FC236}">
                <a16:creationId xmlns:a16="http://schemas.microsoft.com/office/drawing/2014/main" id="{D1DA1B8A-77D4-4C8A-AFA3-FB77B1108BA2}"/>
              </a:ext>
            </a:extLst>
          </xdr:cNvPr>
          <xdr:cNvCxnSpPr/>
        </xdr:nvCxnSpPr>
        <xdr:spPr>
          <a:xfrm flipH="1">
            <a:off x="4338637" y="757856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8" name="Straight Connector 1987">
            <a:extLst>
              <a:ext uri="{FF2B5EF4-FFF2-40B4-BE49-F238E27FC236}">
                <a16:creationId xmlns:a16="http://schemas.microsoft.com/office/drawing/2014/main" id="{074197FD-64D0-41B7-AB21-80AE46C65334}"/>
              </a:ext>
            </a:extLst>
          </xdr:cNvPr>
          <xdr:cNvCxnSpPr/>
        </xdr:nvCxnSpPr>
        <xdr:spPr>
          <a:xfrm>
            <a:off x="3771897" y="77695425"/>
            <a:ext cx="6572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9" name="Straight Connector 1988">
            <a:extLst>
              <a:ext uri="{FF2B5EF4-FFF2-40B4-BE49-F238E27FC236}">
                <a16:creationId xmlns:a16="http://schemas.microsoft.com/office/drawing/2014/main" id="{2721AF98-23A8-456C-B7B2-D264EAB2BC06}"/>
              </a:ext>
            </a:extLst>
          </xdr:cNvPr>
          <xdr:cNvCxnSpPr/>
        </xdr:nvCxnSpPr>
        <xdr:spPr>
          <a:xfrm flipH="1">
            <a:off x="4338637" y="7766208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0" name="Straight Connector 1989">
            <a:extLst>
              <a:ext uri="{FF2B5EF4-FFF2-40B4-BE49-F238E27FC236}">
                <a16:creationId xmlns:a16="http://schemas.microsoft.com/office/drawing/2014/main" id="{EF347888-3484-4974-B0BD-4DDB3E4D99B4}"/>
              </a:ext>
            </a:extLst>
          </xdr:cNvPr>
          <xdr:cNvCxnSpPr/>
        </xdr:nvCxnSpPr>
        <xdr:spPr>
          <a:xfrm flipV="1">
            <a:off x="4048130" y="75757088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1" name="Straight Connector 1990">
            <a:extLst>
              <a:ext uri="{FF2B5EF4-FFF2-40B4-BE49-F238E27FC236}">
                <a16:creationId xmlns:a16="http://schemas.microsoft.com/office/drawing/2014/main" id="{01EA88DB-271C-4339-9499-007F190339B5}"/>
              </a:ext>
            </a:extLst>
          </xdr:cNvPr>
          <xdr:cNvCxnSpPr/>
        </xdr:nvCxnSpPr>
        <xdr:spPr>
          <a:xfrm>
            <a:off x="3700461" y="76247624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2" name="Straight Connector 1991">
            <a:extLst>
              <a:ext uri="{FF2B5EF4-FFF2-40B4-BE49-F238E27FC236}">
                <a16:creationId xmlns:a16="http://schemas.microsoft.com/office/drawing/2014/main" id="{69C7DDAF-C97C-4DE4-9FA9-A330BFB1146C}"/>
              </a:ext>
            </a:extLst>
          </xdr:cNvPr>
          <xdr:cNvCxnSpPr/>
        </xdr:nvCxnSpPr>
        <xdr:spPr>
          <a:xfrm flipH="1">
            <a:off x="4014793" y="762142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3" name="Straight Connector 1992">
            <a:extLst>
              <a:ext uri="{FF2B5EF4-FFF2-40B4-BE49-F238E27FC236}">
                <a16:creationId xmlns:a16="http://schemas.microsoft.com/office/drawing/2014/main" id="{573B1C79-7B80-4182-880E-AD95BE1BCCA0}"/>
              </a:ext>
            </a:extLst>
          </xdr:cNvPr>
          <xdr:cNvCxnSpPr/>
        </xdr:nvCxnSpPr>
        <xdr:spPr>
          <a:xfrm flipH="1">
            <a:off x="4014793" y="776620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4" name="Straight Connector 1993">
            <a:extLst>
              <a:ext uri="{FF2B5EF4-FFF2-40B4-BE49-F238E27FC236}">
                <a16:creationId xmlns:a16="http://schemas.microsoft.com/office/drawing/2014/main" id="{4DF9D394-2DF3-42A5-BD9F-6997F647C597}"/>
              </a:ext>
            </a:extLst>
          </xdr:cNvPr>
          <xdr:cNvCxnSpPr/>
        </xdr:nvCxnSpPr>
        <xdr:spPr>
          <a:xfrm>
            <a:off x="3700461" y="78124049"/>
            <a:ext cx="400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5" name="Straight Connector 1994">
            <a:extLst>
              <a:ext uri="{FF2B5EF4-FFF2-40B4-BE49-F238E27FC236}">
                <a16:creationId xmlns:a16="http://schemas.microsoft.com/office/drawing/2014/main" id="{6805DD19-B74F-42F3-8066-00DF56AB3D20}"/>
              </a:ext>
            </a:extLst>
          </xdr:cNvPr>
          <xdr:cNvCxnSpPr/>
        </xdr:nvCxnSpPr>
        <xdr:spPr>
          <a:xfrm flipH="1">
            <a:off x="4014793" y="780907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6" name="Straight Connector 1995">
            <a:extLst>
              <a:ext uri="{FF2B5EF4-FFF2-40B4-BE49-F238E27FC236}">
                <a16:creationId xmlns:a16="http://schemas.microsoft.com/office/drawing/2014/main" id="{58FE04FD-A1CC-4E38-9BC0-AB7273F94EDB}"/>
              </a:ext>
            </a:extLst>
          </xdr:cNvPr>
          <xdr:cNvCxnSpPr/>
        </xdr:nvCxnSpPr>
        <xdr:spPr>
          <a:xfrm>
            <a:off x="3238500" y="781907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7" name="Straight Connector 1996">
            <a:extLst>
              <a:ext uri="{FF2B5EF4-FFF2-40B4-BE49-F238E27FC236}">
                <a16:creationId xmlns:a16="http://schemas.microsoft.com/office/drawing/2014/main" id="{5FAF0875-8BCD-415B-BEBB-E5CB61E2A1DC}"/>
              </a:ext>
            </a:extLst>
          </xdr:cNvPr>
          <xdr:cNvCxnSpPr/>
        </xdr:nvCxnSpPr>
        <xdr:spPr>
          <a:xfrm>
            <a:off x="3176586" y="78409799"/>
            <a:ext cx="452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8" name="Straight Connector 1997">
            <a:extLst>
              <a:ext uri="{FF2B5EF4-FFF2-40B4-BE49-F238E27FC236}">
                <a16:creationId xmlns:a16="http://schemas.microsoft.com/office/drawing/2014/main" id="{12CF213C-2787-4214-9339-BF260E28DC7D}"/>
              </a:ext>
            </a:extLst>
          </xdr:cNvPr>
          <xdr:cNvCxnSpPr/>
        </xdr:nvCxnSpPr>
        <xdr:spPr>
          <a:xfrm flipH="1">
            <a:off x="3200399" y="783764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9" name="Straight Connector 1998">
            <a:extLst>
              <a:ext uri="{FF2B5EF4-FFF2-40B4-BE49-F238E27FC236}">
                <a16:creationId xmlns:a16="http://schemas.microsoft.com/office/drawing/2014/main" id="{1B49BDC9-5806-4E90-88A1-F1534A769925}"/>
              </a:ext>
            </a:extLst>
          </xdr:cNvPr>
          <xdr:cNvCxnSpPr/>
        </xdr:nvCxnSpPr>
        <xdr:spPr>
          <a:xfrm>
            <a:off x="3562350" y="78190725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0" name="Straight Connector 1999">
            <a:extLst>
              <a:ext uri="{FF2B5EF4-FFF2-40B4-BE49-F238E27FC236}">
                <a16:creationId xmlns:a16="http://schemas.microsoft.com/office/drawing/2014/main" id="{ECEFAE53-FF95-48D3-BF10-F2B655347F0B}"/>
              </a:ext>
            </a:extLst>
          </xdr:cNvPr>
          <xdr:cNvCxnSpPr/>
        </xdr:nvCxnSpPr>
        <xdr:spPr>
          <a:xfrm flipH="1">
            <a:off x="3524249" y="78376462"/>
            <a:ext cx="71438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1" name="Straight Connector 2000">
            <a:extLst>
              <a:ext uri="{FF2B5EF4-FFF2-40B4-BE49-F238E27FC236}">
                <a16:creationId xmlns:a16="http://schemas.microsoft.com/office/drawing/2014/main" id="{691172BD-D6B0-4D27-9CF5-D59BF61730A8}"/>
              </a:ext>
            </a:extLst>
          </xdr:cNvPr>
          <xdr:cNvCxnSpPr/>
        </xdr:nvCxnSpPr>
        <xdr:spPr>
          <a:xfrm flipH="1">
            <a:off x="4014788" y="7578566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2" name="Straight Connector 2001">
            <a:extLst>
              <a:ext uri="{FF2B5EF4-FFF2-40B4-BE49-F238E27FC236}">
                <a16:creationId xmlns:a16="http://schemas.microsoft.com/office/drawing/2014/main" id="{06973597-8260-4F1C-B480-02FAEDCF3B40}"/>
              </a:ext>
            </a:extLst>
          </xdr:cNvPr>
          <xdr:cNvCxnSpPr/>
        </xdr:nvCxnSpPr>
        <xdr:spPr>
          <a:xfrm flipV="1">
            <a:off x="3019425" y="76876275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3" name="Straight Connector 2002">
            <a:extLst>
              <a:ext uri="{FF2B5EF4-FFF2-40B4-BE49-F238E27FC236}">
                <a16:creationId xmlns:a16="http://schemas.microsoft.com/office/drawing/2014/main" id="{60FADAD7-A661-4FE7-883A-1B1BC6DC15F7}"/>
              </a:ext>
            </a:extLst>
          </xdr:cNvPr>
          <xdr:cNvCxnSpPr/>
        </xdr:nvCxnSpPr>
        <xdr:spPr>
          <a:xfrm flipV="1">
            <a:off x="2971800" y="76009500"/>
            <a:ext cx="400050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4" name="Straight Connector 2003">
            <a:extLst>
              <a:ext uri="{FF2B5EF4-FFF2-40B4-BE49-F238E27FC236}">
                <a16:creationId xmlns:a16="http://schemas.microsoft.com/office/drawing/2014/main" id="{3B1C55B2-85CD-41F2-AB55-E17FEEE1729F}"/>
              </a:ext>
            </a:extLst>
          </xdr:cNvPr>
          <xdr:cNvCxnSpPr/>
        </xdr:nvCxnSpPr>
        <xdr:spPr>
          <a:xfrm flipH="1">
            <a:off x="2857500" y="75819001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5" name="Straight Connector 2004">
            <a:extLst>
              <a:ext uri="{FF2B5EF4-FFF2-40B4-BE49-F238E27FC236}">
                <a16:creationId xmlns:a16="http://schemas.microsoft.com/office/drawing/2014/main" id="{734682E4-6EC1-47EC-9F58-626762196CAF}"/>
              </a:ext>
            </a:extLst>
          </xdr:cNvPr>
          <xdr:cNvCxnSpPr/>
        </xdr:nvCxnSpPr>
        <xdr:spPr>
          <a:xfrm>
            <a:off x="2914650" y="75757086"/>
            <a:ext cx="0" cy="2619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6" name="Straight Connector 2005">
            <a:extLst>
              <a:ext uri="{FF2B5EF4-FFF2-40B4-BE49-F238E27FC236}">
                <a16:creationId xmlns:a16="http://schemas.microsoft.com/office/drawing/2014/main" id="{ED9025D5-F243-47E7-A580-643907C62624}"/>
              </a:ext>
            </a:extLst>
          </xdr:cNvPr>
          <xdr:cNvCxnSpPr/>
        </xdr:nvCxnSpPr>
        <xdr:spPr>
          <a:xfrm flipH="1">
            <a:off x="2881314" y="757856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7" name="Straight Connector 2006">
            <a:extLst>
              <a:ext uri="{FF2B5EF4-FFF2-40B4-BE49-F238E27FC236}">
                <a16:creationId xmlns:a16="http://schemas.microsoft.com/office/drawing/2014/main" id="{EB86F947-0A09-41E7-B813-9484F24A2134}"/>
              </a:ext>
            </a:extLst>
          </xdr:cNvPr>
          <xdr:cNvCxnSpPr/>
        </xdr:nvCxnSpPr>
        <xdr:spPr>
          <a:xfrm flipH="1">
            <a:off x="2857496" y="75961877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8" name="Straight Connector 2007">
            <a:extLst>
              <a:ext uri="{FF2B5EF4-FFF2-40B4-BE49-F238E27FC236}">
                <a16:creationId xmlns:a16="http://schemas.microsoft.com/office/drawing/2014/main" id="{B5A4507A-C652-4FAB-92CD-3EC446F0B847}"/>
              </a:ext>
            </a:extLst>
          </xdr:cNvPr>
          <xdr:cNvCxnSpPr/>
        </xdr:nvCxnSpPr>
        <xdr:spPr>
          <a:xfrm flipH="1">
            <a:off x="2881310" y="759285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9" name="Straight Connector 2008">
            <a:extLst>
              <a:ext uri="{FF2B5EF4-FFF2-40B4-BE49-F238E27FC236}">
                <a16:creationId xmlns:a16="http://schemas.microsoft.com/office/drawing/2014/main" id="{3ECBBE00-E311-4E1D-B2FD-899900AFF725}"/>
              </a:ext>
            </a:extLst>
          </xdr:cNvPr>
          <xdr:cNvCxnSpPr/>
        </xdr:nvCxnSpPr>
        <xdr:spPr>
          <a:xfrm flipH="1">
            <a:off x="2857500" y="77695426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0" name="Straight Connector 2009">
            <a:extLst>
              <a:ext uri="{FF2B5EF4-FFF2-40B4-BE49-F238E27FC236}">
                <a16:creationId xmlns:a16="http://schemas.microsoft.com/office/drawing/2014/main" id="{93B9D0DB-186A-4669-B168-DE1056591EF2}"/>
              </a:ext>
            </a:extLst>
          </xdr:cNvPr>
          <xdr:cNvCxnSpPr/>
        </xdr:nvCxnSpPr>
        <xdr:spPr>
          <a:xfrm>
            <a:off x="2914650" y="77633511"/>
            <a:ext cx="0" cy="2667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1" name="Straight Connector 2010">
            <a:extLst>
              <a:ext uri="{FF2B5EF4-FFF2-40B4-BE49-F238E27FC236}">
                <a16:creationId xmlns:a16="http://schemas.microsoft.com/office/drawing/2014/main" id="{75CCF6D6-ACA4-456B-BC50-22401380AF6C}"/>
              </a:ext>
            </a:extLst>
          </xdr:cNvPr>
          <xdr:cNvCxnSpPr/>
        </xdr:nvCxnSpPr>
        <xdr:spPr>
          <a:xfrm flipH="1">
            <a:off x="2881314" y="776620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2" name="Straight Connector 2011">
            <a:extLst>
              <a:ext uri="{FF2B5EF4-FFF2-40B4-BE49-F238E27FC236}">
                <a16:creationId xmlns:a16="http://schemas.microsoft.com/office/drawing/2014/main" id="{A8DAAA41-1A6A-4585-80E1-FDA635EABE43}"/>
              </a:ext>
            </a:extLst>
          </xdr:cNvPr>
          <xdr:cNvCxnSpPr/>
        </xdr:nvCxnSpPr>
        <xdr:spPr>
          <a:xfrm flipH="1">
            <a:off x="2857496" y="77838302"/>
            <a:ext cx="1714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3" name="Straight Connector 2012">
            <a:extLst>
              <a:ext uri="{FF2B5EF4-FFF2-40B4-BE49-F238E27FC236}">
                <a16:creationId xmlns:a16="http://schemas.microsoft.com/office/drawing/2014/main" id="{2DE1F84F-9821-43F5-8EAD-A4BFA3738A28}"/>
              </a:ext>
            </a:extLst>
          </xdr:cNvPr>
          <xdr:cNvCxnSpPr/>
        </xdr:nvCxnSpPr>
        <xdr:spPr>
          <a:xfrm flipH="1">
            <a:off x="2881310" y="7780496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0993-71DD-4A54-8490-BF6BBF1BCBA4}">
  <sheetPr>
    <tabColor rgb="FF92D050"/>
  </sheetPr>
  <dimension ref="B1:BW538"/>
  <sheetViews>
    <sheetView showGridLines="0" tabSelected="1" zoomScaleNormal="100" workbookViewId="0">
      <selection activeCell="AC8" sqref="AC8"/>
    </sheetView>
  </sheetViews>
  <sheetFormatPr defaultRowHeight="11.25" x14ac:dyDescent="0.2"/>
  <cols>
    <col min="1" max="1013" width="2.83203125" style="1" customWidth="1"/>
    <col min="1014" max="16384" width="9.33203125" style="1"/>
  </cols>
  <sheetData>
    <row r="1" spans="2:51" ht="12" thickBot="1" x14ac:dyDescent="0.25"/>
    <row r="2" spans="2:51" ht="63.75" customHeight="1" x14ac:dyDescent="0.2">
      <c r="B2" s="57" t="s">
        <v>54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9"/>
    </row>
    <row r="3" spans="2:51" x14ac:dyDescent="0.2">
      <c r="B3" s="10"/>
      <c r="AF3" s="12" t="s">
        <v>20</v>
      </c>
      <c r="AY3" s="11"/>
    </row>
    <row r="4" spans="2:51" x14ac:dyDescent="0.2">
      <c r="B4" s="10"/>
      <c r="G4" s="31">
        <f>+I27/2</f>
        <v>0.875</v>
      </c>
      <c r="H4" s="31"/>
      <c r="I4" s="1" t="s">
        <v>0</v>
      </c>
      <c r="K4" s="31">
        <f>+G4</f>
        <v>0.875</v>
      </c>
      <c r="L4" s="31"/>
      <c r="M4" s="1" t="s">
        <v>0</v>
      </c>
      <c r="O4" s="31">
        <f>+K4</f>
        <v>0.875</v>
      </c>
      <c r="P4" s="31"/>
      <c r="Q4" s="1" t="s">
        <v>0</v>
      </c>
      <c r="S4" s="31">
        <f>+O4</f>
        <v>0.875</v>
      </c>
      <c r="T4" s="31"/>
      <c r="U4" s="1" t="s">
        <v>0</v>
      </c>
      <c r="AY4" s="11"/>
    </row>
    <row r="5" spans="2:51" x14ac:dyDescent="0.2">
      <c r="B5" s="10"/>
      <c r="AY5" s="11"/>
    </row>
    <row r="6" spans="2:51" x14ac:dyDescent="0.2">
      <c r="B6" s="10"/>
      <c r="M6" s="33" t="s">
        <v>3</v>
      </c>
      <c r="N6" s="33"/>
      <c r="AY6" s="11"/>
    </row>
    <row r="7" spans="2:51" x14ac:dyDescent="0.2">
      <c r="B7" s="10"/>
      <c r="F7" s="2"/>
      <c r="G7" s="3"/>
      <c r="H7" s="3"/>
      <c r="I7" s="23"/>
      <c r="J7" s="3"/>
      <c r="K7" s="3"/>
      <c r="L7" s="3"/>
      <c r="M7" s="3"/>
      <c r="N7" s="2"/>
      <c r="O7" s="3"/>
      <c r="P7" s="3"/>
      <c r="Q7" s="23"/>
      <c r="R7" s="3"/>
      <c r="S7" s="3"/>
      <c r="T7" s="3"/>
      <c r="U7" s="4"/>
      <c r="W7" s="14"/>
      <c r="AY7" s="11"/>
    </row>
    <row r="8" spans="2:51" x14ac:dyDescent="0.2">
      <c r="B8" s="10"/>
      <c r="F8" s="5"/>
      <c r="G8" s="15"/>
      <c r="H8" s="15"/>
      <c r="I8" s="24"/>
      <c r="J8" s="15"/>
      <c r="K8" s="15"/>
      <c r="L8" s="15"/>
      <c r="M8" s="15"/>
      <c r="N8" s="5"/>
      <c r="O8" s="15"/>
      <c r="P8" s="15"/>
      <c r="Q8" s="24"/>
      <c r="R8" s="15"/>
      <c r="S8" s="15"/>
      <c r="T8" s="15"/>
      <c r="U8" s="6"/>
      <c r="W8" s="14"/>
      <c r="AY8" s="11"/>
    </row>
    <row r="9" spans="2:51" x14ac:dyDescent="0.2">
      <c r="B9" s="10"/>
      <c r="F9" s="5"/>
      <c r="G9" s="15"/>
      <c r="H9" s="15"/>
      <c r="I9" s="24"/>
      <c r="J9" s="15"/>
      <c r="K9" s="15"/>
      <c r="L9" s="15"/>
      <c r="M9" s="15"/>
      <c r="N9" s="5"/>
      <c r="O9" s="15"/>
      <c r="P9" s="15"/>
      <c r="Q9" s="24"/>
      <c r="R9" s="15"/>
      <c r="S9" s="15"/>
      <c r="T9" s="15"/>
      <c r="U9" s="6"/>
      <c r="W9" s="14"/>
      <c r="AY9" s="11"/>
    </row>
    <row r="10" spans="2:51" x14ac:dyDescent="0.2">
      <c r="B10" s="10"/>
      <c r="F10" s="5"/>
      <c r="G10" s="15"/>
      <c r="H10" s="15"/>
      <c r="I10" s="24"/>
      <c r="J10" s="15"/>
      <c r="K10" s="15"/>
      <c r="L10" s="15"/>
      <c r="M10" s="15"/>
      <c r="N10" s="5"/>
      <c r="O10" s="15"/>
      <c r="P10" s="15"/>
      <c r="Q10" s="24"/>
      <c r="R10" s="15"/>
      <c r="S10" s="15"/>
      <c r="T10" s="15"/>
      <c r="U10" s="6"/>
      <c r="W10" s="14"/>
      <c r="AY10" s="11"/>
    </row>
    <row r="11" spans="2:51" x14ac:dyDescent="0.2">
      <c r="B11" s="10"/>
      <c r="F11" s="5"/>
      <c r="G11" s="15"/>
      <c r="H11" s="15"/>
      <c r="I11" s="24"/>
      <c r="J11" s="15"/>
      <c r="K11" s="15"/>
      <c r="L11" s="15"/>
      <c r="M11" s="15"/>
      <c r="N11" s="5"/>
      <c r="O11" s="15"/>
      <c r="P11" s="15"/>
      <c r="Q11" s="24"/>
      <c r="R11" s="15"/>
      <c r="S11" s="15"/>
      <c r="T11" s="15"/>
      <c r="U11" s="6"/>
      <c r="AY11" s="11"/>
    </row>
    <row r="12" spans="2:51" x14ac:dyDescent="0.2">
      <c r="B12" s="10"/>
      <c r="F12" s="5"/>
      <c r="G12" s="15"/>
      <c r="H12" s="15"/>
      <c r="I12" s="24"/>
      <c r="J12" s="15"/>
      <c r="K12" s="15"/>
      <c r="L12" s="15"/>
      <c r="M12" s="15"/>
      <c r="N12" s="5"/>
      <c r="O12" s="15"/>
      <c r="P12" s="15"/>
      <c r="Q12" s="24"/>
      <c r="R12" s="15"/>
      <c r="S12" s="15"/>
      <c r="T12" s="15"/>
      <c r="U12" s="6"/>
      <c r="AY12" s="11"/>
    </row>
    <row r="13" spans="2:51" x14ac:dyDescent="0.2">
      <c r="B13" s="60" t="str">
        <f>IF(C14&gt;I27,"","artır.")</f>
        <v/>
      </c>
      <c r="C13" s="14" t="s">
        <v>0</v>
      </c>
      <c r="F13" s="5"/>
      <c r="G13" s="15"/>
      <c r="H13" s="15"/>
      <c r="I13" s="24"/>
      <c r="J13" s="15"/>
      <c r="K13" s="15"/>
      <c r="L13" s="15"/>
      <c r="M13" s="15"/>
      <c r="N13" s="5"/>
      <c r="O13" s="15"/>
      <c r="P13" s="15"/>
      <c r="Q13" s="24"/>
      <c r="R13" s="15"/>
      <c r="S13" s="15"/>
      <c r="T13" s="15"/>
      <c r="U13" s="6"/>
      <c r="W13" s="14"/>
      <c r="AY13" s="11"/>
    </row>
    <row r="14" spans="2:51" x14ac:dyDescent="0.2">
      <c r="B14" s="60"/>
      <c r="C14" s="36">
        <v>6</v>
      </c>
      <c r="E14" s="36" t="s">
        <v>1</v>
      </c>
      <c r="F14" s="5"/>
      <c r="G14" s="15"/>
      <c r="H14" s="15"/>
      <c r="I14" s="24"/>
      <c r="J14" s="15"/>
      <c r="K14" s="15"/>
      <c r="L14" s="15"/>
      <c r="M14" s="36" t="s">
        <v>2</v>
      </c>
      <c r="N14" s="5"/>
      <c r="O14" s="15"/>
      <c r="P14" s="15"/>
      <c r="Q14" s="24"/>
      <c r="R14" s="15"/>
      <c r="S14" s="15"/>
      <c r="T14" s="15"/>
      <c r="U14" s="38" t="str">
        <f>+E14</f>
        <v>K101</v>
      </c>
      <c r="W14" s="14"/>
      <c r="AY14" s="11"/>
    </row>
    <row r="15" spans="2:51" ht="12" customHeight="1" x14ac:dyDescent="0.2">
      <c r="B15" s="60"/>
      <c r="C15" s="36"/>
      <c r="E15" s="36"/>
      <c r="F15" s="5"/>
      <c r="G15" s="15"/>
      <c r="H15" s="15"/>
      <c r="I15" s="24"/>
      <c r="J15" s="15"/>
      <c r="K15" s="15"/>
      <c r="L15" s="15"/>
      <c r="M15" s="36"/>
      <c r="N15" s="5"/>
      <c r="O15" s="15"/>
      <c r="P15" s="15"/>
      <c r="Q15" s="24"/>
      <c r="R15" s="15"/>
      <c r="S15" s="15"/>
      <c r="T15" s="15"/>
      <c r="U15" s="38"/>
      <c r="W15" s="14"/>
      <c r="AY15" s="11"/>
    </row>
    <row r="16" spans="2:51" x14ac:dyDescent="0.2">
      <c r="B16" s="60"/>
      <c r="C16" s="36"/>
      <c r="E16" s="36"/>
      <c r="F16" s="5"/>
      <c r="G16" s="15"/>
      <c r="H16" s="15"/>
      <c r="I16" s="24"/>
      <c r="J16" s="15"/>
      <c r="K16" s="15"/>
      <c r="L16" s="15"/>
      <c r="M16" s="36"/>
      <c r="N16" s="5"/>
      <c r="O16" s="15"/>
      <c r="P16" s="15"/>
      <c r="Q16" s="24"/>
      <c r="R16" s="15"/>
      <c r="S16" s="15"/>
      <c r="T16" s="15"/>
      <c r="U16" s="38"/>
      <c r="W16" s="14"/>
      <c r="AY16" s="11"/>
    </row>
    <row r="17" spans="2:51" x14ac:dyDescent="0.2">
      <c r="B17" s="10"/>
      <c r="F17" s="5"/>
      <c r="G17" s="15"/>
      <c r="H17" s="15"/>
      <c r="I17" s="24"/>
      <c r="J17" s="15"/>
      <c r="K17" s="15"/>
      <c r="L17" s="15"/>
      <c r="M17" s="15"/>
      <c r="N17" s="5"/>
      <c r="O17" s="15"/>
      <c r="P17" s="15"/>
      <c r="Q17" s="24"/>
      <c r="R17" s="15"/>
      <c r="S17" s="15"/>
      <c r="T17" s="15"/>
      <c r="U17" s="6"/>
      <c r="AY17" s="11"/>
    </row>
    <row r="18" spans="2:51" x14ac:dyDescent="0.2">
      <c r="B18" s="10"/>
      <c r="F18" s="5"/>
      <c r="G18" s="15"/>
      <c r="H18" s="15"/>
      <c r="I18" s="24"/>
      <c r="J18" s="15"/>
      <c r="K18" s="15"/>
      <c r="L18" s="15"/>
      <c r="M18" s="15"/>
      <c r="N18" s="5"/>
      <c r="O18" s="15"/>
      <c r="P18" s="15"/>
      <c r="Q18" s="24"/>
      <c r="R18" s="15"/>
      <c r="S18" s="15"/>
      <c r="T18" s="15"/>
      <c r="U18" s="6"/>
      <c r="AY18" s="11"/>
    </row>
    <row r="19" spans="2:51" x14ac:dyDescent="0.2">
      <c r="B19" s="10"/>
      <c r="F19" s="5"/>
      <c r="G19" s="15"/>
      <c r="H19" s="15"/>
      <c r="I19" s="24"/>
      <c r="J19" s="15"/>
      <c r="K19" s="15"/>
      <c r="L19" s="15"/>
      <c r="M19" s="15"/>
      <c r="N19" s="5"/>
      <c r="O19" s="15"/>
      <c r="P19" s="15"/>
      <c r="Q19" s="24"/>
      <c r="R19" s="15"/>
      <c r="S19" s="15"/>
      <c r="T19" s="15"/>
      <c r="U19" s="6"/>
      <c r="AY19" s="11"/>
    </row>
    <row r="20" spans="2:51" x14ac:dyDescent="0.2">
      <c r="B20" s="10"/>
      <c r="F20" s="5"/>
      <c r="G20" s="15"/>
      <c r="H20" s="15"/>
      <c r="I20" s="24"/>
      <c r="J20" s="15"/>
      <c r="K20" s="15"/>
      <c r="L20" s="15"/>
      <c r="M20" s="15"/>
      <c r="N20" s="5"/>
      <c r="O20" s="15"/>
      <c r="P20" s="15"/>
      <c r="Q20" s="24"/>
      <c r="R20" s="15"/>
      <c r="S20" s="15"/>
      <c r="T20" s="15"/>
      <c r="U20" s="6"/>
      <c r="AY20" s="11"/>
    </row>
    <row r="21" spans="2:51" x14ac:dyDescent="0.2">
      <c r="B21" s="10"/>
      <c r="F21" s="5"/>
      <c r="G21" s="15"/>
      <c r="H21" s="15"/>
      <c r="I21" s="24"/>
      <c r="J21" s="15"/>
      <c r="K21" s="15"/>
      <c r="L21" s="15"/>
      <c r="M21" s="15"/>
      <c r="N21" s="5"/>
      <c r="O21" s="15"/>
      <c r="P21" s="15"/>
      <c r="Q21" s="24"/>
      <c r="R21" s="15"/>
      <c r="S21" s="15"/>
      <c r="T21" s="15"/>
      <c r="U21" s="6"/>
      <c r="W21" s="14"/>
      <c r="AY21" s="11"/>
    </row>
    <row r="22" spans="2:51" x14ac:dyDescent="0.2">
      <c r="B22" s="10"/>
      <c r="F22" s="5"/>
      <c r="G22" s="15"/>
      <c r="H22" s="15"/>
      <c r="I22" s="24"/>
      <c r="J22" s="15"/>
      <c r="K22" s="15"/>
      <c r="L22" s="15"/>
      <c r="M22" s="15"/>
      <c r="N22" s="5"/>
      <c r="O22" s="15"/>
      <c r="P22" s="15"/>
      <c r="Q22" s="24"/>
      <c r="R22" s="15"/>
      <c r="S22" s="15"/>
      <c r="T22" s="15"/>
      <c r="U22" s="6"/>
      <c r="W22" s="14"/>
      <c r="AY22" s="11"/>
    </row>
    <row r="23" spans="2:51" x14ac:dyDescent="0.2">
      <c r="B23" s="10"/>
      <c r="F23" s="5"/>
      <c r="G23" s="15"/>
      <c r="H23" s="15"/>
      <c r="I23" s="24"/>
      <c r="J23" s="15"/>
      <c r="K23" s="15"/>
      <c r="L23" s="15"/>
      <c r="M23" s="15"/>
      <c r="N23" s="5"/>
      <c r="O23" s="15"/>
      <c r="P23" s="15"/>
      <c r="Q23" s="24"/>
      <c r="R23" s="15"/>
      <c r="S23" s="15"/>
      <c r="T23" s="15"/>
      <c r="U23" s="6"/>
      <c r="W23" s="14"/>
      <c r="AY23" s="11"/>
    </row>
    <row r="24" spans="2:51" x14ac:dyDescent="0.2">
      <c r="B24" s="10"/>
      <c r="F24" s="7"/>
      <c r="G24" s="8"/>
      <c r="H24" s="8"/>
      <c r="I24" s="25"/>
      <c r="J24" s="8"/>
      <c r="K24" s="8"/>
      <c r="L24" s="8"/>
      <c r="M24" s="8"/>
      <c r="N24" s="7"/>
      <c r="O24" s="8"/>
      <c r="P24" s="8"/>
      <c r="Q24" s="25"/>
      <c r="R24" s="8"/>
      <c r="S24" s="8"/>
      <c r="T24" s="8"/>
      <c r="U24" s="9"/>
      <c r="W24" s="14"/>
      <c r="AY24" s="11"/>
    </row>
    <row r="25" spans="2:51" x14ac:dyDescent="0.2">
      <c r="B25" s="10"/>
      <c r="M25" s="31" t="str">
        <f>+M6</f>
        <v>K103</v>
      </c>
      <c r="N25" s="31"/>
      <c r="AY25" s="11"/>
    </row>
    <row r="26" spans="2:51" x14ac:dyDescent="0.2">
      <c r="B26" s="10"/>
      <c r="AY26" s="11"/>
    </row>
    <row r="27" spans="2:51" x14ac:dyDescent="0.2">
      <c r="B27" s="10"/>
      <c r="I27" s="31">
        <f>+M29/2</f>
        <v>1.75</v>
      </c>
      <c r="J27" s="31"/>
      <c r="K27" s="1" t="s">
        <v>0</v>
      </c>
      <c r="Q27" s="31">
        <f>+I27</f>
        <v>1.75</v>
      </c>
      <c r="R27" s="31"/>
      <c r="S27" s="1" t="s">
        <v>0</v>
      </c>
      <c r="AY27" s="11"/>
    </row>
    <row r="28" spans="2:51" x14ac:dyDescent="0.2">
      <c r="B28" s="10"/>
      <c r="AY28" s="11"/>
    </row>
    <row r="29" spans="2:51" x14ac:dyDescent="0.2">
      <c r="B29" s="10"/>
      <c r="M29" s="33">
        <v>3.5</v>
      </c>
      <c r="N29" s="33"/>
      <c r="O29" s="1" t="s">
        <v>0</v>
      </c>
      <c r="AY29" s="11"/>
    </row>
    <row r="30" spans="2:51" x14ac:dyDescent="0.2">
      <c r="B30" s="10"/>
      <c r="AY30" s="11"/>
    </row>
    <row r="31" spans="2:51" x14ac:dyDescent="0.2">
      <c r="B31" s="10"/>
      <c r="S31" s="16" t="s">
        <v>44</v>
      </c>
      <c r="AY31" s="11"/>
    </row>
    <row r="32" spans="2:51" x14ac:dyDescent="0.2">
      <c r="B32" s="10"/>
      <c r="C32" s="29" t="s">
        <v>25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Y32" s="14" t="s">
        <v>0</v>
      </c>
      <c r="AY32" s="11"/>
    </row>
    <row r="33" spans="2:51" x14ac:dyDescent="0.2">
      <c r="B33" s="10"/>
      <c r="C33" s="40" t="s">
        <v>26</v>
      </c>
      <c r="D33" s="41"/>
      <c r="E33" s="42"/>
      <c r="F33" s="49" t="s">
        <v>27</v>
      </c>
      <c r="G33" s="50"/>
      <c r="H33" s="50"/>
      <c r="I33" s="50"/>
      <c r="J33" s="50"/>
      <c r="K33" s="50"/>
      <c r="L33" s="50"/>
      <c r="M33" s="50"/>
      <c r="N33" s="50"/>
      <c r="O33" s="51"/>
      <c r="R33" s="1" t="s">
        <v>37</v>
      </c>
      <c r="Y33" s="37">
        <f>+Y46</f>
        <v>0.6</v>
      </c>
      <c r="AY33" s="11"/>
    </row>
    <row r="34" spans="2:51" x14ac:dyDescent="0.2">
      <c r="B34" s="10"/>
      <c r="C34" s="43"/>
      <c r="D34" s="44"/>
      <c r="E34" s="45"/>
      <c r="F34" s="52" t="s">
        <v>28</v>
      </c>
      <c r="G34" s="52"/>
      <c r="H34" s="52"/>
      <c r="I34" s="52" t="s">
        <v>29</v>
      </c>
      <c r="J34" s="52"/>
      <c r="K34" s="52"/>
      <c r="L34" s="52" t="s">
        <v>30</v>
      </c>
      <c r="M34" s="52"/>
      <c r="N34" s="52"/>
      <c r="O34" s="52"/>
      <c r="Y34" s="37"/>
      <c r="AY34" s="11"/>
    </row>
    <row r="35" spans="2:51" x14ac:dyDescent="0.2">
      <c r="B35" s="10"/>
      <c r="C35" s="43"/>
      <c r="D35" s="44"/>
      <c r="E35" s="45"/>
      <c r="F35" s="52"/>
      <c r="G35" s="52"/>
      <c r="H35" s="52"/>
      <c r="I35" s="52"/>
      <c r="J35" s="52"/>
      <c r="K35" s="52"/>
      <c r="L35" s="52"/>
      <c r="M35" s="52"/>
      <c r="N35" s="52"/>
      <c r="O35" s="52"/>
      <c r="Y35" s="37"/>
      <c r="AY35" s="11"/>
    </row>
    <row r="36" spans="2:51" x14ac:dyDescent="0.2">
      <c r="B36" s="10"/>
      <c r="C36" s="43"/>
      <c r="D36" s="44"/>
      <c r="E36" s="45"/>
      <c r="F36" s="52"/>
      <c r="G36" s="52"/>
      <c r="H36" s="52"/>
      <c r="I36" s="52"/>
      <c r="J36" s="52"/>
      <c r="K36" s="52"/>
      <c r="L36" s="52"/>
      <c r="M36" s="52"/>
      <c r="N36" s="52"/>
      <c r="O36" s="52"/>
      <c r="Q36" s="1" t="s">
        <v>36</v>
      </c>
      <c r="Y36" s="37" t="s">
        <v>63</v>
      </c>
      <c r="AY36" s="11"/>
    </row>
    <row r="37" spans="2:51" x14ac:dyDescent="0.2">
      <c r="B37" s="10"/>
      <c r="C37" s="43"/>
      <c r="D37" s="44"/>
      <c r="E37" s="45"/>
      <c r="F37" s="52"/>
      <c r="G37" s="52"/>
      <c r="H37" s="52"/>
      <c r="I37" s="52"/>
      <c r="J37" s="52"/>
      <c r="K37" s="52"/>
      <c r="L37" s="52"/>
      <c r="M37" s="52"/>
      <c r="N37" s="52"/>
      <c r="O37" s="52"/>
      <c r="Y37" s="37"/>
      <c r="AA37" s="14" t="s">
        <v>0</v>
      </c>
      <c r="AY37" s="11"/>
    </row>
    <row r="38" spans="2:51" ht="12" thickBot="1" x14ac:dyDescent="0.25">
      <c r="B38" s="10"/>
      <c r="C38" s="46"/>
      <c r="D38" s="47"/>
      <c r="E38" s="48"/>
      <c r="F38" s="53"/>
      <c r="G38" s="53"/>
      <c r="H38" s="53"/>
      <c r="I38" s="53"/>
      <c r="J38" s="53"/>
      <c r="K38" s="53"/>
      <c r="L38" s="53"/>
      <c r="M38" s="53"/>
      <c r="N38" s="53"/>
      <c r="O38" s="53"/>
      <c r="AA38" s="36">
        <v>3.5</v>
      </c>
      <c r="AY38" s="11"/>
    </row>
    <row r="39" spans="2:51" ht="12" thickTop="1" x14ac:dyDescent="0.2">
      <c r="B39" s="10"/>
      <c r="C39" s="54">
        <v>85</v>
      </c>
      <c r="D39" s="54"/>
      <c r="E39" s="54"/>
      <c r="F39" s="55">
        <v>1.82</v>
      </c>
      <c r="G39" s="55"/>
      <c r="H39" s="55"/>
      <c r="I39" s="56" t="s">
        <v>31</v>
      </c>
      <c r="J39" s="55"/>
      <c r="K39" s="55"/>
      <c r="L39" s="55">
        <v>2.4</v>
      </c>
      <c r="M39" s="55"/>
      <c r="N39" s="55"/>
      <c r="O39" s="55"/>
      <c r="Y39" s="14" t="s">
        <v>0</v>
      </c>
      <c r="AA39" s="36"/>
      <c r="AY39" s="11"/>
    </row>
    <row r="40" spans="2:51" x14ac:dyDescent="0.2">
      <c r="B40" s="10"/>
      <c r="C40" s="29">
        <v>90</v>
      </c>
      <c r="D40" s="29"/>
      <c r="E40" s="29"/>
      <c r="F40" s="35" t="s">
        <v>31</v>
      </c>
      <c r="G40" s="30"/>
      <c r="H40" s="30"/>
      <c r="I40" s="35" t="s">
        <v>31</v>
      </c>
      <c r="J40" s="30"/>
      <c r="K40" s="30"/>
      <c r="L40" s="30">
        <v>2.4</v>
      </c>
      <c r="M40" s="30"/>
      <c r="N40" s="30"/>
      <c r="O40" s="30"/>
      <c r="Y40" s="37">
        <f>+AA38-Y33</f>
        <v>2.9</v>
      </c>
      <c r="AA40" s="36"/>
      <c r="AY40" s="11"/>
    </row>
    <row r="41" spans="2:51" x14ac:dyDescent="0.2">
      <c r="B41" s="10"/>
      <c r="C41" s="29">
        <v>115</v>
      </c>
      <c r="D41" s="29"/>
      <c r="E41" s="29"/>
      <c r="F41" s="30">
        <v>2.15</v>
      </c>
      <c r="G41" s="30"/>
      <c r="H41" s="30"/>
      <c r="I41" s="30">
        <v>2.15</v>
      </c>
      <c r="J41" s="30"/>
      <c r="K41" s="30"/>
      <c r="L41" s="35" t="s">
        <v>31</v>
      </c>
      <c r="M41" s="30"/>
      <c r="N41" s="30"/>
      <c r="O41" s="30"/>
      <c r="X41" s="14"/>
      <c r="Y41" s="37"/>
      <c r="AA41" s="37" t="s">
        <v>62</v>
      </c>
      <c r="AY41" s="11"/>
    </row>
    <row r="42" spans="2:51" x14ac:dyDescent="0.2">
      <c r="B42" s="10"/>
      <c r="C42" s="29">
        <v>135</v>
      </c>
      <c r="D42" s="29"/>
      <c r="E42" s="29"/>
      <c r="F42" s="30">
        <v>2.4500000000000002</v>
      </c>
      <c r="G42" s="30"/>
      <c r="H42" s="30"/>
      <c r="I42" s="30">
        <v>2.4500000000000002</v>
      </c>
      <c r="J42" s="30"/>
      <c r="K42" s="30"/>
      <c r="L42" s="30">
        <v>2.85</v>
      </c>
      <c r="M42" s="30"/>
      <c r="N42" s="30"/>
      <c r="O42" s="30"/>
      <c r="R42" s="1" t="s">
        <v>35</v>
      </c>
      <c r="X42" s="14"/>
      <c r="Y42" s="37"/>
      <c r="AA42" s="37"/>
      <c r="AY42" s="11"/>
    </row>
    <row r="43" spans="2:51" x14ac:dyDescent="0.2">
      <c r="B43" s="10"/>
      <c r="C43" s="29">
        <v>145</v>
      </c>
      <c r="D43" s="29"/>
      <c r="E43" s="29"/>
      <c r="F43" s="35" t="s">
        <v>31</v>
      </c>
      <c r="G43" s="30"/>
      <c r="H43" s="30"/>
      <c r="I43" s="30">
        <v>2.5</v>
      </c>
      <c r="J43" s="30"/>
      <c r="K43" s="30"/>
      <c r="L43" s="35" t="s">
        <v>31</v>
      </c>
      <c r="M43" s="30"/>
      <c r="N43" s="30"/>
      <c r="O43" s="30"/>
      <c r="AA43" s="37"/>
      <c r="AY43" s="11"/>
    </row>
    <row r="44" spans="2:51" x14ac:dyDescent="0.2">
      <c r="B44" s="10"/>
      <c r="C44" s="29">
        <v>175</v>
      </c>
      <c r="D44" s="29"/>
      <c r="E44" s="29"/>
      <c r="F44" s="35" t="s">
        <v>31</v>
      </c>
      <c r="G44" s="30"/>
      <c r="H44" s="30"/>
      <c r="I44" s="30">
        <v>2.8</v>
      </c>
      <c r="J44" s="30"/>
      <c r="K44" s="30"/>
      <c r="L44" s="35" t="s">
        <v>31</v>
      </c>
      <c r="M44" s="30"/>
      <c r="N44" s="30"/>
      <c r="O44" s="30"/>
      <c r="AY44" s="11"/>
    </row>
    <row r="45" spans="2:51" x14ac:dyDescent="0.2">
      <c r="B45" s="10"/>
      <c r="C45" s="29">
        <v>190</v>
      </c>
      <c r="D45" s="29"/>
      <c r="E45" s="29"/>
      <c r="F45" s="30">
        <v>2.9</v>
      </c>
      <c r="G45" s="30"/>
      <c r="H45" s="30"/>
      <c r="I45" s="30">
        <v>2.95</v>
      </c>
      <c r="J45" s="30"/>
      <c r="K45" s="30"/>
      <c r="L45" s="30">
        <v>3.75</v>
      </c>
      <c r="M45" s="30"/>
      <c r="N45" s="30"/>
      <c r="O45" s="30"/>
      <c r="Q45" s="31" t="s">
        <v>65</v>
      </c>
      <c r="R45" s="31"/>
      <c r="Y45" s="14" t="s">
        <v>0</v>
      </c>
      <c r="AY45" s="11"/>
    </row>
    <row r="46" spans="2:51" x14ac:dyDescent="0.2">
      <c r="B46" s="10"/>
      <c r="C46" s="29">
        <v>235</v>
      </c>
      <c r="D46" s="29"/>
      <c r="E46" s="29"/>
      <c r="F46" s="30">
        <v>3.35</v>
      </c>
      <c r="G46" s="30"/>
      <c r="H46" s="30"/>
      <c r="I46" s="30">
        <v>3.35</v>
      </c>
      <c r="J46" s="30"/>
      <c r="K46" s="30"/>
      <c r="L46" s="35" t="s">
        <v>31</v>
      </c>
      <c r="M46" s="30"/>
      <c r="N46" s="30"/>
      <c r="O46" s="30"/>
      <c r="Q46" s="33">
        <v>0.12</v>
      </c>
      <c r="R46" s="33"/>
      <c r="S46" s="1" t="s">
        <v>0</v>
      </c>
      <c r="Y46" s="36">
        <v>0.6</v>
      </c>
      <c r="AY46" s="11"/>
    </row>
    <row r="47" spans="2:51" x14ac:dyDescent="0.2">
      <c r="B47" s="10"/>
      <c r="C47" s="29">
        <v>240</v>
      </c>
      <c r="D47" s="29"/>
      <c r="E47" s="29"/>
      <c r="F47" s="30">
        <v>3.35</v>
      </c>
      <c r="G47" s="30"/>
      <c r="H47" s="30"/>
      <c r="I47" s="30">
        <v>3.35</v>
      </c>
      <c r="J47" s="30"/>
      <c r="K47" s="30"/>
      <c r="L47" s="35" t="s">
        <v>31</v>
      </c>
      <c r="M47" s="30"/>
      <c r="N47" s="30"/>
      <c r="O47" s="30"/>
      <c r="Y47" s="36"/>
      <c r="AY47" s="11"/>
    </row>
    <row r="48" spans="2:51" x14ac:dyDescent="0.2">
      <c r="B48" s="10"/>
      <c r="C48" s="29">
        <v>290</v>
      </c>
      <c r="D48" s="29"/>
      <c r="E48" s="29"/>
      <c r="F48" s="30">
        <v>3.85</v>
      </c>
      <c r="G48" s="30"/>
      <c r="H48" s="30"/>
      <c r="I48" s="30">
        <v>3.85</v>
      </c>
      <c r="J48" s="30"/>
      <c r="K48" s="30"/>
      <c r="L48" s="30">
        <v>4.55</v>
      </c>
      <c r="M48" s="30"/>
      <c r="N48" s="30"/>
      <c r="O48" s="30"/>
      <c r="Y48" s="36"/>
      <c r="AY48" s="11"/>
    </row>
    <row r="49" spans="2:51" x14ac:dyDescent="0.2">
      <c r="B49" s="10"/>
      <c r="Y49" s="37" t="s">
        <v>66</v>
      </c>
      <c r="AY49" s="11"/>
    </row>
    <row r="50" spans="2:51" x14ac:dyDescent="0.2">
      <c r="B50" s="10"/>
      <c r="S50" s="1" t="s">
        <v>64</v>
      </c>
      <c r="U50" s="33">
        <v>0.25</v>
      </c>
      <c r="V50" s="33"/>
      <c r="W50" s="1" t="s">
        <v>0</v>
      </c>
      <c r="Y50" s="37"/>
      <c r="AY50" s="11"/>
    </row>
    <row r="51" spans="2:51" x14ac:dyDescent="0.2">
      <c r="B51" s="10"/>
      <c r="D51" s="17" t="s">
        <v>59</v>
      </c>
      <c r="AY51" s="11"/>
    </row>
    <row r="52" spans="2:51" x14ac:dyDescent="0.2">
      <c r="B52" s="10"/>
      <c r="D52" s="1" t="s">
        <v>46</v>
      </c>
      <c r="I52" s="31">
        <f>MAX(C14,I27)</f>
        <v>6</v>
      </c>
      <c r="J52" s="31"/>
      <c r="K52" s="1" t="s">
        <v>47</v>
      </c>
      <c r="L52" s="31">
        <f>MIN(C14,I27)</f>
        <v>1.75</v>
      </c>
      <c r="M52" s="31"/>
      <c r="N52" s="13" t="s">
        <v>7</v>
      </c>
      <c r="O52" s="31">
        <f>+I52/L52</f>
        <v>3.4285714285714284</v>
      </c>
      <c r="P52" s="31"/>
      <c r="Q52" s="13" t="str">
        <f>IF(O52&gt;R52,"&gt;","&lt;")</f>
        <v>&gt;</v>
      </c>
      <c r="R52" s="31">
        <v>2</v>
      </c>
      <c r="S52" s="31"/>
      <c r="U52" s="12" t="str">
        <f>IF(O52&gt;R52,"uygun.","uygun değil.")</f>
        <v>uygun.</v>
      </c>
      <c r="AY52" s="11"/>
    </row>
    <row r="53" spans="2:51" x14ac:dyDescent="0.2">
      <c r="B53" s="10"/>
      <c r="D53" s="16" t="s">
        <v>45</v>
      </c>
      <c r="Y53" s="32" t="str">
        <f>+M6</f>
        <v>K103</v>
      </c>
      <c r="Z53" s="32"/>
      <c r="AA53" s="16" t="s">
        <v>14</v>
      </c>
      <c r="AJ53" s="13"/>
      <c r="AK53" s="13"/>
      <c r="AL53" s="13"/>
      <c r="AM53" s="13"/>
      <c r="AN53" s="13"/>
      <c r="AO53" s="13"/>
      <c r="AP53" s="13"/>
      <c r="AQ53" s="13"/>
      <c r="AS53" s="12"/>
      <c r="AY53" s="11"/>
    </row>
    <row r="54" spans="2:51" x14ac:dyDescent="0.2">
      <c r="B54" s="10"/>
      <c r="D54" s="1" t="s">
        <v>42</v>
      </c>
      <c r="J54" s="31">
        <f>+Q46</f>
        <v>0.12</v>
      </c>
      <c r="K54" s="31"/>
      <c r="L54" s="1" t="s">
        <v>0</v>
      </c>
      <c r="M54" s="13" t="s">
        <v>6</v>
      </c>
      <c r="N54" s="33">
        <v>25</v>
      </c>
      <c r="O54" s="33"/>
      <c r="P54" s="1" t="s">
        <v>38</v>
      </c>
      <c r="S54" s="31">
        <f>+J54*N54</f>
        <v>3</v>
      </c>
      <c r="T54" s="31"/>
      <c r="U54" s="1" t="s">
        <v>4</v>
      </c>
      <c r="Y54" s="17" t="s">
        <v>12</v>
      </c>
      <c r="AJ54" s="13"/>
      <c r="AK54" s="13"/>
      <c r="AL54" s="13"/>
      <c r="AM54" s="13"/>
      <c r="AN54" s="13"/>
      <c r="AO54" s="13"/>
      <c r="AP54" s="13"/>
      <c r="AQ54" s="13"/>
      <c r="AS54" s="12"/>
      <c r="AY54" s="11"/>
    </row>
    <row r="55" spans="2:51" x14ac:dyDescent="0.2">
      <c r="B55" s="10"/>
      <c r="D55" s="1" t="s">
        <v>39</v>
      </c>
      <c r="J55" s="33">
        <v>0.05</v>
      </c>
      <c r="K55" s="33"/>
      <c r="L55" s="1" t="s">
        <v>0</v>
      </c>
      <c r="M55" s="13" t="s">
        <v>6</v>
      </c>
      <c r="N55" s="33">
        <v>22</v>
      </c>
      <c r="O55" s="33"/>
      <c r="P55" s="1" t="s">
        <v>38</v>
      </c>
      <c r="S55" s="31">
        <f>+J55*N55</f>
        <v>1.1000000000000001</v>
      </c>
      <c r="T55" s="31"/>
      <c r="U55" s="1" t="s">
        <v>4</v>
      </c>
      <c r="Y55" s="1" t="s">
        <v>10</v>
      </c>
      <c r="AE55" s="31">
        <f>+AE62</f>
        <v>0.25</v>
      </c>
      <c r="AF55" s="31"/>
      <c r="AG55" s="13" t="s">
        <v>6</v>
      </c>
      <c r="AH55" s="31">
        <f>+AH62</f>
        <v>0.48</v>
      </c>
      <c r="AI55" s="31"/>
      <c r="AJ55" s="13" t="s">
        <v>6</v>
      </c>
      <c r="AK55" s="31">
        <f>+AK62</f>
        <v>25</v>
      </c>
      <c r="AL55" s="31"/>
      <c r="AM55" s="1" t="s">
        <v>38</v>
      </c>
      <c r="AP55" s="31">
        <f>+AE55*AH55*AK55</f>
        <v>3</v>
      </c>
      <c r="AQ55" s="31"/>
      <c r="AR55" s="1" t="s">
        <v>9</v>
      </c>
      <c r="AY55" s="11"/>
    </row>
    <row r="56" spans="2:51" x14ac:dyDescent="0.2">
      <c r="B56" s="10"/>
      <c r="D56" s="1" t="s">
        <v>40</v>
      </c>
      <c r="J56" s="33">
        <v>2.5000000000000001E-2</v>
      </c>
      <c r="K56" s="33"/>
      <c r="L56" s="1" t="s">
        <v>0</v>
      </c>
      <c r="M56" s="13" t="s">
        <v>6</v>
      </c>
      <c r="N56" s="33">
        <v>22</v>
      </c>
      <c r="O56" s="33"/>
      <c r="P56" s="1" t="s">
        <v>38</v>
      </c>
      <c r="S56" s="31">
        <f>+J56*N56</f>
        <v>0.55000000000000004</v>
      </c>
      <c r="T56" s="31"/>
      <c r="U56" s="1" t="s">
        <v>4</v>
      </c>
      <c r="Y56" s="1" t="s">
        <v>11</v>
      </c>
      <c r="AH56" s="31">
        <f>+AH63</f>
        <v>2.9</v>
      </c>
      <c r="AI56" s="31"/>
      <c r="AJ56" s="13" t="s">
        <v>6</v>
      </c>
      <c r="AK56" s="33">
        <v>2.4</v>
      </c>
      <c r="AL56" s="33"/>
      <c r="AM56" s="1" t="s">
        <v>67</v>
      </c>
      <c r="AP56" s="39">
        <f>+AH56*AK56</f>
        <v>6.96</v>
      </c>
      <c r="AQ56" s="39"/>
      <c r="AR56" s="21" t="s">
        <v>9</v>
      </c>
      <c r="AS56" s="21"/>
      <c r="AY56" s="11"/>
    </row>
    <row r="57" spans="2:51" x14ac:dyDescent="0.2">
      <c r="B57" s="10"/>
      <c r="D57" s="1" t="s">
        <v>41</v>
      </c>
      <c r="J57" s="33">
        <v>0.02</v>
      </c>
      <c r="K57" s="33"/>
      <c r="L57" s="1" t="s">
        <v>0</v>
      </c>
      <c r="M57" s="13" t="s">
        <v>6</v>
      </c>
      <c r="N57" s="33">
        <v>20</v>
      </c>
      <c r="O57" s="33"/>
      <c r="P57" s="1" t="s">
        <v>38</v>
      </c>
      <c r="S57" s="31">
        <f>+J57*N57</f>
        <v>0.4</v>
      </c>
      <c r="T57" s="31"/>
      <c r="U57" s="1" t="s">
        <v>4</v>
      </c>
      <c r="AJ57" s="13"/>
      <c r="AK57" s="13"/>
      <c r="AL57" s="13"/>
      <c r="AM57" s="13"/>
      <c r="AN57" s="13"/>
      <c r="AO57" s="1" t="s">
        <v>13</v>
      </c>
      <c r="AP57" s="31">
        <f>SUM(AP55:AQ56)</f>
        <v>9.9600000000000009</v>
      </c>
      <c r="AQ57" s="31"/>
      <c r="AR57" s="1" t="s">
        <v>9</v>
      </c>
      <c r="AY57" s="11"/>
    </row>
    <row r="58" spans="2:51" x14ac:dyDescent="0.2">
      <c r="B58" s="10"/>
      <c r="L58" s="1" t="s">
        <v>43</v>
      </c>
      <c r="S58" s="34">
        <f>SUM(S54:T57)</f>
        <v>5.05</v>
      </c>
      <c r="T58" s="34"/>
      <c r="U58" s="22" t="s">
        <v>4</v>
      </c>
      <c r="V58" s="22"/>
      <c r="Y58" s="31">
        <f>+Y65</f>
        <v>1.4</v>
      </c>
      <c r="Z58" s="31"/>
      <c r="AA58" s="13" t="s">
        <v>6</v>
      </c>
      <c r="AB58" s="31">
        <f>+AP57</f>
        <v>9.9600000000000009</v>
      </c>
      <c r="AC58" s="31"/>
      <c r="AD58" s="13" t="s">
        <v>7</v>
      </c>
      <c r="AE58" s="31">
        <f>+Y58*AB58</f>
        <v>13.944000000000001</v>
      </c>
      <c r="AF58" s="31"/>
      <c r="AG58" s="1" t="s">
        <v>9</v>
      </c>
      <c r="AJ58" s="13"/>
      <c r="AK58" s="13"/>
      <c r="AL58" s="13"/>
      <c r="AM58" s="13"/>
      <c r="AN58" s="13"/>
      <c r="AO58" s="13"/>
      <c r="AP58" s="13"/>
      <c r="AQ58" s="13"/>
      <c r="AS58" s="12"/>
      <c r="AY58" s="11"/>
    </row>
    <row r="59" spans="2:51" x14ac:dyDescent="0.2">
      <c r="B59" s="10"/>
      <c r="J59" s="1" t="s">
        <v>5</v>
      </c>
      <c r="S59" s="33">
        <v>5</v>
      </c>
      <c r="T59" s="33"/>
      <c r="U59" s="1" t="s">
        <v>4</v>
      </c>
      <c r="AG59" s="13"/>
      <c r="AH59" s="13"/>
      <c r="AJ59" s="13"/>
      <c r="AK59" s="13"/>
      <c r="AL59" s="13"/>
      <c r="AM59" s="13"/>
      <c r="AN59" s="13"/>
      <c r="AO59" s="13"/>
      <c r="AP59" s="13"/>
      <c r="AQ59" s="13"/>
      <c r="AS59" s="12"/>
      <c r="AY59" s="11"/>
    </row>
    <row r="60" spans="2:51" x14ac:dyDescent="0.2">
      <c r="B60" s="10"/>
      <c r="C60" s="32" t="str">
        <f>+E14</f>
        <v>K101</v>
      </c>
      <c r="D60" s="32"/>
      <c r="E60" s="16" t="s">
        <v>14</v>
      </c>
      <c r="Y60" s="32" t="str">
        <f>+M14</f>
        <v>K102</v>
      </c>
      <c r="Z60" s="32"/>
      <c r="AA60" s="16" t="s">
        <v>14</v>
      </c>
      <c r="AY60" s="11"/>
    </row>
    <row r="61" spans="2:51" x14ac:dyDescent="0.2">
      <c r="B61" s="10"/>
      <c r="C61" s="17" t="s">
        <v>12</v>
      </c>
      <c r="Y61" s="17" t="s">
        <v>12</v>
      </c>
      <c r="AY61" s="11"/>
    </row>
    <row r="62" spans="2:51" x14ac:dyDescent="0.2">
      <c r="B62" s="10"/>
      <c r="C62" s="1" t="s">
        <v>10</v>
      </c>
      <c r="I62" s="31">
        <f>+U50</f>
        <v>0.25</v>
      </c>
      <c r="J62" s="31"/>
      <c r="K62" s="13" t="s">
        <v>6</v>
      </c>
      <c r="L62" s="31">
        <f>+Y46-Q46</f>
        <v>0.48</v>
      </c>
      <c r="M62" s="31"/>
      <c r="N62" s="13" t="s">
        <v>6</v>
      </c>
      <c r="O62" s="31">
        <f>+N54</f>
        <v>25</v>
      </c>
      <c r="P62" s="31"/>
      <c r="Q62" s="1" t="s">
        <v>38</v>
      </c>
      <c r="T62" s="31">
        <f>+I62*L62*O62</f>
        <v>3</v>
      </c>
      <c r="U62" s="31"/>
      <c r="V62" s="1" t="s">
        <v>9</v>
      </c>
      <c r="Y62" s="1" t="s">
        <v>10</v>
      </c>
      <c r="AE62" s="31">
        <f>+I62</f>
        <v>0.25</v>
      </c>
      <c r="AF62" s="31"/>
      <c r="AG62" s="13" t="s">
        <v>6</v>
      </c>
      <c r="AH62" s="31">
        <f>+L62</f>
        <v>0.48</v>
      </c>
      <c r="AI62" s="31"/>
      <c r="AJ62" s="13" t="s">
        <v>6</v>
      </c>
      <c r="AK62" s="31">
        <f>+O62</f>
        <v>25</v>
      </c>
      <c r="AL62" s="31"/>
      <c r="AM62" s="1" t="s">
        <v>38</v>
      </c>
      <c r="AP62" s="31">
        <f>+AE62*AH62*AK62</f>
        <v>3</v>
      </c>
      <c r="AQ62" s="31"/>
      <c r="AR62" s="1" t="s">
        <v>9</v>
      </c>
      <c r="AY62" s="11"/>
    </row>
    <row r="63" spans="2:51" x14ac:dyDescent="0.2">
      <c r="B63" s="10"/>
      <c r="C63" s="1" t="s">
        <v>11</v>
      </c>
      <c r="L63" s="31">
        <f>+Y40</f>
        <v>2.9</v>
      </c>
      <c r="M63" s="31"/>
      <c r="N63" s="13" t="s">
        <v>6</v>
      </c>
      <c r="O63" s="33">
        <v>2.4</v>
      </c>
      <c r="P63" s="33"/>
      <c r="Q63" s="1" t="s">
        <v>67</v>
      </c>
      <c r="T63" s="39">
        <f>+L63*O63</f>
        <v>6.96</v>
      </c>
      <c r="U63" s="39"/>
      <c r="V63" s="21" t="s">
        <v>9</v>
      </c>
      <c r="W63" s="21"/>
      <c r="Y63" s="1" t="s">
        <v>11</v>
      </c>
      <c r="AH63" s="31">
        <f>+L63</f>
        <v>2.9</v>
      </c>
      <c r="AI63" s="31"/>
      <c r="AJ63" s="13" t="s">
        <v>6</v>
      </c>
      <c r="AK63" s="33">
        <v>0</v>
      </c>
      <c r="AL63" s="33"/>
      <c r="AM63" s="1" t="s">
        <v>67</v>
      </c>
      <c r="AP63" s="39">
        <f>+AH63*AK63</f>
        <v>0</v>
      </c>
      <c r="AQ63" s="39"/>
      <c r="AR63" s="21" t="s">
        <v>9</v>
      </c>
      <c r="AS63" s="21"/>
      <c r="AY63" s="11"/>
    </row>
    <row r="64" spans="2:51" x14ac:dyDescent="0.2">
      <c r="B64" s="10"/>
      <c r="S64" s="1" t="s">
        <v>13</v>
      </c>
      <c r="T64" s="31">
        <f>SUM(T62:U63)</f>
        <v>9.9600000000000009</v>
      </c>
      <c r="U64" s="31"/>
      <c r="V64" s="1" t="s">
        <v>9</v>
      </c>
      <c r="AO64" s="1" t="s">
        <v>13</v>
      </c>
      <c r="AP64" s="31">
        <f>SUM(AP62:AQ63)</f>
        <v>3</v>
      </c>
      <c r="AQ64" s="31"/>
      <c r="AR64" s="1" t="s">
        <v>9</v>
      </c>
      <c r="AY64" s="11"/>
    </row>
    <row r="65" spans="2:51" x14ac:dyDescent="0.2">
      <c r="B65" s="10"/>
      <c r="C65" s="31">
        <v>1.4</v>
      </c>
      <c r="D65" s="31"/>
      <c r="E65" s="13" t="s">
        <v>6</v>
      </c>
      <c r="F65" s="31">
        <f>+T64</f>
        <v>9.9600000000000009</v>
      </c>
      <c r="G65" s="31"/>
      <c r="H65" s="13" t="s">
        <v>7</v>
      </c>
      <c r="I65" s="31">
        <f>+C65*F65</f>
        <v>13.944000000000001</v>
      </c>
      <c r="J65" s="31"/>
      <c r="K65" s="1" t="s">
        <v>9</v>
      </c>
      <c r="Y65" s="31">
        <f>+C65</f>
        <v>1.4</v>
      </c>
      <c r="Z65" s="31"/>
      <c r="AA65" s="13" t="s">
        <v>6</v>
      </c>
      <c r="AB65" s="31">
        <f>+AP64</f>
        <v>3</v>
      </c>
      <c r="AC65" s="31"/>
      <c r="AD65" s="13" t="s">
        <v>7</v>
      </c>
      <c r="AE65" s="31">
        <f>+Y65*AB65</f>
        <v>4.1999999999999993</v>
      </c>
      <c r="AF65" s="31"/>
      <c r="AG65" s="1" t="s">
        <v>9</v>
      </c>
      <c r="AY65" s="11"/>
    </row>
    <row r="66" spans="2:51" x14ac:dyDescent="0.2">
      <c r="B66" s="10"/>
      <c r="C66" s="17" t="s">
        <v>60</v>
      </c>
      <c r="Y66" s="17" t="s">
        <v>60</v>
      </c>
      <c r="AY66" s="11"/>
    </row>
    <row r="67" spans="2:51" x14ac:dyDescent="0.2">
      <c r="B67" s="10"/>
      <c r="C67" s="31">
        <f>+G4</f>
        <v>0.875</v>
      </c>
      <c r="D67" s="31"/>
      <c r="E67" s="13" t="s">
        <v>6</v>
      </c>
      <c r="F67" s="31">
        <f>+S58</f>
        <v>5.05</v>
      </c>
      <c r="G67" s="31"/>
      <c r="H67" s="13" t="s">
        <v>7</v>
      </c>
      <c r="I67" s="31">
        <f>+C67*F67</f>
        <v>4.4187500000000002</v>
      </c>
      <c r="J67" s="31"/>
      <c r="K67" s="1" t="s">
        <v>9</v>
      </c>
      <c r="Y67" s="31">
        <f>+S4</f>
        <v>0.875</v>
      </c>
      <c r="Z67" s="31"/>
      <c r="AA67" s="13" t="s">
        <v>6</v>
      </c>
      <c r="AB67" s="31">
        <f>+F67</f>
        <v>5.05</v>
      </c>
      <c r="AC67" s="31"/>
      <c r="AD67" s="13" t="s">
        <v>7</v>
      </c>
      <c r="AE67" s="31">
        <f>+Y67*AB67</f>
        <v>4.4187500000000002</v>
      </c>
      <c r="AF67" s="31"/>
      <c r="AG67" s="1" t="s">
        <v>9</v>
      </c>
      <c r="AK67" s="13"/>
      <c r="AY67" s="11"/>
    </row>
    <row r="68" spans="2:51" x14ac:dyDescent="0.2">
      <c r="B68" s="10"/>
      <c r="C68" s="31">
        <f>+C65</f>
        <v>1.4</v>
      </c>
      <c r="D68" s="31"/>
      <c r="E68" s="13" t="s">
        <v>6</v>
      </c>
      <c r="F68" s="31">
        <f>+I67</f>
        <v>4.4187500000000002</v>
      </c>
      <c r="G68" s="31"/>
      <c r="H68" s="13" t="s">
        <v>7</v>
      </c>
      <c r="I68" s="31">
        <f>+C68*F68</f>
        <v>6.1862500000000002</v>
      </c>
      <c r="J68" s="31"/>
      <c r="K68" s="1" t="s">
        <v>9</v>
      </c>
      <c r="Y68" s="31">
        <f>+C68</f>
        <v>1.4</v>
      </c>
      <c r="Z68" s="31"/>
      <c r="AA68" s="13" t="s">
        <v>6</v>
      </c>
      <c r="AB68" s="31">
        <f>+AE67</f>
        <v>4.4187500000000002</v>
      </c>
      <c r="AC68" s="31"/>
      <c r="AD68" s="13" t="s">
        <v>7</v>
      </c>
      <c r="AE68" s="31">
        <f>+Y68*AB68</f>
        <v>6.1862500000000002</v>
      </c>
      <c r="AF68" s="31"/>
      <c r="AG68" s="1" t="s">
        <v>9</v>
      </c>
      <c r="AK68" s="13"/>
      <c r="AY68" s="11"/>
    </row>
    <row r="69" spans="2:51" x14ac:dyDescent="0.2">
      <c r="B69" s="10"/>
      <c r="C69" s="17" t="s">
        <v>61</v>
      </c>
      <c r="Y69" s="17" t="s">
        <v>61</v>
      </c>
      <c r="AY69" s="11"/>
    </row>
    <row r="70" spans="2:51" x14ac:dyDescent="0.2">
      <c r="B70" s="10"/>
      <c r="C70" s="31">
        <f>+C67</f>
        <v>0.875</v>
      </c>
      <c r="D70" s="31"/>
      <c r="E70" s="13" t="s">
        <v>6</v>
      </c>
      <c r="F70" s="31">
        <f>+S59</f>
        <v>5</v>
      </c>
      <c r="G70" s="31"/>
      <c r="H70" s="13" t="s">
        <v>7</v>
      </c>
      <c r="I70" s="31">
        <f>+C70*F70</f>
        <v>4.375</v>
      </c>
      <c r="J70" s="31"/>
      <c r="K70" s="1" t="s">
        <v>9</v>
      </c>
      <c r="Y70" s="31">
        <f>+Y67</f>
        <v>0.875</v>
      </c>
      <c r="Z70" s="31"/>
      <c r="AA70" s="13" t="s">
        <v>6</v>
      </c>
      <c r="AB70" s="31">
        <f>+F70</f>
        <v>5</v>
      </c>
      <c r="AC70" s="31"/>
      <c r="AD70" s="13" t="s">
        <v>7</v>
      </c>
      <c r="AE70" s="31">
        <f>+Y70*AB70</f>
        <v>4.375</v>
      </c>
      <c r="AF70" s="31"/>
      <c r="AG70" s="1" t="s">
        <v>9</v>
      </c>
      <c r="AK70" s="13"/>
      <c r="AY70" s="11"/>
    </row>
    <row r="71" spans="2:51" x14ac:dyDescent="0.2">
      <c r="B71" s="10"/>
      <c r="C71" s="31">
        <v>1.6</v>
      </c>
      <c r="D71" s="31"/>
      <c r="E71" s="13" t="s">
        <v>6</v>
      </c>
      <c r="F71" s="31">
        <f>+I70</f>
        <v>4.375</v>
      </c>
      <c r="G71" s="31"/>
      <c r="H71" s="13" t="s">
        <v>7</v>
      </c>
      <c r="I71" s="31">
        <f>+C71*F71</f>
        <v>7</v>
      </c>
      <c r="J71" s="31"/>
      <c r="K71" s="1" t="s">
        <v>9</v>
      </c>
      <c r="Y71" s="31">
        <f>+C71</f>
        <v>1.6</v>
      </c>
      <c r="Z71" s="31"/>
      <c r="AA71" s="13" t="s">
        <v>6</v>
      </c>
      <c r="AB71" s="31">
        <f>+AE70</f>
        <v>4.375</v>
      </c>
      <c r="AC71" s="31"/>
      <c r="AD71" s="13" t="s">
        <v>7</v>
      </c>
      <c r="AE71" s="31">
        <f>+Y71*AB71</f>
        <v>7</v>
      </c>
      <c r="AF71" s="31"/>
      <c r="AG71" s="1" t="s">
        <v>9</v>
      </c>
      <c r="AK71" s="13"/>
      <c r="AY71" s="11"/>
    </row>
    <row r="72" spans="2:51" x14ac:dyDescent="0.2">
      <c r="B72" s="10"/>
      <c r="AY72" s="11"/>
    </row>
    <row r="73" spans="2:51" ht="11.25" customHeight="1" x14ac:dyDescent="0.2">
      <c r="B73" s="10"/>
      <c r="L73" s="31">
        <f>+I65</f>
        <v>13.944000000000001</v>
      </c>
      <c r="M73" s="31"/>
      <c r="N73" s="1" t="s">
        <v>9</v>
      </c>
      <c r="AD73" s="31">
        <f>+AE65</f>
        <v>4.1999999999999993</v>
      </c>
      <c r="AE73" s="31"/>
      <c r="AF73" s="1" t="s">
        <v>9</v>
      </c>
      <c r="AY73" s="11"/>
    </row>
    <row r="74" spans="2:51" x14ac:dyDescent="0.2">
      <c r="B74" s="10"/>
      <c r="D74" s="1" t="s">
        <v>18</v>
      </c>
      <c r="V74" s="1" t="s">
        <v>18</v>
      </c>
      <c r="AY74" s="11"/>
    </row>
    <row r="75" spans="2:51" x14ac:dyDescent="0.2">
      <c r="B75" s="10"/>
      <c r="AY75" s="11"/>
    </row>
    <row r="76" spans="2:51" x14ac:dyDescent="0.2">
      <c r="B76" s="10"/>
      <c r="L76" s="31">
        <f>+I68</f>
        <v>6.1862500000000002</v>
      </c>
      <c r="M76" s="31"/>
      <c r="N76" s="1" t="s">
        <v>9</v>
      </c>
      <c r="AD76" s="31">
        <f>+AE68</f>
        <v>6.1862500000000002</v>
      </c>
      <c r="AE76" s="31"/>
      <c r="AF76" s="1" t="s">
        <v>9</v>
      </c>
      <c r="AY76" s="11"/>
    </row>
    <row r="77" spans="2:51" x14ac:dyDescent="0.2">
      <c r="B77" s="10"/>
      <c r="D77" s="1" t="s">
        <v>18</v>
      </c>
      <c r="V77" s="1" t="s">
        <v>19</v>
      </c>
      <c r="AY77" s="11"/>
    </row>
    <row r="78" spans="2:51" x14ac:dyDescent="0.2">
      <c r="B78" s="10"/>
      <c r="AY78" s="11"/>
    </row>
    <row r="79" spans="2:51" x14ac:dyDescent="0.2">
      <c r="B79" s="10"/>
      <c r="E79" s="14"/>
      <c r="L79" s="31">
        <f>+I71</f>
        <v>7</v>
      </c>
      <c r="M79" s="31"/>
      <c r="N79" s="1" t="s">
        <v>9</v>
      </c>
      <c r="W79" s="14"/>
      <c r="AD79" s="31">
        <f>+AE71</f>
        <v>7</v>
      </c>
      <c r="AE79" s="31"/>
      <c r="AF79" s="1" t="s">
        <v>9</v>
      </c>
      <c r="AY79" s="11"/>
    </row>
    <row r="80" spans="2:51" x14ac:dyDescent="0.2">
      <c r="B80" s="10"/>
      <c r="D80" s="1" t="s">
        <v>18</v>
      </c>
      <c r="E80" s="14"/>
      <c r="V80" s="1" t="s">
        <v>19</v>
      </c>
      <c r="W80" s="14"/>
      <c r="AY80" s="11"/>
    </row>
    <row r="81" spans="2:51" x14ac:dyDescent="0.2">
      <c r="B81" s="10"/>
      <c r="E81" s="14"/>
      <c r="W81" s="14"/>
      <c r="AY81" s="11"/>
    </row>
    <row r="82" spans="2:51" x14ac:dyDescent="0.2">
      <c r="B82" s="10"/>
      <c r="L82" s="31" t="str">
        <f>+E14</f>
        <v>K101</v>
      </c>
      <c r="M82" s="31"/>
      <c r="AD82" s="31" t="str">
        <f>+M14</f>
        <v>K102</v>
      </c>
      <c r="AE82" s="31"/>
      <c r="AY82" s="11"/>
    </row>
    <row r="83" spans="2:51" x14ac:dyDescent="0.2">
      <c r="B83" s="10"/>
      <c r="AY83" s="11"/>
    </row>
    <row r="84" spans="2:51" x14ac:dyDescent="0.2">
      <c r="B84" s="10"/>
      <c r="AY84" s="11"/>
    </row>
    <row r="85" spans="2:51" x14ac:dyDescent="0.2">
      <c r="B85" s="10"/>
      <c r="F85" s="31">
        <f>(L73+L76+L79)*L86/2</f>
        <v>81.390749999999997</v>
      </c>
      <c r="G85" s="31"/>
      <c r="H85" s="1" t="s">
        <v>8</v>
      </c>
      <c r="S85" s="31">
        <f>+F85</f>
        <v>81.390749999999997</v>
      </c>
      <c r="T85" s="31"/>
      <c r="U85" s="1" t="s">
        <v>8</v>
      </c>
      <c r="X85" s="31">
        <f>(AD73+2*AD76+2*AD79)*AD86/2</f>
        <v>91.717500000000001</v>
      </c>
      <c r="Y85" s="31"/>
      <c r="Z85" s="1" t="s">
        <v>8</v>
      </c>
      <c r="AK85" s="31">
        <f>+X85</f>
        <v>91.717500000000001</v>
      </c>
      <c r="AL85" s="31"/>
      <c r="AM85" s="1" t="s">
        <v>8</v>
      </c>
      <c r="AY85" s="11"/>
    </row>
    <row r="86" spans="2:51" x14ac:dyDescent="0.2">
      <c r="B86" s="10"/>
      <c r="K86" s="1" t="s">
        <v>32</v>
      </c>
      <c r="L86" s="31">
        <f>+C14</f>
        <v>6</v>
      </c>
      <c r="M86" s="31"/>
      <c r="N86" s="1" t="s">
        <v>0</v>
      </c>
      <c r="AC86" s="1" t="s">
        <v>32</v>
      </c>
      <c r="AD86" s="31">
        <f>+L86</f>
        <v>6</v>
      </c>
      <c r="AE86" s="31"/>
      <c r="AF86" s="1" t="s">
        <v>0</v>
      </c>
      <c r="AY86" s="11"/>
    </row>
    <row r="87" spans="2:51" x14ac:dyDescent="0.2">
      <c r="B87" s="10"/>
      <c r="AY87" s="11"/>
    </row>
    <row r="88" spans="2:51" x14ac:dyDescent="0.2">
      <c r="B88" s="10"/>
      <c r="H88" s="1" t="s">
        <v>15</v>
      </c>
      <c r="K88" s="31">
        <f>F85</f>
        <v>81.390749999999997</v>
      </c>
      <c r="L88" s="31"/>
      <c r="M88" s="31"/>
      <c r="N88" s="1" t="s">
        <v>8</v>
      </c>
      <c r="P88" s="1" t="s">
        <v>33</v>
      </c>
      <c r="Z88" s="1" t="s">
        <v>15</v>
      </c>
      <c r="AC88" s="31">
        <f>X85</f>
        <v>91.717500000000001</v>
      </c>
      <c r="AD88" s="31"/>
      <c r="AE88" s="31"/>
      <c r="AF88" s="1" t="s">
        <v>8</v>
      </c>
      <c r="AH88" s="1" t="s">
        <v>33</v>
      </c>
      <c r="AY88" s="11"/>
    </row>
    <row r="89" spans="2:51" x14ac:dyDescent="0.2">
      <c r="B89" s="10"/>
      <c r="H89" s="1" t="s">
        <v>16</v>
      </c>
      <c r="K89" s="31">
        <f>(L73+L76+L79)*L86^2/8</f>
        <v>122.086125</v>
      </c>
      <c r="L89" s="31"/>
      <c r="M89" s="31"/>
      <c r="N89" s="1" t="s">
        <v>17</v>
      </c>
      <c r="P89" s="1" t="s">
        <v>34</v>
      </c>
      <c r="Z89" s="1" t="s">
        <v>16</v>
      </c>
      <c r="AC89" s="31">
        <f>(AD73+2*AD76+2*AD79)*AD86^2/8</f>
        <v>137.57624999999999</v>
      </c>
      <c r="AD89" s="31"/>
      <c r="AE89" s="31"/>
      <c r="AF89" s="1" t="s">
        <v>17</v>
      </c>
      <c r="AH89" s="1" t="s">
        <v>34</v>
      </c>
      <c r="AY89" s="11"/>
    </row>
    <row r="90" spans="2:51" x14ac:dyDescent="0.2">
      <c r="B90" s="10"/>
      <c r="AY90" s="11"/>
    </row>
    <row r="91" spans="2:51" x14ac:dyDescent="0.2">
      <c r="B91" s="10"/>
      <c r="D91" s="1" t="s">
        <v>18</v>
      </c>
      <c r="L91" s="31">
        <f>+AE58</f>
        <v>13.944000000000001</v>
      </c>
      <c r="M91" s="31"/>
      <c r="N91" s="1" t="s">
        <v>9</v>
      </c>
      <c r="AY91" s="11"/>
    </row>
    <row r="92" spans="2:51" x14ac:dyDescent="0.2">
      <c r="B92" s="10"/>
      <c r="AY92" s="11"/>
    </row>
    <row r="93" spans="2:51" x14ac:dyDescent="0.2">
      <c r="B93" s="10"/>
      <c r="AY93" s="11"/>
    </row>
    <row r="94" spans="2:51" x14ac:dyDescent="0.2">
      <c r="B94" s="10"/>
      <c r="L94" s="31">
        <f>+X85</f>
        <v>91.717500000000001</v>
      </c>
      <c r="M94" s="31"/>
      <c r="N94" s="1" t="s">
        <v>8</v>
      </c>
      <c r="AY94" s="11"/>
    </row>
    <row r="95" spans="2:51" x14ac:dyDescent="0.2">
      <c r="B95" s="10"/>
      <c r="D95" s="1" t="s">
        <v>18</v>
      </c>
      <c r="E95" s="14"/>
      <c r="AY95" s="11"/>
    </row>
    <row r="96" spans="2:51" x14ac:dyDescent="0.2">
      <c r="B96" s="10"/>
      <c r="E96" s="14"/>
      <c r="AY96" s="11"/>
    </row>
    <row r="97" spans="2:51" x14ac:dyDescent="0.2">
      <c r="B97" s="10"/>
      <c r="L97" s="31" t="str">
        <f>+M6</f>
        <v>K103</v>
      </c>
      <c r="M97" s="31"/>
      <c r="AY97" s="11"/>
    </row>
    <row r="98" spans="2:51" x14ac:dyDescent="0.2">
      <c r="B98" s="10"/>
      <c r="AY98" s="11"/>
    </row>
    <row r="99" spans="2:51" x14ac:dyDescent="0.2">
      <c r="B99" s="10"/>
      <c r="AY99" s="11"/>
    </row>
    <row r="100" spans="2:51" x14ac:dyDescent="0.2">
      <c r="B100" s="10"/>
      <c r="F100" s="31">
        <f>L91*L103/2+L94/2</f>
        <v>70.260750000000002</v>
      </c>
      <c r="G100" s="31"/>
      <c r="H100" s="1" t="s">
        <v>8</v>
      </c>
      <c r="R100" s="31">
        <f>+F100</f>
        <v>70.260750000000002</v>
      </c>
      <c r="S100" s="31"/>
      <c r="T100" s="1" t="s">
        <v>8</v>
      </c>
      <c r="AY100" s="11"/>
    </row>
    <row r="101" spans="2:51" x14ac:dyDescent="0.2">
      <c r="B101" s="10"/>
      <c r="I101" s="31">
        <f>+I27</f>
        <v>1.75</v>
      </c>
      <c r="J101" s="31"/>
      <c r="O101" s="31">
        <f>+I101</f>
        <v>1.75</v>
      </c>
      <c r="P101" s="31"/>
      <c r="Q101" s="1" t="s">
        <v>0</v>
      </c>
      <c r="AY101" s="11"/>
    </row>
    <row r="102" spans="2:51" x14ac:dyDescent="0.2">
      <c r="B102" s="10"/>
      <c r="AY102" s="11"/>
    </row>
    <row r="103" spans="2:51" x14ac:dyDescent="0.2">
      <c r="B103" s="10"/>
      <c r="K103" s="1" t="s">
        <v>32</v>
      </c>
      <c r="L103" s="31">
        <f>+M29</f>
        <v>3.5</v>
      </c>
      <c r="M103" s="31"/>
      <c r="N103" s="1" t="s">
        <v>0</v>
      </c>
      <c r="AY103" s="11"/>
    </row>
    <row r="104" spans="2:51" x14ac:dyDescent="0.2">
      <c r="B104" s="10"/>
      <c r="AY104" s="11"/>
    </row>
    <row r="105" spans="2:51" x14ac:dyDescent="0.2">
      <c r="B105" s="10"/>
      <c r="H105" s="1" t="s">
        <v>15</v>
      </c>
      <c r="K105" s="31">
        <f>F100</f>
        <v>70.260750000000002</v>
      </c>
      <c r="L105" s="31"/>
      <c r="M105" s="31"/>
      <c r="N105" s="1" t="s">
        <v>8</v>
      </c>
      <c r="P105" s="1" t="s">
        <v>33</v>
      </c>
      <c r="AY105" s="11"/>
    </row>
    <row r="106" spans="2:51" x14ac:dyDescent="0.2">
      <c r="B106" s="10"/>
      <c r="H106" s="1" t="s">
        <v>16</v>
      </c>
      <c r="K106" s="31">
        <f>F100*I101-L91*I101*I101/2</f>
        <v>101.60456249999999</v>
      </c>
      <c r="L106" s="31"/>
      <c r="M106" s="31"/>
      <c r="N106" s="1" t="s">
        <v>17</v>
      </c>
      <c r="P106" s="1" t="s">
        <v>34</v>
      </c>
      <c r="AY106" s="11"/>
    </row>
    <row r="107" spans="2:51" ht="12" thickBot="1" x14ac:dyDescent="0.25">
      <c r="B107" s="18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20"/>
    </row>
    <row r="108" spans="2:51" ht="12" thickBot="1" x14ac:dyDescent="0.25"/>
    <row r="109" spans="2:51" ht="67.5" customHeight="1" x14ac:dyDescent="0.2">
      <c r="B109" s="57" t="s">
        <v>55</v>
      </c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9"/>
    </row>
    <row r="110" spans="2:51" x14ac:dyDescent="0.2">
      <c r="B110" s="10"/>
      <c r="AF110" s="12" t="s">
        <v>20</v>
      </c>
      <c r="AY110" s="11"/>
    </row>
    <row r="111" spans="2:51" x14ac:dyDescent="0.2">
      <c r="B111" s="10"/>
      <c r="G111" s="31">
        <f>+I134/2</f>
        <v>1.0833333333333333</v>
      </c>
      <c r="H111" s="31"/>
      <c r="I111" s="1" t="s">
        <v>0</v>
      </c>
      <c r="K111" s="31">
        <f>+G111</f>
        <v>1.0833333333333333</v>
      </c>
      <c r="L111" s="31"/>
      <c r="M111" s="1" t="s">
        <v>0</v>
      </c>
      <c r="O111" s="31">
        <f>+K111</f>
        <v>1.0833333333333333</v>
      </c>
      <c r="P111" s="31"/>
      <c r="Q111" s="1" t="s">
        <v>0</v>
      </c>
      <c r="S111" s="31">
        <f>+O111</f>
        <v>1.0833333333333333</v>
      </c>
      <c r="T111" s="31"/>
      <c r="U111" s="1" t="s">
        <v>0</v>
      </c>
      <c r="W111" s="31">
        <f>+S111</f>
        <v>1.0833333333333333</v>
      </c>
      <c r="X111" s="31"/>
      <c r="Y111" s="1" t="s">
        <v>0</v>
      </c>
      <c r="AA111" s="31">
        <f>+W111</f>
        <v>1.0833333333333333</v>
      </c>
      <c r="AB111" s="31"/>
      <c r="AC111" s="1" t="s">
        <v>0</v>
      </c>
      <c r="AY111" s="11"/>
    </row>
    <row r="112" spans="2:51" x14ac:dyDescent="0.2">
      <c r="B112" s="10"/>
      <c r="AY112" s="11"/>
    </row>
    <row r="113" spans="2:51" x14ac:dyDescent="0.2">
      <c r="B113" s="10"/>
      <c r="Q113" s="33" t="s">
        <v>3</v>
      </c>
      <c r="R113" s="33"/>
      <c r="AY113" s="11"/>
    </row>
    <row r="114" spans="2:51" x14ac:dyDescent="0.2">
      <c r="B114" s="10"/>
      <c r="F114" s="2"/>
      <c r="G114" s="3"/>
      <c r="H114" s="3"/>
      <c r="I114" s="3"/>
      <c r="J114" s="26"/>
      <c r="K114" s="3"/>
      <c r="L114" s="3"/>
      <c r="M114" s="3"/>
      <c r="N114" s="2"/>
      <c r="O114" s="3"/>
      <c r="P114" s="3"/>
      <c r="Q114" s="23"/>
      <c r="R114" s="3"/>
      <c r="S114" s="3"/>
      <c r="T114" s="3"/>
      <c r="U114" s="4"/>
      <c r="V114" s="3"/>
      <c r="W114" s="3"/>
      <c r="X114" s="3"/>
      <c r="Y114" s="23"/>
      <c r="Z114" s="3"/>
      <c r="AA114" s="3"/>
      <c r="AB114" s="3"/>
      <c r="AC114" s="4"/>
      <c r="AE114" s="14"/>
      <c r="AY114" s="11"/>
    </row>
    <row r="115" spans="2:51" x14ac:dyDescent="0.2">
      <c r="B115" s="10"/>
      <c r="F115" s="5"/>
      <c r="G115" s="15"/>
      <c r="H115" s="15"/>
      <c r="I115" s="15"/>
      <c r="J115" s="27"/>
      <c r="K115" s="15"/>
      <c r="L115" s="15"/>
      <c r="M115" s="15"/>
      <c r="N115" s="5"/>
      <c r="O115" s="15"/>
      <c r="P115" s="15"/>
      <c r="Q115" s="24"/>
      <c r="R115" s="15"/>
      <c r="S115" s="15"/>
      <c r="T115" s="15"/>
      <c r="U115" s="6"/>
      <c r="V115" s="15"/>
      <c r="W115" s="15"/>
      <c r="X115" s="15"/>
      <c r="Y115" s="24"/>
      <c r="Z115" s="15"/>
      <c r="AA115" s="15"/>
      <c r="AB115" s="15"/>
      <c r="AC115" s="6"/>
      <c r="AE115" s="14"/>
      <c r="AY115" s="11"/>
    </row>
    <row r="116" spans="2:51" x14ac:dyDescent="0.2">
      <c r="B116" s="10"/>
      <c r="F116" s="5"/>
      <c r="G116" s="15"/>
      <c r="H116" s="15"/>
      <c r="I116" s="15"/>
      <c r="J116" s="27"/>
      <c r="K116" s="15"/>
      <c r="L116" s="15"/>
      <c r="M116" s="15"/>
      <c r="N116" s="5"/>
      <c r="O116" s="15"/>
      <c r="P116" s="15"/>
      <c r="Q116" s="24"/>
      <c r="R116" s="15"/>
      <c r="S116" s="15"/>
      <c r="T116" s="15"/>
      <c r="U116" s="6"/>
      <c r="V116" s="15"/>
      <c r="W116" s="15"/>
      <c r="X116" s="15"/>
      <c r="Y116" s="24"/>
      <c r="Z116" s="15"/>
      <c r="AA116" s="15"/>
      <c r="AB116" s="15"/>
      <c r="AC116" s="6"/>
      <c r="AE116" s="14"/>
      <c r="AY116" s="11"/>
    </row>
    <row r="117" spans="2:51" x14ac:dyDescent="0.2">
      <c r="B117" s="10"/>
      <c r="F117" s="5"/>
      <c r="G117" s="15"/>
      <c r="H117" s="15"/>
      <c r="I117" s="15"/>
      <c r="J117" s="27"/>
      <c r="K117" s="15"/>
      <c r="L117" s="15"/>
      <c r="M117" s="15"/>
      <c r="N117" s="5"/>
      <c r="O117" s="15"/>
      <c r="P117" s="15"/>
      <c r="Q117" s="24"/>
      <c r="R117" s="15"/>
      <c r="S117" s="15"/>
      <c r="T117" s="15"/>
      <c r="U117" s="6"/>
      <c r="V117" s="15"/>
      <c r="W117" s="15"/>
      <c r="X117" s="15"/>
      <c r="Y117" s="24"/>
      <c r="Z117" s="15"/>
      <c r="AA117" s="15"/>
      <c r="AB117" s="15"/>
      <c r="AC117" s="6"/>
      <c r="AE117" s="14"/>
      <c r="AY117" s="11"/>
    </row>
    <row r="118" spans="2:51" x14ac:dyDescent="0.2">
      <c r="B118" s="10"/>
      <c r="F118" s="5"/>
      <c r="G118" s="15"/>
      <c r="H118" s="15"/>
      <c r="I118" s="15"/>
      <c r="J118" s="27"/>
      <c r="K118" s="15"/>
      <c r="L118" s="15"/>
      <c r="M118" s="15"/>
      <c r="N118" s="5"/>
      <c r="O118" s="15"/>
      <c r="P118" s="15"/>
      <c r="Q118" s="24"/>
      <c r="R118" s="15"/>
      <c r="S118" s="15"/>
      <c r="T118" s="15"/>
      <c r="U118" s="6"/>
      <c r="V118" s="15"/>
      <c r="W118" s="15"/>
      <c r="X118" s="15"/>
      <c r="Y118" s="24"/>
      <c r="Z118" s="15"/>
      <c r="AA118" s="15"/>
      <c r="AB118" s="15"/>
      <c r="AC118" s="6"/>
      <c r="AY118" s="11"/>
    </row>
    <row r="119" spans="2:51" x14ac:dyDescent="0.2">
      <c r="B119" s="10"/>
      <c r="F119" s="5"/>
      <c r="G119" s="15"/>
      <c r="H119" s="15"/>
      <c r="I119" s="15"/>
      <c r="J119" s="27"/>
      <c r="K119" s="15"/>
      <c r="L119" s="15"/>
      <c r="M119" s="15"/>
      <c r="N119" s="5"/>
      <c r="O119" s="15"/>
      <c r="P119" s="15"/>
      <c r="Q119" s="24"/>
      <c r="R119" s="15"/>
      <c r="S119" s="15"/>
      <c r="T119" s="15"/>
      <c r="U119" s="6"/>
      <c r="V119" s="15"/>
      <c r="W119" s="15"/>
      <c r="X119" s="15"/>
      <c r="Y119" s="24"/>
      <c r="Z119" s="15"/>
      <c r="AA119" s="15"/>
      <c r="AB119" s="15"/>
      <c r="AC119" s="6"/>
      <c r="AY119" s="11"/>
    </row>
    <row r="120" spans="2:51" x14ac:dyDescent="0.2">
      <c r="B120" s="60" t="str">
        <f>IF(C121&gt;I134,"","artır.")</f>
        <v/>
      </c>
      <c r="C120" s="14" t="s">
        <v>0</v>
      </c>
      <c r="F120" s="5"/>
      <c r="G120" s="15"/>
      <c r="H120" s="15"/>
      <c r="I120" s="15"/>
      <c r="J120" s="27"/>
      <c r="K120" s="15"/>
      <c r="L120" s="15"/>
      <c r="M120" s="15"/>
      <c r="N120" s="5"/>
      <c r="O120" s="15"/>
      <c r="P120" s="15"/>
      <c r="Q120" s="24"/>
      <c r="R120" s="15"/>
      <c r="S120" s="15"/>
      <c r="T120" s="15"/>
      <c r="U120" s="6"/>
      <c r="V120" s="15"/>
      <c r="W120" s="15"/>
      <c r="X120" s="15"/>
      <c r="Y120" s="24"/>
      <c r="Z120" s="15"/>
      <c r="AA120" s="15"/>
      <c r="AB120" s="15"/>
      <c r="AC120" s="6"/>
      <c r="AE120" s="14"/>
      <c r="AY120" s="11"/>
    </row>
    <row r="121" spans="2:51" x14ac:dyDescent="0.2">
      <c r="B121" s="60"/>
      <c r="C121" s="36">
        <v>4.5</v>
      </c>
      <c r="E121" s="36" t="s">
        <v>1</v>
      </c>
      <c r="F121" s="5"/>
      <c r="G121" s="15"/>
      <c r="H121" s="15"/>
      <c r="I121" s="15"/>
      <c r="J121" s="27"/>
      <c r="K121" s="15"/>
      <c r="L121" s="15"/>
      <c r="M121" s="36" t="s">
        <v>2</v>
      </c>
      <c r="N121" s="5"/>
      <c r="O121" s="15"/>
      <c r="P121" s="15"/>
      <c r="Q121" s="24"/>
      <c r="R121" s="15"/>
      <c r="S121" s="15"/>
      <c r="T121" s="15"/>
      <c r="U121" s="38" t="str">
        <f>+M121</f>
        <v>K102</v>
      </c>
      <c r="V121" s="15"/>
      <c r="W121" s="15"/>
      <c r="X121" s="15"/>
      <c r="Y121" s="24"/>
      <c r="Z121" s="15"/>
      <c r="AA121" s="15"/>
      <c r="AB121" s="15"/>
      <c r="AC121" s="38" t="str">
        <f>+E121</f>
        <v>K101</v>
      </c>
      <c r="AE121" s="14"/>
      <c r="AY121" s="11"/>
    </row>
    <row r="122" spans="2:51" x14ac:dyDescent="0.2">
      <c r="B122" s="60"/>
      <c r="C122" s="36"/>
      <c r="E122" s="36"/>
      <c r="F122" s="5"/>
      <c r="G122" s="15"/>
      <c r="H122" s="15"/>
      <c r="I122" s="15"/>
      <c r="J122" s="27"/>
      <c r="K122" s="15"/>
      <c r="L122" s="15"/>
      <c r="M122" s="36"/>
      <c r="N122" s="5"/>
      <c r="O122" s="15"/>
      <c r="P122" s="15"/>
      <c r="Q122" s="24"/>
      <c r="R122" s="15"/>
      <c r="S122" s="15"/>
      <c r="T122" s="15"/>
      <c r="U122" s="38"/>
      <c r="V122" s="15"/>
      <c r="W122" s="15"/>
      <c r="X122" s="15"/>
      <c r="Y122" s="24"/>
      <c r="Z122" s="15"/>
      <c r="AA122" s="15"/>
      <c r="AB122" s="15"/>
      <c r="AC122" s="38"/>
      <c r="AE122" s="14"/>
      <c r="AY122" s="11"/>
    </row>
    <row r="123" spans="2:51" x14ac:dyDescent="0.2">
      <c r="B123" s="60"/>
      <c r="C123" s="36"/>
      <c r="E123" s="36"/>
      <c r="F123" s="5"/>
      <c r="G123" s="15"/>
      <c r="H123" s="15"/>
      <c r="I123" s="15"/>
      <c r="J123" s="27"/>
      <c r="K123" s="15"/>
      <c r="L123" s="15"/>
      <c r="M123" s="36"/>
      <c r="N123" s="5"/>
      <c r="O123" s="15"/>
      <c r="P123" s="15"/>
      <c r="Q123" s="24"/>
      <c r="R123" s="15"/>
      <c r="S123" s="15"/>
      <c r="T123" s="15"/>
      <c r="U123" s="38"/>
      <c r="V123" s="15"/>
      <c r="W123" s="15"/>
      <c r="X123" s="15"/>
      <c r="Y123" s="24"/>
      <c r="Z123" s="15"/>
      <c r="AA123" s="15"/>
      <c r="AB123" s="15"/>
      <c r="AC123" s="38"/>
      <c r="AE123" s="14"/>
      <c r="AY123" s="11"/>
    </row>
    <row r="124" spans="2:51" x14ac:dyDescent="0.2">
      <c r="B124" s="10"/>
      <c r="F124" s="5"/>
      <c r="G124" s="15"/>
      <c r="H124" s="15"/>
      <c r="I124" s="15"/>
      <c r="J124" s="27"/>
      <c r="K124" s="15"/>
      <c r="L124" s="15"/>
      <c r="M124" s="15"/>
      <c r="N124" s="5"/>
      <c r="O124" s="15"/>
      <c r="P124" s="15"/>
      <c r="Q124" s="24"/>
      <c r="R124" s="15"/>
      <c r="S124" s="15"/>
      <c r="T124" s="15"/>
      <c r="U124" s="6"/>
      <c r="V124" s="15"/>
      <c r="W124" s="15"/>
      <c r="X124" s="15"/>
      <c r="Y124" s="24"/>
      <c r="Z124" s="15"/>
      <c r="AA124" s="15"/>
      <c r="AB124" s="15"/>
      <c r="AC124" s="6"/>
      <c r="AY124" s="11"/>
    </row>
    <row r="125" spans="2:51" x14ac:dyDescent="0.2">
      <c r="B125" s="10"/>
      <c r="F125" s="5"/>
      <c r="G125" s="15"/>
      <c r="H125" s="15"/>
      <c r="I125" s="15"/>
      <c r="J125" s="27"/>
      <c r="K125" s="15"/>
      <c r="L125" s="15"/>
      <c r="M125" s="15"/>
      <c r="N125" s="5"/>
      <c r="O125" s="15"/>
      <c r="P125" s="15"/>
      <c r="Q125" s="24"/>
      <c r="R125" s="15"/>
      <c r="S125" s="15"/>
      <c r="T125" s="15"/>
      <c r="U125" s="6"/>
      <c r="V125" s="15"/>
      <c r="W125" s="15"/>
      <c r="X125" s="15"/>
      <c r="Y125" s="24"/>
      <c r="Z125" s="15"/>
      <c r="AA125" s="15"/>
      <c r="AB125" s="15"/>
      <c r="AC125" s="6"/>
      <c r="AY125" s="11"/>
    </row>
    <row r="126" spans="2:51" x14ac:dyDescent="0.2">
      <c r="B126" s="10"/>
      <c r="F126" s="5"/>
      <c r="G126" s="15"/>
      <c r="H126" s="15"/>
      <c r="I126" s="15"/>
      <c r="J126" s="27"/>
      <c r="K126" s="15"/>
      <c r="L126" s="15"/>
      <c r="M126" s="15"/>
      <c r="N126" s="5"/>
      <c r="O126" s="15"/>
      <c r="P126" s="15"/>
      <c r="Q126" s="24"/>
      <c r="R126" s="15"/>
      <c r="S126" s="15"/>
      <c r="T126" s="15"/>
      <c r="U126" s="6"/>
      <c r="V126" s="15"/>
      <c r="W126" s="15"/>
      <c r="X126" s="15"/>
      <c r="Y126" s="24"/>
      <c r="Z126" s="15"/>
      <c r="AA126" s="15"/>
      <c r="AB126" s="15"/>
      <c r="AC126" s="6"/>
      <c r="AY126" s="11"/>
    </row>
    <row r="127" spans="2:51" x14ac:dyDescent="0.2">
      <c r="B127" s="10"/>
      <c r="F127" s="5"/>
      <c r="G127" s="15"/>
      <c r="H127" s="15"/>
      <c r="I127" s="15"/>
      <c r="J127" s="27"/>
      <c r="K127" s="15"/>
      <c r="L127" s="15"/>
      <c r="M127" s="15"/>
      <c r="N127" s="5"/>
      <c r="O127" s="15"/>
      <c r="P127" s="15"/>
      <c r="Q127" s="24"/>
      <c r="R127" s="15"/>
      <c r="S127" s="15"/>
      <c r="T127" s="15"/>
      <c r="U127" s="6"/>
      <c r="V127" s="15"/>
      <c r="W127" s="15"/>
      <c r="X127" s="15"/>
      <c r="Y127" s="24"/>
      <c r="Z127" s="15"/>
      <c r="AA127" s="15"/>
      <c r="AB127" s="15"/>
      <c r="AC127" s="6"/>
      <c r="AY127" s="11"/>
    </row>
    <row r="128" spans="2:51" x14ac:dyDescent="0.2">
      <c r="B128" s="10"/>
      <c r="F128" s="5"/>
      <c r="G128" s="15"/>
      <c r="H128" s="15"/>
      <c r="I128" s="15"/>
      <c r="J128" s="27"/>
      <c r="K128" s="15"/>
      <c r="L128" s="15"/>
      <c r="M128" s="15"/>
      <c r="N128" s="5"/>
      <c r="O128" s="15"/>
      <c r="P128" s="15"/>
      <c r="Q128" s="24"/>
      <c r="R128" s="15"/>
      <c r="S128" s="15"/>
      <c r="T128" s="15"/>
      <c r="U128" s="6"/>
      <c r="V128" s="15"/>
      <c r="W128" s="15"/>
      <c r="X128" s="15"/>
      <c r="Y128" s="24"/>
      <c r="Z128" s="15"/>
      <c r="AA128" s="15"/>
      <c r="AB128" s="15"/>
      <c r="AC128" s="6"/>
      <c r="AE128" s="14"/>
      <c r="AY128" s="11"/>
    </row>
    <row r="129" spans="2:51" x14ac:dyDescent="0.2">
      <c r="B129" s="10"/>
      <c r="F129" s="5"/>
      <c r="G129" s="15"/>
      <c r="H129" s="15"/>
      <c r="I129" s="15"/>
      <c r="J129" s="27"/>
      <c r="K129" s="15"/>
      <c r="L129" s="15"/>
      <c r="M129" s="15"/>
      <c r="N129" s="5"/>
      <c r="O129" s="15"/>
      <c r="P129" s="15"/>
      <c r="Q129" s="24"/>
      <c r="R129" s="15"/>
      <c r="S129" s="15"/>
      <c r="T129" s="15"/>
      <c r="U129" s="6"/>
      <c r="V129" s="15"/>
      <c r="W129" s="15"/>
      <c r="X129" s="15"/>
      <c r="Y129" s="24"/>
      <c r="Z129" s="15"/>
      <c r="AA129" s="15"/>
      <c r="AB129" s="15"/>
      <c r="AC129" s="6"/>
      <c r="AE129" s="14"/>
      <c r="AY129" s="11"/>
    </row>
    <row r="130" spans="2:51" x14ac:dyDescent="0.2">
      <c r="B130" s="10"/>
      <c r="F130" s="5"/>
      <c r="G130" s="15"/>
      <c r="H130" s="15"/>
      <c r="I130" s="15"/>
      <c r="J130" s="27"/>
      <c r="K130" s="15"/>
      <c r="L130" s="15"/>
      <c r="M130" s="15"/>
      <c r="N130" s="5"/>
      <c r="O130" s="15"/>
      <c r="P130" s="15"/>
      <c r="Q130" s="24"/>
      <c r="R130" s="15"/>
      <c r="S130" s="15"/>
      <c r="T130" s="15"/>
      <c r="U130" s="6"/>
      <c r="V130" s="15"/>
      <c r="W130" s="15"/>
      <c r="X130" s="15"/>
      <c r="Y130" s="24"/>
      <c r="Z130" s="15"/>
      <c r="AA130" s="15"/>
      <c r="AB130" s="15"/>
      <c r="AC130" s="6"/>
      <c r="AE130" s="14"/>
      <c r="AY130" s="11"/>
    </row>
    <row r="131" spans="2:51" x14ac:dyDescent="0.2">
      <c r="B131" s="10"/>
      <c r="F131" s="7"/>
      <c r="G131" s="8"/>
      <c r="H131" s="8"/>
      <c r="I131" s="8"/>
      <c r="J131" s="28"/>
      <c r="K131" s="8"/>
      <c r="L131" s="8"/>
      <c r="M131" s="8"/>
      <c r="N131" s="7"/>
      <c r="O131" s="8"/>
      <c r="P131" s="8"/>
      <c r="Q131" s="25"/>
      <c r="R131" s="8"/>
      <c r="S131" s="8"/>
      <c r="T131" s="8"/>
      <c r="U131" s="9"/>
      <c r="V131" s="8"/>
      <c r="W131" s="8"/>
      <c r="X131" s="8"/>
      <c r="Y131" s="25"/>
      <c r="Z131" s="8"/>
      <c r="AA131" s="8"/>
      <c r="AB131" s="8"/>
      <c r="AC131" s="9"/>
      <c r="AE131" s="14"/>
      <c r="AY131" s="11"/>
    </row>
    <row r="132" spans="2:51" x14ac:dyDescent="0.2">
      <c r="B132" s="10"/>
      <c r="Q132" s="31" t="str">
        <f>+Q113</f>
        <v>K103</v>
      </c>
      <c r="R132" s="31"/>
      <c r="AY132" s="11"/>
    </row>
    <row r="133" spans="2:51" x14ac:dyDescent="0.2">
      <c r="B133" s="10"/>
      <c r="AY133" s="11"/>
    </row>
    <row r="134" spans="2:51" x14ac:dyDescent="0.2">
      <c r="B134" s="10"/>
      <c r="I134" s="31">
        <f>+Q136/3</f>
        <v>2.1666666666666665</v>
      </c>
      <c r="J134" s="31"/>
      <c r="K134" s="1" t="s">
        <v>0</v>
      </c>
      <c r="Q134" s="31">
        <f>+I134</f>
        <v>2.1666666666666665</v>
      </c>
      <c r="R134" s="31"/>
      <c r="S134" s="1" t="s">
        <v>0</v>
      </c>
      <c r="Y134" s="31">
        <f>+Q134</f>
        <v>2.1666666666666665</v>
      </c>
      <c r="Z134" s="31"/>
      <c r="AA134" s="1" t="s">
        <v>0</v>
      </c>
      <c r="AY134" s="11"/>
    </row>
    <row r="135" spans="2:51" x14ac:dyDescent="0.2">
      <c r="B135" s="10"/>
      <c r="AY135" s="11"/>
    </row>
    <row r="136" spans="2:51" x14ac:dyDescent="0.2">
      <c r="B136" s="10"/>
      <c r="Q136" s="33">
        <v>6.5</v>
      </c>
      <c r="R136" s="33"/>
      <c r="S136" s="1" t="s">
        <v>0</v>
      </c>
      <c r="AY136" s="11"/>
    </row>
    <row r="137" spans="2:51" x14ac:dyDescent="0.2">
      <c r="B137" s="10"/>
      <c r="AY137" s="11"/>
    </row>
    <row r="138" spans="2:51" x14ac:dyDescent="0.2">
      <c r="B138" s="10"/>
      <c r="S138" s="16" t="s">
        <v>44</v>
      </c>
      <c r="AY138" s="11"/>
    </row>
    <row r="139" spans="2:51" x14ac:dyDescent="0.2">
      <c r="B139" s="10"/>
      <c r="C139" s="29" t="s">
        <v>25</v>
      </c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Y139" s="14" t="s">
        <v>0</v>
      </c>
      <c r="AY139" s="11"/>
    </row>
    <row r="140" spans="2:51" x14ac:dyDescent="0.2">
      <c r="B140" s="10"/>
      <c r="C140" s="40" t="s">
        <v>26</v>
      </c>
      <c r="D140" s="41"/>
      <c r="E140" s="42"/>
      <c r="F140" s="49" t="s">
        <v>27</v>
      </c>
      <c r="G140" s="50"/>
      <c r="H140" s="50"/>
      <c r="I140" s="50"/>
      <c r="J140" s="50"/>
      <c r="K140" s="50"/>
      <c r="L140" s="50"/>
      <c r="M140" s="50"/>
      <c r="N140" s="50"/>
      <c r="O140" s="51"/>
      <c r="R140" s="1" t="s">
        <v>37</v>
      </c>
      <c r="Y140" s="37">
        <f>+Y153</f>
        <v>0.6</v>
      </c>
      <c r="AY140" s="11"/>
    </row>
    <row r="141" spans="2:51" x14ac:dyDescent="0.2">
      <c r="B141" s="10"/>
      <c r="C141" s="43"/>
      <c r="D141" s="44"/>
      <c r="E141" s="45"/>
      <c r="F141" s="52" t="s">
        <v>28</v>
      </c>
      <c r="G141" s="52"/>
      <c r="H141" s="52"/>
      <c r="I141" s="52" t="s">
        <v>29</v>
      </c>
      <c r="J141" s="52"/>
      <c r="K141" s="52"/>
      <c r="L141" s="52" t="s">
        <v>30</v>
      </c>
      <c r="M141" s="52"/>
      <c r="N141" s="52"/>
      <c r="O141" s="52"/>
      <c r="Y141" s="37"/>
      <c r="AY141" s="11"/>
    </row>
    <row r="142" spans="2:51" x14ac:dyDescent="0.2">
      <c r="B142" s="10"/>
      <c r="C142" s="43"/>
      <c r="D142" s="44"/>
      <c r="E142" s="45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Y142" s="37"/>
      <c r="AY142" s="11"/>
    </row>
    <row r="143" spans="2:51" x14ac:dyDescent="0.2">
      <c r="B143" s="10"/>
      <c r="C143" s="43"/>
      <c r="D143" s="44"/>
      <c r="E143" s="45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Q143" s="1" t="s">
        <v>36</v>
      </c>
      <c r="Y143" s="37" t="s">
        <v>63</v>
      </c>
      <c r="AY143" s="11"/>
    </row>
    <row r="144" spans="2:51" x14ac:dyDescent="0.2">
      <c r="B144" s="10"/>
      <c r="C144" s="43"/>
      <c r="D144" s="44"/>
      <c r="E144" s="45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Y144" s="37"/>
      <c r="AA144" s="14" t="s">
        <v>0</v>
      </c>
      <c r="AY144" s="11"/>
    </row>
    <row r="145" spans="2:51" ht="12" thickBot="1" x14ac:dyDescent="0.25">
      <c r="B145" s="10"/>
      <c r="C145" s="46"/>
      <c r="D145" s="47"/>
      <c r="E145" s="48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AA145" s="36">
        <v>3.5</v>
      </c>
      <c r="AY145" s="11"/>
    </row>
    <row r="146" spans="2:51" ht="12" thickTop="1" x14ac:dyDescent="0.2">
      <c r="B146" s="10"/>
      <c r="C146" s="54">
        <v>85</v>
      </c>
      <c r="D146" s="54"/>
      <c r="E146" s="54"/>
      <c r="F146" s="55">
        <v>1.82</v>
      </c>
      <c r="G146" s="55"/>
      <c r="H146" s="55"/>
      <c r="I146" s="56" t="s">
        <v>31</v>
      </c>
      <c r="J146" s="55"/>
      <c r="K146" s="55"/>
      <c r="L146" s="55">
        <v>2.4</v>
      </c>
      <c r="M146" s="55"/>
      <c r="N146" s="55"/>
      <c r="O146" s="55"/>
      <c r="Y146" s="14" t="s">
        <v>0</v>
      </c>
      <c r="AA146" s="36"/>
      <c r="AY146" s="11"/>
    </row>
    <row r="147" spans="2:51" x14ac:dyDescent="0.2">
      <c r="B147" s="10"/>
      <c r="C147" s="29">
        <v>90</v>
      </c>
      <c r="D147" s="29"/>
      <c r="E147" s="29"/>
      <c r="F147" s="35" t="s">
        <v>31</v>
      </c>
      <c r="G147" s="30"/>
      <c r="H147" s="30"/>
      <c r="I147" s="35" t="s">
        <v>31</v>
      </c>
      <c r="J147" s="30"/>
      <c r="K147" s="30"/>
      <c r="L147" s="30">
        <v>2.4</v>
      </c>
      <c r="M147" s="30"/>
      <c r="N147" s="30"/>
      <c r="O147" s="30"/>
      <c r="Y147" s="37">
        <f>+AA145-Y140</f>
        <v>2.9</v>
      </c>
      <c r="AA147" s="36"/>
      <c r="AY147" s="11"/>
    </row>
    <row r="148" spans="2:51" x14ac:dyDescent="0.2">
      <c r="B148" s="10"/>
      <c r="C148" s="29">
        <v>115</v>
      </c>
      <c r="D148" s="29"/>
      <c r="E148" s="29"/>
      <c r="F148" s="30">
        <v>2.15</v>
      </c>
      <c r="G148" s="30"/>
      <c r="H148" s="30"/>
      <c r="I148" s="30">
        <v>2.15</v>
      </c>
      <c r="J148" s="30"/>
      <c r="K148" s="30"/>
      <c r="L148" s="35" t="s">
        <v>31</v>
      </c>
      <c r="M148" s="30"/>
      <c r="N148" s="30"/>
      <c r="O148" s="30"/>
      <c r="X148" s="14"/>
      <c r="Y148" s="37"/>
      <c r="AA148" s="37" t="s">
        <v>62</v>
      </c>
      <c r="AY148" s="11"/>
    </row>
    <row r="149" spans="2:51" x14ac:dyDescent="0.2">
      <c r="B149" s="10"/>
      <c r="C149" s="29">
        <v>135</v>
      </c>
      <c r="D149" s="29"/>
      <c r="E149" s="29"/>
      <c r="F149" s="30">
        <v>2.4500000000000002</v>
      </c>
      <c r="G149" s="30"/>
      <c r="H149" s="30"/>
      <c r="I149" s="30">
        <v>2.4500000000000002</v>
      </c>
      <c r="J149" s="30"/>
      <c r="K149" s="30"/>
      <c r="L149" s="30">
        <v>2.85</v>
      </c>
      <c r="M149" s="30"/>
      <c r="N149" s="30"/>
      <c r="O149" s="30"/>
      <c r="R149" s="1" t="s">
        <v>35</v>
      </c>
      <c r="X149" s="14"/>
      <c r="Y149" s="37"/>
      <c r="AA149" s="37"/>
      <c r="AY149" s="11"/>
    </row>
    <row r="150" spans="2:51" x14ac:dyDescent="0.2">
      <c r="B150" s="10"/>
      <c r="C150" s="29">
        <v>145</v>
      </c>
      <c r="D150" s="29"/>
      <c r="E150" s="29"/>
      <c r="F150" s="35" t="s">
        <v>31</v>
      </c>
      <c r="G150" s="30"/>
      <c r="H150" s="30"/>
      <c r="I150" s="30">
        <v>2.5</v>
      </c>
      <c r="J150" s="30"/>
      <c r="K150" s="30"/>
      <c r="L150" s="35" t="s">
        <v>31</v>
      </c>
      <c r="M150" s="30"/>
      <c r="N150" s="30"/>
      <c r="O150" s="30"/>
      <c r="AA150" s="37"/>
      <c r="AY150" s="11"/>
    </row>
    <row r="151" spans="2:51" x14ac:dyDescent="0.2">
      <c r="B151" s="10"/>
      <c r="C151" s="29">
        <v>175</v>
      </c>
      <c r="D151" s="29"/>
      <c r="E151" s="29"/>
      <c r="F151" s="35" t="s">
        <v>31</v>
      </c>
      <c r="G151" s="30"/>
      <c r="H151" s="30"/>
      <c r="I151" s="30">
        <v>2.8</v>
      </c>
      <c r="J151" s="30"/>
      <c r="K151" s="30"/>
      <c r="L151" s="35" t="s">
        <v>31</v>
      </c>
      <c r="M151" s="30"/>
      <c r="N151" s="30"/>
      <c r="O151" s="30"/>
      <c r="AY151" s="11"/>
    </row>
    <row r="152" spans="2:51" x14ac:dyDescent="0.2">
      <c r="B152" s="10"/>
      <c r="C152" s="29">
        <v>190</v>
      </c>
      <c r="D152" s="29"/>
      <c r="E152" s="29"/>
      <c r="F152" s="30">
        <v>2.9</v>
      </c>
      <c r="G152" s="30"/>
      <c r="H152" s="30"/>
      <c r="I152" s="30">
        <v>2.95</v>
      </c>
      <c r="J152" s="30"/>
      <c r="K152" s="30"/>
      <c r="L152" s="30">
        <v>3.75</v>
      </c>
      <c r="M152" s="30"/>
      <c r="N152" s="30"/>
      <c r="O152" s="30"/>
      <c r="Q152" s="31" t="s">
        <v>65</v>
      </c>
      <c r="R152" s="31"/>
      <c r="Y152" s="14" t="s">
        <v>0</v>
      </c>
      <c r="AY152" s="11"/>
    </row>
    <row r="153" spans="2:51" x14ac:dyDescent="0.2">
      <c r="B153" s="10"/>
      <c r="C153" s="29">
        <v>235</v>
      </c>
      <c r="D153" s="29"/>
      <c r="E153" s="29"/>
      <c r="F153" s="30">
        <v>3.35</v>
      </c>
      <c r="G153" s="30"/>
      <c r="H153" s="30"/>
      <c r="I153" s="30">
        <v>3.35</v>
      </c>
      <c r="J153" s="30"/>
      <c r="K153" s="30"/>
      <c r="L153" s="35" t="s">
        <v>31</v>
      </c>
      <c r="M153" s="30"/>
      <c r="N153" s="30"/>
      <c r="O153" s="30"/>
      <c r="Q153" s="33">
        <v>0.12</v>
      </c>
      <c r="R153" s="33"/>
      <c r="S153" s="1" t="s">
        <v>0</v>
      </c>
      <c r="Y153" s="36">
        <v>0.6</v>
      </c>
      <c r="AY153" s="11"/>
    </row>
    <row r="154" spans="2:51" x14ac:dyDescent="0.2">
      <c r="B154" s="10"/>
      <c r="C154" s="29">
        <v>240</v>
      </c>
      <c r="D154" s="29"/>
      <c r="E154" s="29"/>
      <c r="F154" s="30">
        <v>3.35</v>
      </c>
      <c r="G154" s="30"/>
      <c r="H154" s="30"/>
      <c r="I154" s="30">
        <v>3.35</v>
      </c>
      <c r="J154" s="30"/>
      <c r="K154" s="30"/>
      <c r="L154" s="35" t="s">
        <v>31</v>
      </c>
      <c r="M154" s="30"/>
      <c r="N154" s="30"/>
      <c r="O154" s="30"/>
      <c r="Y154" s="36"/>
      <c r="AY154" s="11"/>
    </row>
    <row r="155" spans="2:51" x14ac:dyDescent="0.2">
      <c r="B155" s="10"/>
      <c r="C155" s="29">
        <v>290</v>
      </c>
      <c r="D155" s="29"/>
      <c r="E155" s="29"/>
      <c r="F155" s="30">
        <v>3.85</v>
      </c>
      <c r="G155" s="30"/>
      <c r="H155" s="30"/>
      <c r="I155" s="30">
        <v>3.85</v>
      </c>
      <c r="J155" s="30"/>
      <c r="K155" s="30"/>
      <c r="L155" s="30">
        <v>4.55</v>
      </c>
      <c r="M155" s="30"/>
      <c r="N155" s="30"/>
      <c r="O155" s="30"/>
      <c r="Y155" s="36"/>
      <c r="AY155" s="11"/>
    </row>
    <row r="156" spans="2:51" x14ac:dyDescent="0.2">
      <c r="B156" s="10"/>
      <c r="Y156" s="37" t="s">
        <v>66</v>
      </c>
      <c r="AY156" s="11"/>
    </row>
    <row r="157" spans="2:51" x14ac:dyDescent="0.2">
      <c r="B157" s="10"/>
      <c r="S157" s="1" t="s">
        <v>64</v>
      </c>
      <c r="U157" s="33">
        <v>0.25</v>
      </c>
      <c r="V157" s="33"/>
      <c r="W157" s="1" t="s">
        <v>0</v>
      </c>
      <c r="Y157" s="37"/>
      <c r="AY157" s="11"/>
    </row>
    <row r="158" spans="2:51" x14ac:dyDescent="0.2">
      <c r="B158" s="10"/>
      <c r="D158" s="17" t="s">
        <v>59</v>
      </c>
      <c r="AY158" s="11"/>
    </row>
    <row r="159" spans="2:51" x14ac:dyDescent="0.2">
      <c r="B159" s="10"/>
      <c r="D159" s="1" t="s">
        <v>46</v>
      </c>
      <c r="I159" s="31">
        <f>MAX(C121,I134)</f>
        <v>4.5</v>
      </c>
      <c r="J159" s="31"/>
      <c r="K159" s="1" t="s">
        <v>47</v>
      </c>
      <c r="L159" s="31">
        <f>MIN(C121,I134)</f>
        <v>2.1666666666666665</v>
      </c>
      <c r="M159" s="31"/>
      <c r="N159" s="13" t="s">
        <v>7</v>
      </c>
      <c r="O159" s="31">
        <f>+I159/L159</f>
        <v>2.0769230769230771</v>
      </c>
      <c r="P159" s="31"/>
      <c r="Q159" s="13" t="str">
        <f>IF(O159&gt;R159,"&gt;","&lt;")</f>
        <v>&gt;</v>
      </c>
      <c r="R159" s="31">
        <v>2</v>
      </c>
      <c r="S159" s="31"/>
      <c r="U159" s="12" t="str">
        <f>IF(O159&gt;R159,"uygun.","uygun değil.")</f>
        <v>uygun.</v>
      </c>
      <c r="AY159" s="11"/>
    </row>
    <row r="160" spans="2:51" x14ac:dyDescent="0.2">
      <c r="B160" s="10"/>
      <c r="D160" s="16" t="s">
        <v>45</v>
      </c>
      <c r="Y160" s="32" t="str">
        <f>+Q113</f>
        <v>K103</v>
      </c>
      <c r="Z160" s="32"/>
      <c r="AA160" s="16" t="s">
        <v>14</v>
      </c>
      <c r="AY160" s="11"/>
    </row>
    <row r="161" spans="2:75" x14ac:dyDescent="0.2">
      <c r="B161" s="10"/>
      <c r="D161" s="1" t="s">
        <v>42</v>
      </c>
      <c r="J161" s="31">
        <f>+Q153</f>
        <v>0.12</v>
      </c>
      <c r="K161" s="31"/>
      <c r="L161" s="1" t="s">
        <v>0</v>
      </c>
      <c r="M161" s="13" t="s">
        <v>6</v>
      </c>
      <c r="N161" s="33">
        <v>25</v>
      </c>
      <c r="O161" s="33"/>
      <c r="P161" s="1" t="s">
        <v>38</v>
      </c>
      <c r="S161" s="31">
        <f>+J161*N161</f>
        <v>3</v>
      </c>
      <c r="T161" s="31"/>
      <c r="U161" s="1" t="s">
        <v>4</v>
      </c>
      <c r="Y161" s="17" t="s">
        <v>12</v>
      </c>
      <c r="AY161" s="11"/>
    </row>
    <row r="162" spans="2:75" x14ac:dyDescent="0.2">
      <c r="B162" s="10"/>
      <c r="D162" s="1" t="s">
        <v>39</v>
      </c>
      <c r="J162" s="33">
        <v>0.05</v>
      </c>
      <c r="K162" s="33"/>
      <c r="L162" s="1" t="s">
        <v>0</v>
      </c>
      <c r="M162" s="13" t="s">
        <v>6</v>
      </c>
      <c r="N162" s="33">
        <v>22</v>
      </c>
      <c r="O162" s="33"/>
      <c r="P162" s="1" t="s">
        <v>38</v>
      </c>
      <c r="S162" s="31">
        <f>+J162*N162</f>
        <v>1.1000000000000001</v>
      </c>
      <c r="T162" s="31"/>
      <c r="U162" s="1" t="s">
        <v>4</v>
      </c>
      <c r="Y162" s="1" t="s">
        <v>10</v>
      </c>
      <c r="AE162" s="31">
        <f>+AE169</f>
        <v>0.25</v>
      </c>
      <c r="AF162" s="31"/>
      <c r="AG162" s="13" t="s">
        <v>6</v>
      </c>
      <c r="AH162" s="31">
        <f>+AH169</f>
        <v>0.48</v>
      </c>
      <c r="AI162" s="31"/>
      <c r="AJ162" s="13" t="s">
        <v>6</v>
      </c>
      <c r="AK162" s="31">
        <f>+AK169</f>
        <v>25</v>
      </c>
      <c r="AL162" s="31"/>
      <c r="AM162" s="1" t="s">
        <v>38</v>
      </c>
      <c r="AP162" s="31">
        <f>+AE162*AH162*AK162</f>
        <v>3</v>
      </c>
      <c r="AQ162" s="31"/>
      <c r="AR162" s="1" t="s">
        <v>9</v>
      </c>
      <c r="AY162" s="11"/>
    </row>
    <row r="163" spans="2:75" x14ac:dyDescent="0.2">
      <c r="B163" s="10"/>
      <c r="D163" s="1" t="s">
        <v>40</v>
      </c>
      <c r="J163" s="33">
        <v>2.5000000000000001E-2</v>
      </c>
      <c r="K163" s="33"/>
      <c r="L163" s="1" t="s">
        <v>0</v>
      </c>
      <c r="M163" s="13" t="s">
        <v>6</v>
      </c>
      <c r="N163" s="33">
        <v>22</v>
      </c>
      <c r="O163" s="33"/>
      <c r="P163" s="1" t="s">
        <v>38</v>
      </c>
      <c r="S163" s="31">
        <f>+J163*N163</f>
        <v>0.55000000000000004</v>
      </c>
      <c r="T163" s="31"/>
      <c r="U163" s="1" t="s">
        <v>4</v>
      </c>
      <c r="Y163" s="1" t="s">
        <v>11</v>
      </c>
      <c r="AH163" s="31">
        <f>+AH170</f>
        <v>2.9</v>
      </c>
      <c r="AI163" s="31"/>
      <c r="AJ163" s="13" t="s">
        <v>6</v>
      </c>
      <c r="AK163" s="33">
        <v>2.4</v>
      </c>
      <c r="AL163" s="33"/>
      <c r="AM163" s="1" t="s">
        <v>67</v>
      </c>
      <c r="AP163" s="39">
        <f>+AH163*AK163</f>
        <v>6.96</v>
      </c>
      <c r="AQ163" s="39"/>
      <c r="AR163" s="21" t="s">
        <v>9</v>
      </c>
      <c r="AS163" s="21"/>
      <c r="AY163" s="11"/>
    </row>
    <row r="164" spans="2:75" x14ac:dyDescent="0.2">
      <c r="B164" s="10"/>
      <c r="D164" s="1" t="s">
        <v>41</v>
      </c>
      <c r="J164" s="33">
        <v>0.02</v>
      </c>
      <c r="K164" s="33"/>
      <c r="L164" s="1" t="s">
        <v>0</v>
      </c>
      <c r="M164" s="13" t="s">
        <v>6</v>
      </c>
      <c r="N164" s="33">
        <v>20</v>
      </c>
      <c r="O164" s="33"/>
      <c r="P164" s="1" t="s">
        <v>38</v>
      </c>
      <c r="S164" s="31">
        <f>+J164*N164</f>
        <v>0.4</v>
      </c>
      <c r="T164" s="31"/>
      <c r="U164" s="1" t="s">
        <v>4</v>
      </c>
      <c r="AO164" s="1" t="s">
        <v>13</v>
      </c>
      <c r="AP164" s="31">
        <f>SUM(AP162:AQ163)</f>
        <v>9.9600000000000009</v>
      </c>
      <c r="AQ164" s="31"/>
      <c r="AR164" s="1" t="s">
        <v>9</v>
      </c>
      <c r="AY164" s="11"/>
    </row>
    <row r="165" spans="2:75" x14ac:dyDescent="0.2">
      <c r="B165" s="10"/>
      <c r="L165" s="1" t="s">
        <v>43</v>
      </c>
      <c r="S165" s="34">
        <f>SUM(S161:T164)</f>
        <v>5.05</v>
      </c>
      <c r="T165" s="34"/>
      <c r="U165" s="22" t="s">
        <v>4</v>
      </c>
      <c r="V165" s="22"/>
      <c r="Y165" s="31">
        <f>+Y172</f>
        <v>1.4</v>
      </c>
      <c r="Z165" s="31"/>
      <c r="AA165" s="13" t="s">
        <v>6</v>
      </c>
      <c r="AB165" s="31">
        <f>+AP164</f>
        <v>9.9600000000000009</v>
      </c>
      <c r="AC165" s="31"/>
      <c r="AD165" s="13" t="s">
        <v>7</v>
      </c>
      <c r="AE165" s="31">
        <f>+Y165*AB165</f>
        <v>13.944000000000001</v>
      </c>
      <c r="AF165" s="31"/>
      <c r="AG165" s="1" t="s">
        <v>9</v>
      </c>
      <c r="AY165" s="11"/>
    </row>
    <row r="166" spans="2:75" x14ac:dyDescent="0.2">
      <c r="B166" s="10"/>
      <c r="J166" s="1" t="s">
        <v>5</v>
      </c>
      <c r="S166" s="33">
        <v>5</v>
      </c>
      <c r="T166" s="33"/>
      <c r="U166" s="1" t="s">
        <v>4</v>
      </c>
      <c r="AY166" s="11"/>
    </row>
    <row r="167" spans="2:75" x14ac:dyDescent="0.2">
      <c r="B167" s="10"/>
      <c r="C167" s="32" t="str">
        <f>+E121</f>
        <v>K101</v>
      </c>
      <c r="D167" s="32"/>
      <c r="E167" s="16" t="s">
        <v>14</v>
      </c>
      <c r="Y167" s="32" t="str">
        <f>+M121</f>
        <v>K102</v>
      </c>
      <c r="Z167" s="32"/>
      <c r="AA167" s="16" t="s">
        <v>14</v>
      </c>
      <c r="AY167" s="11"/>
    </row>
    <row r="168" spans="2:75" x14ac:dyDescent="0.2">
      <c r="B168" s="10"/>
      <c r="C168" s="17" t="s">
        <v>12</v>
      </c>
      <c r="Y168" s="17" t="s">
        <v>12</v>
      </c>
      <c r="AY168" s="11"/>
    </row>
    <row r="169" spans="2:75" x14ac:dyDescent="0.2">
      <c r="B169" s="10"/>
      <c r="C169" s="1" t="s">
        <v>10</v>
      </c>
      <c r="I169" s="31">
        <f>+U157</f>
        <v>0.25</v>
      </c>
      <c r="J169" s="31"/>
      <c r="K169" s="13" t="s">
        <v>6</v>
      </c>
      <c r="L169" s="31">
        <f>+Y153-Q153</f>
        <v>0.48</v>
      </c>
      <c r="M169" s="31"/>
      <c r="N169" s="13" t="s">
        <v>6</v>
      </c>
      <c r="O169" s="31">
        <f>+N161</f>
        <v>25</v>
      </c>
      <c r="P169" s="31"/>
      <c r="Q169" s="1" t="s">
        <v>38</v>
      </c>
      <c r="T169" s="31">
        <f>+I169*L169*O169</f>
        <v>3</v>
      </c>
      <c r="U169" s="31"/>
      <c r="V169" s="1" t="s">
        <v>9</v>
      </c>
      <c r="Y169" s="1" t="s">
        <v>10</v>
      </c>
      <c r="AE169" s="31">
        <f>+I169</f>
        <v>0.25</v>
      </c>
      <c r="AF169" s="31"/>
      <c r="AG169" s="13" t="s">
        <v>6</v>
      </c>
      <c r="AH169" s="31">
        <f>+L169</f>
        <v>0.48</v>
      </c>
      <c r="AI169" s="31"/>
      <c r="AJ169" s="13" t="s">
        <v>6</v>
      </c>
      <c r="AK169" s="31">
        <f>+O169</f>
        <v>25</v>
      </c>
      <c r="AL169" s="31"/>
      <c r="AM169" s="1" t="s">
        <v>38</v>
      </c>
      <c r="AP169" s="31">
        <f>+AE169*AH169*AK169</f>
        <v>3</v>
      </c>
      <c r="AQ169" s="31"/>
      <c r="AR169" s="1" t="s">
        <v>9</v>
      </c>
      <c r="AY169" s="11"/>
    </row>
    <row r="170" spans="2:75" x14ac:dyDescent="0.2">
      <c r="B170" s="10"/>
      <c r="C170" s="1" t="s">
        <v>11</v>
      </c>
      <c r="L170" s="31">
        <f>+Y147</f>
        <v>2.9</v>
      </c>
      <c r="M170" s="31"/>
      <c r="N170" s="13" t="s">
        <v>6</v>
      </c>
      <c r="O170" s="33">
        <v>2.4</v>
      </c>
      <c r="P170" s="33"/>
      <c r="Q170" s="1" t="s">
        <v>67</v>
      </c>
      <c r="T170" s="39">
        <f>+L170*O170</f>
        <v>6.96</v>
      </c>
      <c r="U170" s="39"/>
      <c r="V170" s="21" t="s">
        <v>9</v>
      </c>
      <c r="W170" s="21"/>
      <c r="Y170" s="1" t="s">
        <v>11</v>
      </c>
      <c r="AH170" s="31">
        <f>+L170</f>
        <v>2.9</v>
      </c>
      <c r="AI170" s="31"/>
      <c r="AJ170" s="13" t="s">
        <v>6</v>
      </c>
      <c r="AK170" s="33">
        <v>0</v>
      </c>
      <c r="AL170" s="33"/>
      <c r="AM170" s="1" t="s">
        <v>67</v>
      </c>
      <c r="AP170" s="39">
        <f>+AH170*AK170</f>
        <v>0</v>
      </c>
      <c r="AQ170" s="39"/>
      <c r="AR170" s="21" t="s">
        <v>9</v>
      </c>
      <c r="AS170" s="21"/>
      <c r="AY170" s="11"/>
    </row>
    <row r="171" spans="2:75" x14ac:dyDescent="0.2">
      <c r="B171" s="10"/>
      <c r="S171" s="1" t="s">
        <v>13</v>
      </c>
      <c r="T171" s="31">
        <f>SUM(T169:U170)</f>
        <v>9.9600000000000009</v>
      </c>
      <c r="U171" s="31"/>
      <c r="V171" s="1" t="s">
        <v>9</v>
      </c>
      <c r="AO171" s="1" t="s">
        <v>13</v>
      </c>
      <c r="AP171" s="31">
        <f>SUM(AP169:AQ170)</f>
        <v>3</v>
      </c>
      <c r="AQ171" s="31"/>
      <c r="AR171" s="1" t="s">
        <v>9</v>
      </c>
      <c r="AY171" s="11"/>
    </row>
    <row r="172" spans="2:75" x14ac:dyDescent="0.2">
      <c r="B172" s="10"/>
      <c r="C172" s="31">
        <v>1.4</v>
      </c>
      <c r="D172" s="31"/>
      <c r="E172" s="13" t="s">
        <v>6</v>
      </c>
      <c r="F172" s="31">
        <f>+T171</f>
        <v>9.9600000000000009</v>
      </c>
      <c r="G172" s="31"/>
      <c r="H172" s="13" t="s">
        <v>7</v>
      </c>
      <c r="I172" s="31">
        <f>+C172*F172</f>
        <v>13.944000000000001</v>
      </c>
      <c r="J172" s="31"/>
      <c r="K172" s="1" t="s">
        <v>9</v>
      </c>
      <c r="Y172" s="31">
        <f>+C172</f>
        <v>1.4</v>
      </c>
      <c r="Z172" s="31"/>
      <c r="AA172" s="13" t="s">
        <v>6</v>
      </c>
      <c r="AB172" s="31">
        <f>+AP171</f>
        <v>3</v>
      </c>
      <c r="AC172" s="31"/>
      <c r="AD172" s="13" t="s">
        <v>7</v>
      </c>
      <c r="AE172" s="31">
        <f>+Y172*AB172</f>
        <v>4.1999999999999993</v>
      </c>
      <c r="AF172" s="31"/>
      <c r="AG172" s="1" t="s">
        <v>9</v>
      </c>
      <c r="AY172" s="11"/>
    </row>
    <row r="173" spans="2:75" x14ac:dyDescent="0.2">
      <c r="B173" s="10"/>
      <c r="C173" s="17" t="s">
        <v>60</v>
      </c>
      <c r="Y173" s="17" t="s">
        <v>60</v>
      </c>
      <c r="AY173" s="11"/>
      <c r="BR173" s="17"/>
    </row>
    <row r="174" spans="2:75" x14ac:dyDescent="0.2">
      <c r="B174" s="10"/>
      <c r="C174" s="31">
        <f>+G111</f>
        <v>1.0833333333333333</v>
      </c>
      <c r="D174" s="31"/>
      <c r="E174" s="13" t="s">
        <v>6</v>
      </c>
      <c r="F174" s="31">
        <f>+S165</f>
        <v>5.05</v>
      </c>
      <c r="G174" s="31"/>
      <c r="H174" s="13" t="s">
        <v>7</v>
      </c>
      <c r="I174" s="31">
        <f>+C174*F174</f>
        <v>5.4708333333333323</v>
      </c>
      <c r="J174" s="31"/>
      <c r="K174" s="1" t="s">
        <v>9</v>
      </c>
      <c r="Y174" s="31">
        <f>+S111</f>
        <v>1.0833333333333333</v>
      </c>
      <c r="Z174" s="31"/>
      <c r="AA174" s="13" t="s">
        <v>6</v>
      </c>
      <c r="AB174" s="31">
        <f>+F174</f>
        <v>5.05</v>
      </c>
      <c r="AC174" s="31"/>
      <c r="AD174" s="13" t="s">
        <v>7</v>
      </c>
      <c r="AE174" s="31">
        <f>+Y174*AB174</f>
        <v>5.4708333333333323</v>
      </c>
      <c r="AF174" s="31"/>
      <c r="AG174" s="1" t="s">
        <v>9</v>
      </c>
      <c r="AY174" s="11"/>
      <c r="BT174" s="13"/>
      <c r="BW174" s="13"/>
    </row>
    <row r="175" spans="2:75" x14ac:dyDescent="0.2">
      <c r="B175" s="10"/>
      <c r="C175" s="31">
        <f>+C172</f>
        <v>1.4</v>
      </c>
      <c r="D175" s="31"/>
      <c r="E175" s="13" t="s">
        <v>6</v>
      </c>
      <c r="F175" s="31">
        <f>+I174</f>
        <v>5.4708333333333323</v>
      </c>
      <c r="G175" s="31"/>
      <c r="H175" s="13" t="s">
        <v>7</v>
      </c>
      <c r="I175" s="31">
        <f>+C175*F175</f>
        <v>7.6591666666666649</v>
      </c>
      <c r="J175" s="31"/>
      <c r="K175" s="1" t="s">
        <v>9</v>
      </c>
      <c r="Y175" s="31">
        <f>+C175</f>
        <v>1.4</v>
      </c>
      <c r="Z175" s="31"/>
      <c r="AA175" s="13" t="s">
        <v>6</v>
      </c>
      <c r="AB175" s="31">
        <f>+AE174</f>
        <v>5.4708333333333323</v>
      </c>
      <c r="AC175" s="31"/>
      <c r="AD175" s="13" t="s">
        <v>7</v>
      </c>
      <c r="AE175" s="31">
        <f>+Y175*AB175</f>
        <v>7.6591666666666649</v>
      </c>
      <c r="AF175" s="31"/>
      <c r="AG175" s="1" t="s">
        <v>9</v>
      </c>
      <c r="AY175" s="11"/>
      <c r="BT175" s="13"/>
      <c r="BW175" s="13"/>
    </row>
    <row r="176" spans="2:75" x14ac:dyDescent="0.2">
      <c r="B176" s="10"/>
      <c r="C176" s="17" t="s">
        <v>61</v>
      </c>
      <c r="Y176" s="17" t="s">
        <v>61</v>
      </c>
      <c r="AY176" s="11"/>
      <c r="BR176" s="17"/>
    </row>
    <row r="177" spans="2:75" x14ac:dyDescent="0.2">
      <c r="B177" s="10"/>
      <c r="C177" s="31">
        <f>+C174</f>
        <v>1.0833333333333333</v>
      </c>
      <c r="D177" s="31"/>
      <c r="E177" s="13" t="s">
        <v>6</v>
      </c>
      <c r="F177" s="31">
        <f>+S166</f>
        <v>5</v>
      </c>
      <c r="G177" s="31"/>
      <c r="H177" s="13" t="s">
        <v>7</v>
      </c>
      <c r="I177" s="31">
        <f>+C177*F177</f>
        <v>5.4166666666666661</v>
      </c>
      <c r="J177" s="31"/>
      <c r="K177" s="1" t="s">
        <v>9</v>
      </c>
      <c r="Y177" s="31">
        <f>+Y174</f>
        <v>1.0833333333333333</v>
      </c>
      <c r="Z177" s="31"/>
      <c r="AA177" s="13" t="s">
        <v>6</v>
      </c>
      <c r="AB177" s="31">
        <f>+F177</f>
        <v>5</v>
      </c>
      <c r="AC177" s="31"/>
      <c r="AD177" s="13" t="s">
        <v>7</v>
      </c>
      <c r="AE177" s="31">
        <f>+Y177*AB177</f>
        <v>5.4166666666666661</v>
      </c>
      <c r="AF177" s="31"/>
      <c r="AG177" s="1" t="s">
        <v>9</v>
      </c>
      <c r="AY177" s="11"/>
      <c r="BT177" s="13"/>
      <c r="BW177" s="13"/>
    </row>
    <row r="178" spans="2:75" x14ac:dyDescent="0.2">
      <c r="B178" s="10"/>
      <c r="C178" s="31">
        <v>1.6</v>
      </c>
      <c r="D178" s="31"/>
      <c r="E178" s="13" t="s">
        <v>6</v>
      </c>
      <c r="F178" s="31">
        <f>+I177</f>
        <v>5.4166666666666661</v>
      </c>
      <c r="G178" s="31"/>
      <c r="H178" s="13" t="s">
        <v>7</v>
      </c>
      <c r="I178" s="31">
        <f>+C178*F178</f>
        <v>8.6666666666666661</v>
      </c>
      <c r="J178" s="31"/>
      <c r="K178" s="1" t="s">
        <v>9</v>
      </c>
      <c r="Y178" s="31">
        <f>+C178</f>
        <v>1.6</v>
      </c>
      <c r="Z178" s="31"/>
      <c r="AA178" s="13" t="s">
        <v>6</v>
      </c>
      <c r="AB178" s="31">
        <f>+AE177</f>
        <v>5.4166666666666661</v>
      </c>
      <c r="AC178" s="31"/>
      <c r="AD178" s="13" t="s">
        <v>7</v>
      </c>
      <c r="AE178" s="31">
        <f>+Y178*AB178</f>
        <v>8.6666666666666661</v>
      </c>
      <c r="AF178" s="31"/>
      <c r="AG178" s="1" t="s">
        <v>9</v>
      </c>
      <c r="AY178" s="11"/>
      <c r="BT178" s="13"/>
      <c r="BW178" s="13"/>
    </row>
    <row r="179" spans="2:75" x14ac:dyDescent="0.2">
      <c r="B179" s="10"/>
      <c r="AY179" s="11"/>
    </row>
    <row r="180" spans="2:75" x14ac:dyDescent="0.2">
      <c r="B180" s="10"/>
      <c r="L180" s="31">
        <f>+I172</f>
        <v>13.944000000000001</v>
      </c>
      <c r="M180" s="31"/>
      <c r="N180" s="1" t="s">
        <v>9</v>
      </c>
      <c r="AD180" s="31">
        <f>+AE172</f>
        <v>4.1999999999999993</v>
      </c>
      <c r="AE180" s="31"/>
      <c r="AF180" s="1" t="s">
        <v>9</v>
      </c>
      <c r="AY180" s="11"/>
    </row>
    <row r="181" spans="2:75" x14ac:dyDescent="0.2">
      <c r="B181" s="10"/>
      <c r="D181" s="1" t="s">
        <v>18</v>
      </c>
      <c r="V181" s="1" t="s">
        <v>18</v>
      </c>
      <c r="AY181" s="11"/>
    </row>
    <row r="182" spans="2:75" x14ac:dyDescent="0.2">
      <c r="B182" s="10"/>
      <c r="AY182" s="11"/>
    </row>
    <row r="183" spans="2:75" x14ac:dyDescent="0.2">
      <c r="B183" s="10"/>
      <c r="L183" s="31">
        <f>+I175</f>
        <v>7.6591666666666649</v>
      </c>
      <c r="M183" s="31"/>
      <c r="N183" s="1" t="s">
        <v>9</v>
      </c>
      <c r="AD183" s="31">
        <f>+AE175</f>
        <v>7.6591666666666649</v>
      </c>
      <c r="AE183" s="31"/>
      <c r="AF183" s="1" t="s">
        <v>9</v>
      </c>
      <c r="AY183" s="11"/>
    </row>
    <row r="184" spans="2:75" x14ac:dyDescent="0.2">
      <c r="B184" s="10"/>
      <c r="D184" s="1" t="s">
        <v>18</v>
      </c>
      <c r="V184" s="1" t="s">
        <v>19</v>
      </c>
      <c r="AY184" s="11"/>
    </row>
    <row r="185" spans="2:75" x14ac:dyDescent="0.2">
      <c r="B185" s="10"/>
      <c r="AY185" s="11"/>
    </row>
    <row r="186" spans="2:75" x14ac:dyDescent="0.2">
      <c r="B186" s="10"/>
      <c r="E186" s="14"/>
      <c r="L186" s="31">
        <f>+I178</f>
        <v>8.6666666666666661</v>
      </c>
      <c r="M186" s="31"/>
      <c r="N186" s="1" t="s">
        <v>9</v>
      </c>
      <c r="W186" s="14"/>
      <c r="AD186" s="31">
        <f>+AE178</f>
        <v>8.6666666666666661</v>
      </c>
      <c r="AE186" s="31"/>
      <c r="AF186" s="1" t="s">
        <v>9</v>
      </c>
      <c r="AY186" s="11"/>
    </row>
    <row r="187" spans="2:75" x14ac:dyDescent="0.2">
      <c r="B187" s="10"/>
      <c r="D187" s="1" t="s">
        <v>18</v>
      </c>
      <c r="E187" s="14"/>
      <c r="V187" s="1" t="s">
        <v>19</v>
      </c>
      <c r="W187" s="14"/>
      <c r="AY187" s="11"/>
    </row>
    <row r="188" spans="2:75" x14ac:dyDescent="0.2">
      <c r="B188" s="10"/>
      <c r="E188" s="14"/>
      <c r="W188" s="14"/>
      <c r="AY188" s="11"/>
    </row>
    <row r="189" spans="2:75" x14ac:dyDescent="0.2">
      <c r="B189" s="10"/>
      <c r="L189" s="31" t="str">
        <f>+E121</f>
        <v>K101</v>
      </c>
      <c r="M189" s="31"/>
      <c r="AD189" s="31" t="str">
        <f>+M121</f>
        <v>K102</v>
      </c>
      <c r="AE189" s="31"/>
      <c r="AY189" s="11"/>
    </row>
    <row r="190" spans="2:75" x14ac:dyDescent="0.2">
      <c r="B190" s="10"/>
      <c r="AY190" s="11"/>
    </row>
    <row r="191" spans="2:75" x14ac:dyDescent="0.2">
      <c r="B191" s="10"/>
      <c r="AY191" s="11"/>
    </row>
    <row r="192" spans="2:75" x14ac:dyDescent="0.2">
      <c r="B192" s="10"/>
      <c r="F192" s="31">
        <f>(L180+L183+L186)*L193/2</f>
        <v>68.107124999999996</v>
      </c>
      <c r="G192" s="31"/>
      <c r="H192" s="1" t="s">
        <v>8</v>
      </c>
      <c r="S192" s="31">
        <f>+F192</f>
        <v>68.107124999999996</v>
      </c>
      <c r="T192" s="31"/>
      <c r="U192" s="1" t="s">
        <v>8</v>
      </c>
      <c r="X192" s="31">
        <f>(AD180+2*AD183+2*AD186)*AD193/2</f>
        <v>82.916249999999991</v>
      </c>
      <c r="Y192" s="31"/>
      <c r="Z192" s="1" t="s">
        <v>8</v>
      </c>
      <c r="AK192" s="31">
        <f>+X192</f>
        <v>82.916249999999991</v>
      </c>
      <c r="AL192" s="31"/>
      <c r="AM192" s="1" t="s">
        <v>8</v>
      </c>
      <c r="AY192" s="11"/>
    </row>
    <row r="193" spans="2:51" x14ac:dyDescent="0.2">
      <c r="B193" s="10"/>
      <c r="K193" s="1" t="s">
        <v>32</v>
      </c>
      <c r="L193" s="31">
        <f>+C121</f>
        <v>4.5</v>
      </c>
      <c r="M193" s="31"/>
      <c r="N193" s="1" t="s">
        <v>0</v>
      </c>
      <c r="AC193" s="1" t="s">
        <v>32</v>
      </c>
      <c r="AD193" s="31">
        <f>+L193</f>
        <v>4.5</v>
      </c>
      <c r="AE193" s="31"/>
      <c r="AF193" s="1" t="s">
        <v>0</v>
      </c>
      <c r="AY193" s="11"/>
    </row>
    <row r="194" spans="2:51" x14ac:dyDescent="0.2">
      <c r="B194" s="10"/>
      <c r="AY194" s="11"/>
    </row>
    <row r="195" spans="2:51" x14ac:dyDescent="0.2">
      <c r="B195" s="10"/>
      <c r="H195" s="1" t="s">
        <v>15</v>
      </c>
      <c r="K195" s="31">
        <f>F192</f>
        <v>68.107124999999996</v>
      </c>
      <c r="L195" s="31"/>
      <c r="M195" s="31"/>
      <c r="N195" s="1" t="s">
        <v>8</v>
      </c>
      <c r="P195" s="1" t="s">
        <v>33</v>
      </c>
      <c r="Z195" s="1" t="s">
        <v>15</v>
      </c>
      <c r="AC195" s="31">
        <f>X192</f>
        <v>82.916249999999991</v>
      </c>
      <c r="AD195" s="31"/>
      <c r="AE195" s="31"/>
      <c r="AF195" s="1" t="s">
        <v>8</v>
      </c>
      <c r="AH195" s="1" t="s">
        <v>33</v>
      </c>
      <c r="AY195" s="11"/>
    </row>
    <row r="196" spans="2:51" x14ac:dyDescent="0.2">
      <c r="B196" s="10"/>
      <c r="H196" s="1" t="s">
        <v>16</v>
      </c>
      <c r="K196" s="31">
        <f>(L180+L183+L186)*L193^2/8</f>
        <v>76.620515624999996</v>
      </c>
      <c r="L196" s="31"/>
      <c r="M196" s="31"/>
      <c r="N196" s="1" t="s">
        <v>17</v>
      </c>
      <c r="P196" s="1" t="s">
        <v>34</v>
      </c>
      <c r="Z196" s="1" t="s">
        <v>16</v>
      </c>
      <c r="AC196" s="31">
        <f>(AD180+2*AD183+2*AD186)*AD193^2/8</f>
        <v>93.280781249999976</v>
      </c>
      <c r="AD196" s="31"/>
      <c r="AE196" s="31"/>
      <c r="AF196" s="1" t="s">
        <v>17</v>
      </c>
      <c r="AH196" s="1" t="s">
        <v>34</v>
      </c>
      <c r="AY196" s="11"/>
    </row>
    <row r="197" spans="2:51" x14ac:dyDescent="0.2">
      <c r="B197" s="10"/>
      <c r="AY197" s="11"/>
    </row>
    <row r="198" spans="2:51" x14ac:dyDescent="0.2">
      <c r="B198" s="10"/>
      <c r="D198" s="1" t="s">
        <v>18</v>
      </c>
      <c r="O198" s="31">
        <f>+AE165</f>
        <v>13.944000000000001</v>
      </c>
      <c r="P198" s="31"/>
      <c r="Q198" s="1" t="s">
        <v>9</v>
      </c>
      <c r="AY198" s="11"/>
    </row>
    <row r="199" spans="2:51" x14ac:dyDescent="0.2">
      <c r="B199" s="10"/>
      <c r="AY199" s="11"/>
    </row>
    <row r="200" spans="2:51" x14ac:dyDescent="0.2">
      <c r="B200" s="10"/>
      <c r="AY200" s="11"/>
    </row>
    <row r="201" spans="2:51" x14ac:dyDescent="0.2">
      <c r="B201" s="10"/>
      <c r="L201" s="31">
        <f>+X192</f>
        <v>82.916249999999991</v>
      </c>
      <c r="M201" s="31"/>
      <c r="N201" s="1" t="s">
        <v>8</v>
      </c>
      <c r="R201" s="31">
        <f>+L201</f>
        <v>82.916249999999991</v>
      </c>
      <c r="S201" s="31"/>
      <c r="T201" s="1" t="s">
        <v>8</v>
      </c>
      <c r="AY201" s="11"/>
    </row>
    <row r="202" spans="2:51" x14ac:dyDescent="0.2">
      <c r="B202" s="10"/>
      <c r="D202" s="1" t="s">
        <v>18</v>
      </c>
      <c r="E202" s="14"/>
      <c r="AY202" s="11"/>
    </row>
    <row r="203" spans="2:51" x14ac:dyDescent="0.2">
      <c r="B203" s="10"/>
      <c r="E203" s="14"/>
      <c r="AY203" s="11"/>
    </row>
    <row r="204" spans="2:51" x14ac:dyDescent="0.2">
      <c r="B204" s="10"/>
      <c r="O204" s="31" t="str">
        <f>+Q113</f>
        <v>K103</v>
      </c>
      <c r="P204" s="31"/>
      <c r="AY204" s="11"/>
    </row>
    <row r="205" spans="2:51" x14ac:dyDescent="0.2">
      <c r="B205" s="10"/>
      <c r="AY205" s="11"/>
    </row>
    <row r="206" spans="2:51" x14ac:dyDescent="0.2">
      <c r="B206" s="10"/>
      <c r="AY206" s="11"/>
    </row>
    <row r="207" spans="2:51" x14ac:dyDescent="0.2">
      <c r="B207" s="10"/>
      <c r="F207" s="31">
        <f>O198*O210/2+L201</f>
        <v>128.23425</v>
      </c>
      <c r="G207" s="31"/>
      <c r="H207" s="1" t="s">
        <v>8</v>
      </c>
      <c r="X207" s="31">
        <f>+F207</f>
        <v>128.23425</v>
      </c>
      <c r="Y207" s="31"/>
      <c r="Z207" s="1" t="s">
        <v>8</v>
      </c>
      <c r="AY207" s="11"/>
    </row>
    <row r="208" spans="2:51" x14ac:dyDescent="0.2">
      <c r="B208" s="10"/>
      <c r="I208" s="31">
        <f>+I134</f>
        <v>2.1666666666666665</v>
      </c>
      <c r="J208" s="31"/>
      <c r="O208" s="31">
        <f>+I208</f>
        <v>2.1666666666666665</v>
      </c>
      <c r="P208" s="31"/>
      <c r="Q208" s="1" t="s">
        <v>0</v>
      </c>
      <c r="U208" s="31">
        <f>+O208</f>
        <v>2.1666666666666665</v>
      </c>
      <c r="V208" s="31"/>
      <c r="W208" s="1" t="s">
        <v>0</v>
      </c>
      <c r="AY208" s="11"/>
    </row>
    <row r="209" spans="2:51" x14ac:dyDescent="0.2">
      <c r="B209" s="10"/>
      <c r="AY209" s="11"/>
    </row>
    <row r="210" spans="2:51" x14ac:dyDescent="0.2">
      <c r="B210" s="10"/>
      <c r="N210" s="1" t="s">
        <v>32</v>
      </c>
      <c r="O210" s="31">
        <f>+Q136</f>
        <v>6.5</v>
      </c>
      <c r="P210" s="31"/>
      <c r="Q210" s="1" t="s">
        <v>0</v>
      </c>
      <c r="AY210" s="11"/>
    </row>
    <row r="211" spans="2:51" x14ac:dyDescent="0.2">
      <c r="B211" s="10"/>
      <c r="AY211" s="11"/>
    </row>
    <row r="212" spans="2:51" x14ac:dyDescent="0.2">
      <c r="B212" s="10"/>
      <c r="H212" s="1" t="s">
        <v>15</v>
      </c>
      <c r="K212" s="31">
        <f>F207</f>
        <v>128.23425</v>
      </c>
      <c r="L212" s="31"/>
      <c r="M212" s="31"/>
      <c r="N212" s="1" t="s">
        <v>8</v>
      </c>
      <c r="P212" s="1" t="s">
        <v>33</v>
      </c>
      <c r="AY212" s="11"/>
    </row>
    <row r="213" spans="2:51" x14ac:dyDescent="0.2">
      <c r="B213" s="10"/>
      <c r="H213" s="1" t="s">
        <v>16</v>
      </c>
      <c r="K213" s="31">
        <f>F207*O210/2-O198*O210/2*O210/4-L201*O208/2</f>
        <v>253.29362500000005</v>
      </c>
      <c r="L213" s="31"/>
      <c r="M213" s="31"/>
      <c r="N213" s="1" t="s">
        <v>17</v>
      </c>
      <c r="P213" s="1" t="s">
        <v>34</v>
      </c>
      <c r="AY213" s="11"/>
    </row>
    <row r="214" spans="2:51" ht="12" thickBot="1" x14ac:dyDescent="0.25">
      <c r="B214" s="18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20"/>
    </row>
    <row r="215" spans="2:51" ht="12" thickBot="1" x14ac:dyDescent="0.25"/>
    <row r="216" spans="2:51" ht="64.5" customHeight="1" x14ac:dyDescent="0.2">
      <c r="B216" s="57" t="s">
        <v>56</v>
      </c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9"/>
    </row>
    <row r="217" spans="2:51" x14ac:dyDescent="0.2">
      <c r="B217" s="10"/>
      <c r="AF217" s="12" t="s">
        <v>20</v>
      </c>
      <c r="AY217" s="11"/>
    </row>
    <row r="218" spans="2:51" x14ac:dyDescent="0.2">
      <c r="B218" s="10"/>
      <c r="G218" s="31">
        <f>+I241/2</f>
        <v>0.8125</v>
      </c>
      <c r="H218" s="31"/>
      <c r="I218" s="1" t="s">
        <v>0</v>
      </c>
      <c r="K218" s="31">
        <f>+G218</f>
        <v>0.8125</v>
      </c>
      <c r="L218" s="31"/>
      <c r="M218" s="1" t="s">
        <v>0</v>
      </c>
      <c r="O218" s="31">
        <f>+K218</f>
        <v>0.8125</v>
      </c>
      <c r="P218" s="31"/>
      <c r="Q218" s="1" t="s">
        <v>0</v>
      </c>
      <c r="S218" s="31">
        <f>+O218</f>
        <v>0.8125</v>
      </c>
      <c r="T218" s="31"/>
      <c r="U218" s="1" t="s">
        <v>0</v>
      </c>
      <c r="W218" s="31">
        <f>+S218</f>
        <v>0.8125</v>
      </c>
      <c r="X218" s="31"/>
      <c r="Y218" s="1" t="s">
        <v>0</v>
      </c>
      <c r="AA218" s="31">
        <f>+W218</f>
        <v>0.8125</v>
      </c>
      <c r="AB218" s="31"/>
      <c r="AC218" s="1" t="s">
        <v>0</v>
      </c>
      <c r="AE218" s="31">
        <f>+AA218</f>
        <v>0.8125</v>
      </c>
      <c r="AF218" s="31"/>
      <c r="AG218" s="1" t="s">
        <v>0</v>
      </c>
      <c r="AI218" s="31">
        <f>+AE218</f>
        <v>0.8125</v>
      </c>
      <c r="AJ218" s="31"/>
      <c r="AK218" s="1" t="s">
        <v>0</v>
      </c>
      <c r="AY218" s="11"/>
    </row>
    <row r="219" spans="2:51" x14ac:dyDescent="0.2">
      <c r="B219" s="10"/>
      <c r="AY219" s="11"/>
    </row>
    <row r="220" spans="2:51" x14ac:dyDescent="0.2">
      <c r="B220" s="10"/>
      <c r="U220" s="33" t="s">
        <v>3</v>
      </c>
      <c r="V220" s="33"/>
      <c r="AY220" s="11"/>
    </row>
    <row r="221" spans="2:51" x14ac:dyDescent="0.2">
      <c r="B221" s="10"/>
      <c r="F221" s="2"/>
      <c r="G221" s="3"/>
      <c r="H221" s="3"/>
      <c r="I221" s="3"/>
      <c r="J221" s="26"/>
      <c r="K221" s="3"/>
      <c r="L221" s="3"/>
      <c r="M221" s="3"/>
      <c r="N221" s="2"/>
      <c r="O221" s="3"/>
      <c r="P221" s="3"/>
      <c r="Q221" s="23"/>
      <c r="R221" s="3"/>
      <c r="S221" s="3"/>
      <c r="T221" s="3"/>
      <c r="U221" s="4"/>
      <c r="V221" s="3"/>
      <c r="W221" s="3"/>
      <c r="X221" s="3"/>
      <c r="Y221" s="3"/>
      <c r="Z221" s="26"/>
      <c r="AA221" s="3"/>
      <c r="AB221" s="3"/>
      <c r="AC221" s="4"/>
      <c r="AD221" s="2"/>
      <c r="AE221" s="3"/>
      <c r="AF221" s="3"/>
      <c r="AG221" s="23"/>
      <c r="AH221" s="3"/>
      <c r="AI221" s="3"/>
      <c r="AJ221" s="3"/>
      <c r="AK221" s="4"/>
      <c r="AM221" s="14"/>
      <c r="AY221" s="11"/>
    </row>
    <row r="222" spans="2:51" x14ac:dyDescent="0.2">
      <c r="B222" s="10"/>
      <c r="F222" s="5"/>
      <c r="G222" s="15"/>
      <c r="H222" s="15"/>
      <c r="I222" s="15"/>
      <c r="J222" s="27"/>
      <c r="K222" s="15"/>
      <c r="L222" s="15"/>
      <c r="M222" s="15"/>
      <c r="N222" s="5"/>
      <c r="O222" s="15"/>
      <c r="P222" s="15"/>
      <c r="Q222" s="24"/>
      <c r="R222" s="15"/>
      <c r="S222" s="15"/>
      <c r="T222" s="15"/>
      <c r="U222" s="6"/>
      <c r="V222" s="15"/>
      <c r="W222" s="15"/>
      <c r="X222" s="15"/>
      <c r="Y222" s="15"/>
      <c r="Z222" s="27"/>
      <c r="AA222" s="15"/>
      <c r="AB222" s="15"/>
      <c r="AC222" s="6"/>
      <c r="AD222" s="5"/>
      <c r="AE222" s="15"/>
      <c r="AF222" s="15"/>
      <c r="AG222" s="24"/>
      <c r="AH222" s="15"/>
      <c r="AI222" s="15"/>
      <c r="AJ222" s="15"/>
      <c r="AK222" s="6"/>
      <c r="AM222" s="14"/>
      <c r="AY222" s="11"/>
    </row>
    <row r="223" spans="2:51" x14ac:dyDescent="0.2">
      <c r="B223" s="10"/>
      <c r="F223" s="5"/>
      <c r="G223" s="15"/>
      <c r="H223" s="15"/>
      <c r="I223" s="15"/>
      <c r="J223" s="27"/>
      <c r="K223" s="15"/>
      <c r="L223" s="15"/>
      <c r="M223" s="15"/>
      <c r="N223" s="5"/>
      <c r="O223" s="15"/>
      <c r="P223" s="15"/>
      <c r="Q223" s="24"/>
      <c r="R223" s="15"/>
      <c r="S223" s="15"/>
      <c r="T223" s="15"/>
      <c r="U223" s="6"/>
      <c r="V223" s="15"/>
      <c r="W223" s="15"/>
      <c r="X223" s="15"/>
      <c r="Y223" s="15"/>
      <c r="Z223" s="27"/>
      <c r="AA223" s="15"/>
      <c r="AB223" s="15"/>
      <c r="AC223" s="6"/>
      <c r="AD223" s="5"/>
      <c r="AE223" s="15"/>
      <c r="AF223" s="15"/>
      <c r="AG223" s="24"/>
      <c r="AH223" s="15"/>
      <c r="AI223" s="15"/>
      <c r="AJ223" s="15"/>
      <c r="AK223" s="6"/>
      <c r="AM223" s="14"/>
      <c r="AY223" s="11"/>
    </row>
    <row r="224" spans="2:51" x14ac:dyDescent="0.2">
      <c r="B224" s="10"/>
      <c r="F224" s="5"/>
      <c r="G224" s="15"/>
      <c r="H224" s="15"/>
      <c r="I224" s="15"/>
      <c r="J224" s="27"/>
      <c r="K224" s="15"/>
      <c r="L224" s="15"/>
      <c r="M224" s="15"/>
      <c r="N224" s="5"/>
      <c r="O224" s="15"/>
      <c r="P224" s="15"/>
      <c r="Q224" s="24"/>
      <c r="R224" s="15"/>
      <c r="S224" s="15"/>
      <c r="T224" s="15"/>
      <c r="U224" s="6"/>
      <c r="V224" s="15"/>
      <c r="W224" s="15"/>
      <c r="X224" s="15"/>
      <c r="Y224" s="15"/>
      <c r="Z224" s="27"/>
      <c r="AA224" s="15"/>
      <c r="AB224" s="15"/>
      <c r="AC224" s="6"/>
      <c r="AD224" s="5"/>
      <c r="AE224" s="15"/>
      <c r="AF224" s="15"/>
      <c r="AG224" s="24"/>
      <c r="AH224" s="15"/>
      <c r="AI224" s="15"/>
      <c r="AJ224" s="15"/>
      <c r="AK224" s="6"/>
      <c r="AM224" s="14"/>
      <c r="AY224" s="11"/>
    </row>
    <row r="225" spans="2:57" x14ac:dyDescent="0.2">
      <c r="B225" s="10"/>
      <c r="F225" s="5"/>
      <c r="G225" s="15"/>
      <c r="H225" s="15"/>
      <c r="I225" s="15"/>
      <c r="J225" s="27"/>
      <c r="K225" s="15"/>
      <c r="L225" s="15"/>
      <c r="M225" s="15"/>
      <c r="N225" s="5"/>
      <c r="O225" s="15"/>
      <c r="P225" s="15"/>
      <c r="Q225" s="24"/>
      <c r="R225" s="15"/>
      <c r="S225" s="15"/>
      <c r="T225" s="15"/>
      <c r="U225" s="6"/>
      <c r="V225" s="15"/>
      <c r="W225" s="15"/>
      <c r="X225" s="15"/>
      <c r="Y225" s="15"/>
      <c r="Z225" s="27"/>
      <c r="AA225" s="15"/>
      <c r="AB225" s="15"/>
      <c r="AC225" s="6"/>
      <c r="AD225" s="5"/>
      <c r="AE225" s="15"/>
      <c r="AF225" s="15"/>
      <c r="AG225" s="24"/>
      <c r="AH225" s="15"/>
      <c r="AI225" s="15"/>
      <c r="AJ225" s="15"/>
      <c r="AK225" s="6"/>
      <c r="AY225" s="11"/>
    </row>
    <row r="226" spans="2:57" x14ac:dyDescent="0.2">
      <c r="B226" s="10"/>
      <c r="F226" s="5"/>
      <c r="G226" s="15"/>
      <c r="H226" s="15"/>
      <c r="I226" s="15"/>
      <c r="J226" s="27"/>
      <c r="K226" s="15"/>
      <c r="L226" s="15"/>
      <c r="M226" s="15"/>
      <c r="N226" s="5"/>
      <c r="O226" s="15"/>
      <c r="P226" s="15"/>
      <c r="Q226" s="24"/>
      <c r="R226" s="15"/>
      <c r="S226" s="15"/>
      <c r="T226" s="15"/>
      <c r="U226" s="6"/>
      <c r="V226" s="15"/>
      <c r="W226" s="15"/>
      <c r="X226" s="15"/>
      <c r="Y226" s="15"/>
      <c r="Z226" s="27"/>
      <c r="AA226" s="15"/>
      <c r="AB226" s="15"/>
      <c r="AC226" s="6"/>
      <c r="AD226" s="5"/>
      <c r="AE226" s="15"/>
      <c r="AF226" s="15"/>
      <c r="AG226" s="24"/>
      <c r="AH226" s="15"/>
      <c r="AI226" s="15"/>
      <c r="AJ226" s="15"/>
      <c r="AK226" s="6"/>
      <c r="AY226" s="11"/>
    </row>
    <row r="227" spans="2:57" x14ac:dyDescent="0.2">
      <c r="B227" s="60" t="str">
        <f>IF(C228&gt;I241,"","artır.")</f>
        <v/>
      </c>
      <c r="C227" s="14" t="s">
        <v>0</v>
      </c>
      <c r="F227" s="5"/>
      <c r="G227" s="15"/>
      <c r="H227" s="15"/>
      <c r="I227" s="15"/>
      <c r="J227" s="27"/>
      <c r="K227" s="15"/>
      <c r="L227" s="15"/>
      <c r="M227" s="15"/>
      <c r="N227" s="5"/>
      <c r="O227" s="15"/>
      <c r="P227" s="15"/>
      <c r="Q227" s="24"/>
      <c r="R227" s="15"/>
      <c r="S227" s="15"/>
      <c r="T227" s="15"/>
      <c r="U227" s="6"/>
      <c r="V227" s="15"/>
      <c r="W227" s="15"/>
      <c r="X227" s="15"/>
      <c r="Y227" s="15"/>
      <c r="Z227" s="27"/>
      <c r="AA227" s="15"/>
      <c r="AB227" s="15"/>
      <c r="AC227" s="6"/>
      <c r="AD227" s="5"/>
      <c r="AE227" s="15"/>
      <c r="AF227" s="15"/>
      <c r="AG227" s="24"/>
      <c r="AH227" s="15"/>
      <c r="AI227" s="15"/>
      <c r="AJ227" s="15"/>
      <c r="AK227" s="6"/>
      <c r="AM227" s="14"/>
      <c r="AY227" s="11"/>
    </row>
    <row r="228" spans="2:57" x14ac:dyDescent="0.2">
      <c r="B228" s="60"/>
      <c r="C228" s="36">
        <v>4.5</v>
      </c>
      <c r="E228" s="36" t="s">
        <v>1</v>
      </c>
      <c r="F228" s="5"/>
      <c r="G228" s="15"/>
      <c r="H228" s="15"/>
      <c r="I228" s="15"/>
      <c r="J228" s="27"/>
      <c r="K228" s="15"/>
      <c r="L228" s="15"/>
      <c r="M228" s="36" t="s">
        <v>2</v>
      </c>
      <c r="N228" s="5"/>
      <c r="O228" s="15"/>
      <c r="P228" s="15"/>
      <c r="Q228" s="24"/>
      <c r="R228" s="15"/>
      <c r="S228" s="15"/>
      <c r="T228" s="15"/>
      <c r="U228" s="38" t="str">
        <f>+M228</f>
        <v>K102</v>
      </c>
      <c r="V228" s="15"/>
      <c r="W228" s="15"/>
      <c r="X228" s="15"/>
      <c r="Y228" s="15"/>
      <c r="Z228" s="27"/>
      <c r="AA228" s="15"/>
      <c r="AB228" s="15"/>
      <c r="AC228" s="38" t="str">
        <f>+U228</f>
        <v>K102</v>
      </c>
      <c r="AD228" s="5"/>
      <c r="AE228" s="15"/>
      <c r="AF228" s="15"/>
      <c r="AG228" s="24"/>
      <c r="AH228" s="15"/>
      <c r="AI228" s="15"/>
      <c r="AJ228" s="15"/>
      <c r="AK228" s="38" t="str">
        <f>+E228</f>
        <v>K101</v>
      </c>
      <c r="AM228" s="14"/>
      <c r="AY228" s="11"/>
    </row>
    <row r="229" spans="2:57" x14ac:dyDescent="0.2">
      <c r="B229" s="60"/>
      <c r="C229" s="36"/>
      <c r="E229" s="36"/>
      <c r="F229" s="5"/>
      <c r="G229" s="15"/>
      <c r="H229" s="15"/>
      <c r="I229" s="15"/>
      <c r="J229" s="27"/>
      <c r="K229" s="15"/>
      <c r="L229" s="15"/>
      <c r="M229" s="36"/>
      <c r="N229" s="5"/>
      <c r="O229" s="15"/>
      <c r="P229" s="15"/>
      <c r="Q229" s="24"/>
      <c r="R229" s="15"/>
      <c r="S229" s="15"/>
      <c r="T229" s="15"/>
      <c r="U229" s="38"/>
      <c r="V229" s="15"/>
      <c r="W229" s="15"/>
      <c r="X229" s="15"/>
      <c r="Y229" s="15"/>
      <c r="Z229" s="27"/>
      <c r="AA229" s="15"/>
      <c r="AB229" s="15"/>
      <c r="AC229" s="38"/>
      <c r="AD229" s="5"/>
      <c r="AE229" s="15"/>
      <c r="AF229" s="15"/>
      <c r="AG229" s="24"/>
      <c r="AH229" s="15"/>
      <c r="AI229" s="15"/>
      <c r="AJ229" s="15"/>
      <c r="AK229" s="38"/>
      <c r="AM229" s="14"/>
      <c r="AY229" s="11"/>
    </row>
    <row r="230" spans="2:57" x14ac:dyDescent="0.2">
      <c r="B230" s="60"/>
      <c r="C230" s="36"/>
      <c r="E230" s="36"/>
      <c r="F230" s="5"/>
      <c r="G230" s="15"/>
      <c r="H230" s="15"/>
      <c r="I230" s="15"/>
      <c r="J230" s="27"/>
      <c r="K230" s="15"/>
      <c r="L230" s="15"/>
      <c r="M230" s="36"/>
      <c r="N230" s="5"/>
      <c r="O230" s="15"/>
      <c r="P230" s="15"/>
      <c r="Q230" s="24"/>
      <c r="R230" s="15"/>
      <c r="S230" s="15"/>
      <c r="T230" s="15"/>
      <c r="U230" s="38"/>
      <c r="V230" s="15"/>
      <c r="W230" s="15"/>
      <c r="X230" s="15"/>
      <c r="Y230" s="15"/>
      <c r="Z230" s="27"/>
      <c r="AA230" s="15"/>
      <c r="AB230" s="15"/>
      <c r="AC230" s="38"/>
      <c r="AD230" s="5"/>
      <c r="AE230" s="15"/>
      <c r="AF230" s="15"/>
      <c r="AG230" s="24"/>
      <c r="AH230" s="15"/>
      <c r="AI230" s="15"/>
      <c r="AJ230" s="15"/>
      <c r="AK230" s="38"/>
      <c r="AM230" s="14"/>
      <c r="AY230" s="11"/>
    </row>
    <row r="231" spans="2:57" x14ac:dyDescent="0.2">
      <c r="B231" s="10"/>
      <c r="F231" s="5"/>
      <c r="G231" s="15"/>
      <c r="H231" s="15"/>
      <c r="I231" s="15"/>
      <c r="J231" s="27"/>
      <c r="K231" s="15"/>
      <c r="L231" s="15"/>
      <c r="M231" s="15"/>
      <c r="N231" s="5"/>
      <c r="O231" s="15"/>
      <c r="P231" s="15"/>
      <c r="Q231" s="24"/>
      <c r="R231" s="15"/>
      <c r="S231" s="15"/>
      <c r="T231" s="15"/>
      <c r="U231" s="6"/>
      <c r="V231" s="15"/>
      <c r="W231" s="15"/>
      <c r="X231" s="15"/>
      <c r="Y231" s="15"/>
      <c r="Z231" s="27"/>
      <c r="AA231" s="15"/>
      <c r="AB231" s="15"/>
      <c r="AC231" s="6"/>
      <c r="AD231" s="5"/>
      <c r="AE231" s="15"/>
      <c r="AF231" s="15"/>
      <c r="AG231" s="24"/>
      <c r="AH231" s="15"/>
      <c r="AI231" s="15"/>
      <c r="AJ231" s="15"/>
      <c r="AK231" s="6"/>
      <c r="AY231" s="11"/>
    </row>
    <row r="232" spans="2:57" x14ac:dyDescent="0.2">
      <c r="B232" s="10"/>
      <c r="F232" s="5"/>
      <c r="G232" s="15"/>
      <c r="H232" s="15"/>
      <c r="I232" s="15"/>
      <c r="J232" s="27"/>
      <c r="K232" s="15"/>
      <c r="L232" s="15"/>
      <c r="M232" s="15"/>
      <c r="N232" s="5"/>
      <c r="O232" s="15"/>
      <c r="P232" s="15"/>
      <c r="Q232" s="24"/>
      <c r="R232" s="15"/>
      <c r="S232" s="15"/>
      <c r="T232" s="15"/>
      <c r="U232" s="6"/>
      <c r="V232" s="15"/>
      <c r="W232" s="15"/>
      <c r="X232" s="15"/>
      <c r="Y232" s="15"/>
      <c r="Z232" s="27"/>
      <c r="AA232" s="15"/>
      <c r="AB232" s="15"/>
      <c r="AC232" s="6"/>
      <c r="AD232" s="5"/>
      <c r="AE232" s="15"/>
      <c r="AF232" s="15"/>
      <c r="AG232" s="24"/>
      <c r="AH232" s="15"/>
      <c r="AI232" s="15"/>
      <c r="AJ232" s="15"/>
      <c r="AK232" s="6"/>
      <c r="AY232" s="11"/>
    </row>
    <row r="233" spans="2:57" x14ac:dyDescent="0.2">
      <c r="B233" s="10"/>
      <c r="F233" s="5"/>
      <c r="G233" s="15"/>
      <c r="H233" s="15"/>
      <c r="I233" s="15"/>
      <c r="J233" s="27"/>
      <c r="K233" s="15"/>
      <c r="L233" s="15"/>
      <c r="M233" s="15"/>
      <c r="N233" s="5"/>
      <c r="O233" s="15"/>
      <c r="P233" s="15"/>
      <c r="Q233" s="24"/>
      <c r="R233" s="15"/>
      <c r="S233" s="15"/>
      <c r="T233" s="15"/>
      <c r="U233" s="6"/>
      <c r="V233" s="15"/>
      <c r="W233" s="15"/>
      <c r="X233" s="15"/>
      <c r="Y233" s="15"/>
      <c r="Z233" s="27"/>
      <c r="AA233" s="15"/>
      <c r="AB233" s="15"/>
      <c r="AC233" s="6"/>
      <c r="AD233" s="5"/>
      <c r="AE233" s="15"/>
      <c r="AF233" s="15"/>
      <c r="AG233" s="24"/>
      <c r="AH233" s="15"/>
      <c r="AI233" s="15"/>
      <c r="AJ233" s="15"/>
      <c r="AK233" s="6"/>
      <c r="AY233" s="11"/>
      <c r="BE233" s="17"/>
    </row>
    <row r="234" spans="2:57" x14ac:dyDescent="0.2">
      <c r="B234" s="10"/>
      <c r="F234" s="5"/>
      <c r="G234" s="15"/>
      <c r="H234" s="15"/>
      <c r="I234" s="15"/>
      <c r="J234" s="27"/>
      <c r="K234" s="15"/>
      <c r="L234" s="15"/>
      <c r="M234" s="15"/>
      <c r="N234" s="5"/>
      <c r="O234" s="15"/>
      <c r="P234" s="15"/>
      <c r="Q234" s="24"/>
      <c r="R234" s="15"/>
      <c r="S234" s="15"/>
      <c r="T234" s="15"/>
      <c r="U234" s="6"/>
      <c r="V234" s="15"/>
      <c r="W234" s="15"/>
      <c r="X234" s="15"/>
      <c r="Y234" s="15"/>
      <c r="Z234" s="27"/>
      <c r="AA234" s="15"/>
      <c r="AB234" s="15"/>
      <c r="AC234" s="6"/>
      <c r="AD234" s="5"/>
      <c r="AE234" s="15"/>
      <c r="AF234" s="15"/>
      <c r="AG234" s="24"/>
      <c r="AH234" s="15"/>
      <c r="AI234" s="15"/>
      <c r="AJ234" s="15"/>
      <c r="AK234" s="6"/>
      <c r="AY234" s="11"/>
    </row>
    <row r="235" spans="2:57" x14ac:dyDescent="0.2">
      <c r="B235" s="10"/>
      <c r="F235" s="5"/>
      <c r="G235" s="15"/>
      <c r="H235" s="15"/>
      <c r="I235" s="15"/>
      <c r="J235" s="27"/>
      <c r="K235" s="15"/>
      <c r="L235" s="15"/>
      <c r="M235" s="15"/>
      <c r="N235" s="5"/>
      <c r="O235" s="15"/>
      <c r="P235" s="15"/>
      <c r="Q235" s="24"/>
      <c r="R235" s="15"/>
      <c r="S235" s="15"/>
      <c r="T235" s="15"/>
      <c r="U235" s="6"/>
      <c r="V235" s="15"/>
      <c r="W235" s="15"/>
      <c r="X235" s="15"/>
      <c r="Y235" s="15"/>
      <c r="Z235" s="27"/>
      <c r="AA235" s="15"/>
      <c r="AB235" s="15"/>
      <c r="AC235" s="6"/>
      <c r="AD235" s="5"/>
      <c r="AE235" s="15"/>
      <c r="AF235" s="15"/>
      <c r="AG235" s="24"/>
      <c r="AH235" s="15"/>
      <c r="AI235" s="15"/>
      <c r="AJ235" s="15"/>
      <c r="AK235" s="6"/>
      <c r="AM235" s="14"/>
      <c r="AY235" s="11"/>
    </row>
    <row r="236" spans="2:57" x14ac:dyDescent="0.2">
      <c r="B236" s="10"/>
      <c r="F236" s="5"/>
      <c r="G236" s="15"/>
      <c r="H236" s="15"/>
      <c r="I236" s="15"/>
      <c r="J236" s="27"/>
      <c r="K236" s="15"/>
      <c r="L236" s="15"/>
      <c r="M236" s="15"/>
      <c r="N236" s="5"/>
      <c r="O236" s="15"/>
      <c r="P236" s="15"/>
      <c r="Q236" s="24"/>
      <c r="R236" s="15"/>
      <c r="S236" s="15"/>
      <c r="T236" s="15"/>
      <c r="U236" s="6"/>
      <c r="V236" s="15"/>
      <c r="W236" s="15"/>
      <c r="X236" s="15"/>
      <c r="Y236" s="15"/>
      <c r="Z236" s="27"/>
      <c r="AA236" s="15"/>
      <c r="AB236" s="15"/>
      <c r="AC236" s="6"/>
      <c r="AD236" s="5"/>
      <c r="AE236" s="15"/>
      <c r="AF236" s="15"/>
      <c r="AG236" s="24"/>
      <c r="AH236" s="15"/>
      <c r="AI236" s="15"/>
      <c r="AJ236" s="15"/>
      <c r="AK236" s="6"/>
      <c r="AM236" s="14"/>
      <c r="AY236" s="11"/>
    </row>
    <row r="237" spans="2:57" x14ac:dyDescent="0.2">
      <c r="B237" s="10"/>
      <c r="F237" s="5"/>
      <c r="G237" s="15"/>
      <c r="H237" s="15"/>
      <c r="I237" s="15"/>
      <c r="J237" s="27"/>
      <c r="K237" s="15"/>
      <c r="L237" s="15"/>
      <c r="M237" s="15"/>
      <c r="N237" s="5"/>
      <c r="O237" s="15"/>
      <c r="P237" s="15"/>
      <c r="Q237" s="24"/>
      <c r="R237" s="15"/>
      <c r="S237" s="15"/>
      <c r="T237" s="15"/>
      <c r="U237" s="6"/>
      <c r="V237" s="15"/>
      <c r="W237" s="15"/>
      <c r="X237" s="15"/>
      <c r="Y237" s="15"/>
      <c r="Z237" s="27"/>
      <c r="AA237" s="15"/>
      <c r="AB237" s="15"/>
      <c r="AC237" s="6"/>
      <c r="AD237" s="5"/>
      <c r="AE237" s="15"/>
      <c r="AF237" s="15"/>
      <c r="AG237" s="24"/>
      <c r="AH237" s="15"/>
      <c r="AI237" s="15"/>
      <c r="AJ237" s="15"/>
      <c r="AK237" s="6"/>
      <c r="AM237" s="14"/>
      <c r="AY237" s="11"/>
    </row>
    <row r="238" spans="2:57" x14ac:dyDescent="0.2">
      <c r="B238" s="10"/>
      <c r="F238" s="7"/>
      <c r="G238" s="8"/>
      <c r="H238" s="8"/>
      <c r="I238" s="8"/>
      <c r="J238" s="28"/>
      <c r="K238" s="8"/>
      <c r="L238" s="8"/>
      <c r="M238" s="8"/>
      <c r="N238" s="7"/>
      <c r="O238" s="8"/>
      <c r="P238" s="8"/>
      <c r="Q238" s="25"/>
      <c r="R238" s="8"/>
      <c r="S238" s="8"/>
      <c r="T238" s="8"/>
      <c r="U238" s="9"/>
      <c r="V238" s="8"/>
      <c r="W238" s="8"/>
      <c r="X238" s="8"/>
      <c r="Y238" s="8"/>
      <c r="Z238" s="28"/>
      <c r="AA238" s="8"/>
      <c r="AB238" s="8"/>
      <c r="AC238" s="9"/>
      <c r="AD238" s="7"/>
      <c r="AE238" s="8"/>
      <c r="AF238" s="8"/>
      <c r="AG238" s="25"/>
      <c r="AH238" s="8"/>
      <c r="AI238" s="8"/>
      <c r="AJ238" s="8"/>
      <c r="AK238" s="9"/>
      <c r="AM238" s="14"/>
      <c r="AY238" s="11"/>
    </row>
    <row r="239" spans="2:57" x14ac:dyDescent="0.2">
      <c r="B239" s="10"/>
      <c r="U239" s="31" t="str">
        <f>+U220</f>
        <v>K103</v>
      </c>
      <c r="V239" s="31"/>
      <c r="AY239" s="11"/>
    </row>
    <row r="240" spans="2:57" x14ac:dyDescent="0.2">
      <c r="B240" s="10"/>
      <c r="AY240" s="11"/>
    </row>
    <row r="241" spans="2:51" x14ac:dyDescent="0.2">
      <c r="B241" s="10"/>
      <c r="I241" s="31">
        <f>+U243/4</f>
        <v>1.625</v>
      </c>
      <c r="J241" s="31"/>
      <c r="K241" s="1" t="s">
        <v>0</v>
      </c>
      <c r="Q241" s="31">
        <f>+I241</f>
        <v>1.625</v>
      </c>
      <c r="R241" s="31"/>
      <c r="S241" s="1" t="s">
        <v>0</v>
      </c>
      <c r="Y241" s="31">
        <f>+Q241</f>
        <v>1.625</v>
      </c>
      <c r="Z241" s="31"/>
      <c r="AA241" s="1" t="s">
        <v>0</v>
      </c>
      <c r="AG241" s="31">
        <f>+Y241</f>
        <v>1.625</v>
      </c>
      <c r="AH241" s="31"/>
      <c r="AI241" s="1" t="s">
        <v>0</v>
      </c>
      <c r="AY241" s="11"/>
    </row>
    <row r="242" spans="2:51" x14ac:dyDescent="0.2">
      <c r="B242" s="10"/>
      <c r="AY242" s="11"/>
    </row>
    <row r="243" spans="2:51" x14ac:dyDescent="0.2">
      <c r="B243" s="10"/>
      <c r="U243" s="33">
        <v>6.5</v>
      </c>
      <c r="V243" s="33"/>
      <c r="W243" s="1" t="s">
        <v>0</v>
      </c>
      <c r="AY243" s="11"/>
    </row>
    <row r="244" spans="2:51" x14ac:dyDescent="0.2">
      <c r="B244" s="10"/>
      <c r="AY244" s="11"/>
    </row>
    <row r="245" spans="2:51" x14ac:dyDescent="0.2">
      <c r="B245" s="10"/>
      <c r="S245" s="16" t="s">
        <v>44</v>
      </c>
      <c r="AY245" s="11"/>
    </row>
    <row r="246" spans="2:51" x14ac:dyDescent="0.2">
      <c r="B246" s="10"/>
      <c r="C246" s="29" t="s">
        <v>25</v>
      </c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Y246" s="14" t="s">
        <v>0</v>
      </c>
      <c r="AY246" s="11"/>
    </row>
    <row r="247" spans="2:51" x14ac:dyDescent="0.2">
      <c r="B247" s="10"/>
      <c r="C247" s="40" t="s">
        <v>26</v>
      </c>
      <c r="D247" s="41"/>
      <c r="E247" s="42"/>
      <c r="F247" s="49" t="s">
        <v>27</v>
      </c>
      <c r="G247" s="50"/>
      <c r="H247" s="50"/>
      <c r="I247" s="50"/>
      <c r="J247" s="50"/>
      <c r="K247" s="50"/>
      <c r="L247" s="50"/>
      <c r="M247" s="50"/>
      <c r="N247" s="50"/>
      <c r="O247" s="51"/>
      <c r="R247" s="1" t="s">
        <v>37</v>
      </c>
      <c r="Y247" s="37">
        <f>+Y260</f>
        <v>0.6</v>
      </c>
      <c r="AY247" s="11"/>
    </row>
    <row r="248" spans="2:51" x14ac:dyDescent="0.2">
      <c r="B248" s="10"/>
      <c r="C248" s="43"/>
      <c r="D248" s="44"/>
      <c r="E248" s="45"/>
      <c r="F248" s="52" t="s">
        <v>28</v>
      </c>
      <c r="G248" s="52"/>
      <c r="H248" s="52"/>
      <c r="I248" s="52" t="s">
        <v>29</v>
      </c>
      <c r="J248" s="52"/>
      <c r="K248" s="52"/>
      <c r="L248" s="52" t="s">
        <v>30</v>
      </c>
      <c r="M248" s="52"/>
      <c r="N248" s="52"/>
      <c r="O248" s="52"/>
      <c r="Y248" s="37"/>
      <c r="AY248" s="11"/>
    </row>
    <row r="249" spans="2:51" x14ac:dyDescent="0.2">
      <c r="B249" s="10"/>
      <c r="C249" s="43"/>
      <c r="D249" s="44"/>
      <c r="E249" s="45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Y249" s="37"/>
      <c r="AY249" s="11"/>
    </row>
    <row r="250" spans="2:51" x14ac:dyDescent="0.2">
      <c r="B250" s="10"/>
      <c r="C250" s="43"/>
      <c r="D250" s="44"/>
      <c r="E250" s="45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Q250" s="1" t="s">
        <v>36</v>
      </c>
      <c r="Y250" s="37" t="s">
        <v>63</v>
      </c>
      <c r="AY250" s="11"/>
    </row>
    <row r="251" spans="2:51" x14ac:dyDescent="0.2">
      <c r="B251" s="10"/>
      <c r="C251" s="43"/>
      <c r="D251" s="44"/>
      <c r="E251" s="45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Y251" s="37"/>
      <c r="AA251" s="14" t="s">
        <v>0</v>
      </c>
      <c r="AY251" s="11"/>
    </row>
    <row r="252" spans="2:51" ht="12" thickBot="1" x14ac:dyDescent="0.25">
      <c r="B252" s="10"/>
      <c r="C252" s="46"/>
      <c r="D252" s="47"/>
      <c r="E252" s="48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AA252" s="36">
        <v>3.5</v>
      </c>
      <c r="AY252" s="11"/>
    </row>
    <row r="253" spans="2:51" ht="12" thickTop="1" x14ac:dyDescent="0.2">
      <c r="B253" s="10"/>
      <c r="C253" s="54">
        <v>85</v>
      </c>
      <c r="D253" s="54"/>
      <c r="E253" s="54"/>
      <c r="F253" s="55">
        <v>1.82</v>
      </c>
      <c r="G253" s="55"/>
      <c r="H253" s="55"/>
      <c r="I253" s="56" t="s">
        <v>31</v>
      </c>
      <c r="J253" s="55"/>
      <c r="K253" s="55"/>
      <c r="L253" s="55">
        <v>2.4</v>
      </c>
      <c r="M253" s="55"/>
      <c r="N253" s="55"/>
      <c r="O253" s="55"/>
      <c r="Y253" s="14" t="s">
        <v>0</v>
      </c>
      <c r="AA253" s="36"/>
      <c r="AY253" s="11"/>
    </row>
    <row r="254" spans="2:51" x14ac:dyDescent="0.2">
      <c r="B254" s="10"/>
      <c r="C254" s="29">
        <v>90</v>
      </c>
      <c r="D254" s="29"/>
      <c r="E254" s="29"/>
      <c r="F254" s="35" t="s">
        <v>31</v>
      </c>
      <c r="G254" s="30"/>
      <c r="H254" s="30"/>
      <c r="I254" s="35" t="s">
        <v>31</v>
      </c>
      <c r="J254" s="30"/>
      <c r="K254" s="30"/>
      <c r="L254" s="30">
        <v>2.4</v>
      </c>
      <c r="M254" s="30"/>
      <c r="N254" s="30"/>
      <c r="O254" s="30"/>
      <c r="Y254" s="37">
        <f>+AA252-Y247</f>
        <v>2.9</v>
      </c>
      <c r="AA254" s="36"/>
      <c r="AY254" s="11"/>
    </row>
    <row r="255" spans="2:51" x14ac:dyDescent="0.2">
      <c r="B255" s="10"/>
      <c r="C255" s="29">
        <v>115</v>
      </c>
      <c r="D255" s="29"/>
      <c r="E255" s="29"/>
      <c r="F255" s="30">
        <v>2.15</v>
      </c>
      <c r="G255" s="30"/>
      <c r="H255" s="30"/>
      <c r="I255" s="30">
        <v>2.15</v>
      </c>
      <c r="J255" s="30"/>
      <c r="K255" s="30"/>
      <c r="L255" s="35" t="s">
        <v>31</v>
      </c>
      <c r="M255" s="30"/>
      <c r="N255" s="30"/>
      <c r="O255" s="30"/>
      <c r="X255" s="14"/>
      <c r="Y255" s="37"/>
      <c r="AA255" s="37" t="s">
        <v>62</v>
      </c>
      <c r="AY255" s="11"/>
    </row>
    <row r="256" spans="2:51" x14ac:dyDescent="0.2">
      <c r="B256" s="10"/>
      <c r="C256" s="29">
        <v>135</v>
      </c>
      <c r="D256" s="29"/>
      <c r="E256" s="29"/>
      <c r="F256" s="30">
        <v>2.4500000000000002</v>
      </c>
      <c r="G256" s="30"/>
      <c r="H256" s="30"/>
      <c r="I256" s="30">
        <v>2.4500000000000002</v>
      </c>
      <c r="J256" s="30"/>
      <c r="K256" s="30"/>
      <c r="L256" s="30">
        <v>2.85</v>
      </c>
      <c r="M256" s="30"/>
      <c r="N256" s="30"/>
      <c r="O256" s="30"/>
      <c r="R256" s="1" t="s">
        <v>35</v>
      </c>
      <c r="X256" s="14"/>
      <c r="Y256" s="37"/>
      <c r="AA256" s="37"/>
      <c r="AY256" s="11"/>
    </row>
    <row r="257" spans="2:51" x14ac:dyDescent="0.2">
      <c r="B257" s="10"/>
      <c r="C257" s="29">
        <v>145</v>
      </c>
      <c r="D257" s="29"/>
      <c r="E257" s="29"/>
      <c r="F257" s="35" t="s">
        <v>31</v>
      </c>
      <c r="G257" s="30"/>
      <c r="H257" s="30"/>
      <c r="I257" s="30">
        <v>2.5</v>
      </c>
      <c r="J257" s="30"/>
      <c r="K257" s="30"/>
      <c r="L257" s="35" t="s">
        <v>31</v>
      </c>
      <c r="M257" s="30"/>
      <c r="N257" s="30"/>
      <c r="O257" s="30"/>
      <c r="AA257" s="37"/>
      <c r="AY257" s="11"/>
    </row>
    <row r="258" spans="2:51" x14ac:dyDescent="0.2">
      <c r="B258" s="10"/>
      <c r="C258" s="29">
        <v>175</v>
      </c>
      <c r="D258" s="29"/>
      <c r="E258" s="29"/>
      <c r="F258" s="35" t="s">
        <v>31</v>
      </c>
      <c r="G258" s="30"/>
      <c r="H258" s="30"/>
      <c r="I258" s="30">
        <v>2.8</v>
      </c>
      <c r="J258" s="30"/>
      <c r="K258" s="30"/>
      <c r="L258" s="35" t="s">
        <v>31</v>
      </c>
      <c r="M258" s="30"/>
      <c r="N258" s="30"/>
      <c r="O258" s="30"/>
      <c r="AY258" s="11"/>
    </row>
    <row r="259" spans="2:51" x14ac:dyDescent="0.2">
      <c r="B259" s="10"/>
      <c r="C259" s="29">
        <v>190</v>
      </c>
      <c r="D259" s="29"/>
      <c r="E259" s="29"/>
      <c r="F259" s="30">
        <v>2.9</v>
      </c>
      <c r="G259" s="30"/>
      <c r="H259" s="30"/>
      <c r="I259" s="30">
        <v>2.95</v>
      </c>
      <c r="J259" s="30"/>
      <c r="K259" s="30"/>
      <c r="L259" s="30">
        <v>3.75</v>
      </c>
      <c r="M259" s="30"/>
      <c r="N259" s="30"/>
      <c r="O259" s="30"/>
      <c r="Q259" s="31" t="s">
        <v>65</v>
      </c>
      <c r="R259" s="31"/>
      <c r="Y259" s="14" t="s">
        <v>0</v>
      </c>
      <c r="AY259" s="11"/>
    </row>
    <row r="260" spans="2:51" x14ac:dyDescent="0.2">
      <c r="B260" s="10"/>
      <c r="C260" s="29">
        <v>235</v>
      </c>
      <c r="D260" s="29"/>
      <c r="E260" s="29"/>
      <c r="F260" s="30">
        <v>3.35</v>
      </c>
      <c r="G260" s="30"/>
      <c r="H260" s="30"/>
      <c r="I260" s="30">
        <v>3.35</v>
      </c>
      <c r="J260" s="30"/>
      <c r="K260" s="30"/>
      <c r="L260" s="35" t="s">
        <v>31</v>
      </c>
      <c r="M260" s="30"/>
      <c r="N260" s="30"/>
      <c r="O260" s="30"/>
      <c r="Q260" s="33">
        <v>0.12</v>
      </c>
      <c r="R260" s="33"/>
      <c r="S260" s="1" t="s">
        <v>0</v>
      </c>
      <c r="Y260" s="36">
        <v>0.6</v>
      </c>
      <c r="AY260" s="11"/>
    </row>
    <row r="261" spans="2:51" x14ac:dyDescent="0.2">
      <c r="B261" s="10"/>
      <c r="C261" s="29">
        <v>240</v>
      </c>
      <c r="D261" s="29"/>
      <c r="E261" s="29"/>
      <c r="F261" s="30">
        <v>3.35</v>
      </c>
      <c r="G261" s="30"/>
      <c r="H261" s="30"/>
      <c r="I261" s="30">
        <v>3.35</v>
      </c>
      <c r="J261" s="30"/>
      <c r="K261" s="30"/>
      <c r="L261" s="35" t="s">
        <v>31</v>
      </c>
      <c r="M261" s="30"/>
      <c r="N261" s="30"/>
      <c r="O261" s="30"/>
      <c r="Y261" s="36"/>
      <c r="AY261" s="11"/>
    </row>
    <row r="262" spans="2:51" x14ac:dyDescent="0.2">
      <c r="B262" s="10"/>
      <c r="C262" s="29">
        <v>290</v>
      </c>
      <c r="D262" s="29"/>
      <c r="E262" s="29"/>
      <c r="F262" s="30">
        <v>3.85</v>
      </c>
      <c r="G262" s="30"/>
      <c r="H262" s="30"/>
      <c r="I262" s="30">
        <v>3.85</v>
      </c>
      <c r="J262" s="30"/>
      <c r="K262" s="30"/>
      <c r="L262" s="30">
        <v>4.55</v>
      </c>
      <c r="M262" s="30"/>
      <c r="N262" s="30"/>
      <c r="O262" s="30"/>
      <c r="Y262" s="36"/>
      <c r="AY262" s="11"/>
    </row>
    <row r="263" spans="2:51" x14ac:dyDescent="0.2">
      <c r="B263" s="10"/>
      <c r="Y263" s="37" t="s">
        <v>66</v>
      </c>
      <c r="AY263" s="11"/>
    </row>
    <row r="264" spans="2:51" x14ac:dyDescent="0.2">
      <c r="B264" s="10"/>
      <c r="S264" s="1" t="s">
        <v>64</v>
      </c>
      <c r="U264" s="33">
        <v>0.25</v>
      </c>
      <c r="V264" s="33"/>
      <c r="W264" s="1" t="s">
        <v>0</v>
      </c>
      <c r="Y264" s="37"/>
      <c r="AY264" s="11"/>
    </row>
    <row r="265" spans="2:51" x14ac:dyDescent="0.2">
      <c r="B265" s="10"/>
      <c r="D265" s="17" t="s">
        <v>59</v>
      </c>
      <c r="AY265" s="11"/>
    </row>
    <row r="266" spans="2:51" x14ac:dyDescent="0.2">
      <c r="B266" s="10"/>
      <c r="D266" s="1" t="s">
        <v>46</v>
      </c>
      <c r="I266" s="31">
        <f>MAX(C228,I241)</f>
        <v>4.5</v>
      </c>
      <c r="J266" s="31"/>
      <c r="K266" s="1" t="s">
        <v>47</v>
      </c>
      <c r="L266" s="31">
        <f>MIN(C228,I241)</f>
        <v>1.625</v>
      </c>
      <c r="M266" s="31"/>
      <c r="N266" s="13" t="s">
        <v>7</v>
      </c>
      <c r="O266" s="31">
        <f>+I266/L266</f>
        <v>2.7692307692307692</v>
      </c>
      <c r="P266" s="31"/>
      <c r="Q266" s="13" t="str">
        <f>IF(O266&gt;R266,"&gt;","&lt;")</f>
        <v>&gt;</v>
      </c>
      <c r="R266" s="31">
        <v>2</v>
      </c>
      <c r="S266" s="31"/>
      <c r="U266" s="12" t="str">
        <f>IF(O266&gt;R266,"uygun.","uygun değil.")</f>
        <v>uygun.</v>
      </c>
      <c r="AY266" s="11"/>
    </row>
    <row r="267" spans="2:51" x14ac:dyDescent="0.2">
      <c r="B267" s="10"/>
      <c r="D267" s="16" t="s">
        <v>45</v>
      </c>
      <c r="Y267" s="32" t="str">
        <f>+U220</f>
        <v>K103</v>
      </c>
      <c r="Z267" s="32"/>
      <c r="AA267" s="16" t="s">
        <v>14</v>
      </c>
      <c r="AY267" s="11"/>
    </row>
    <row r="268" spans="2:51" x14ac:dyDescent="0.2">
      <c r="B268" s="10"/>
      <c r="D268" s="1" t="s">
        <v>42</v>
      </c>
      <c r="J268" s="31">
        <f>+Q260</f>
        <v>0.12</v>
      </c>
      <c r="K268" s="31"/>
      <c r="L268" s="1" t="s">
        <v>0</v>
      </c>
      <c r="M268" s="13" t="s">
        <v>6</v>
      </c>
      <c r="N268" s="33">
        <v>25</v>
      </c>
      <c r="O268" s="33"/>
      <c r="P268" s="1" t="s">
        <v>38</v>
      </c>
      <c r="S268" s="31">
        <f>+J268*N268</f>
        <v>3</v>
      </c>
      <c r="T268" s="31"/>
      <c r="U268" s="1" t="s">
        <v>4</v>
      </c>
      <c r="Y268" s="17" t="s">
        <v>12</v>
      </c>
      <c r="AY268" s="11"/>
    </row>
    <row r="269" spans="2:51" x14ac:dyDescent="0.2">
      <c r="B269" s="10"/>
      <c r="D269" s="1" t="s">
        <v>39</v>
      </c>
      <c r="J269" s="33">
        <v>0.05</v>
      </c>
      <c r="K269" s="33"/>
      <c r="L269" s="1" t="s">
        <v>0</v>
      </c>
      <c r="M269" s="13" t="s">
        <v>6</v>
      </c>
      <c r="N269" s="33">
        <v>22</v>
      </c>
      <c r="O269" s="33"/>
      <c r="P269" s="1" t="s">
        <v>38</v>
      </c>
      <c r="S269" s="31">
        <f>+J269*N269</f>
        <v>1.1000000000000001</v>
      </c>
      <c r="T269" s="31"/>
      <c r="U269" s="1" t="s">
        <v>4</v>
      </c>
      <c r="Y269" s="1" t="s">
        <v>10</v>
      </c>
      <c r="AE269" s="31">
        <f>+AE276</f>
        <v>0.25</v>
      </c>
      <c r="AF269" s="31"/>
      <c r="AG269" s="13" t="s">
        <v>6</v>
      </c>
      <c r="AH269" s="31">
        <f>+AH276</f>
        <v>0.48</v>
      </c>
      <c r="AI269" s="31"/>
      <c r="AJ269" s="13" t="s">
        <v>6</v>
      </c>
      <c r="AK269" s="31">
        <f>+AK276</f>
        <v>25</v>
      </c>
      <c r="AL269" s="31"/>
      <c r="AM269" s="1" t="s">
        <v>38</v>
      </c>
      <c r="AP269" s="31">
        <f>+AE269*AH269*AK269</f>
        <v>3</v>
      </c>
      <c r="AQ269" s="31"/>
      <c r="AR269" s="1" t="s">
        <v>9</v>
      </c>
      <c r="AY269" s="11"/>
    </row>
    <row r="270" spans="2:51" x14ac:dyDescent="0.2">
      <c r="B270" s="10"/>
      <c r="D270" s="1" t="s">
        <v>40</v>
      </c>
      <c r="J270" s="33">
        <v>2.5000000000000001E-2</v>
      </c>
      <c r="K270" s="33"/>
      <c r="L270" s="1" t="s">
        <v>0</v>
      </c>
      <c r="M270" s="13" t="s">
        <v>6</v>
      </c>
      <c r="N270" s="33">
        <v>22</v>
      </c>
      <c r="O270" s="33"/>
      <c r="P270" s="1" t="s">
        <v>38</v>
      </c>
      <c r="S270" s="31">
        <f>+J270*N270</f>
        <v>0.55000000000000004</v>
      </c>
      <c r="T270" s="31"/>
      <c r="U270" s="1" t="s">
        <v>4</v>
      </c>
      <c r="Y270" s="1" t="s">
        <v>11</v>
      </c>
      <c r="AH270" s="31">
        <f>+AH277</f>
        <v>2.9</v>
      </c>
      <c r="AI270" s="31"/>
      <c r="AJ270" s="13" t="s">
        <v>6</v>
      </c>
      <c r="AK270" s="33">
        <v>2.4</v>
      </c>
      <c r="AL270" s="33"/>
      <c r="AM270" s="1" t="s">
        <v>67</v>
      </c>
      <c r="AP270" s="39">
        <f>+AH270*AK270</f>
        <v>6.96</v>
      </c>
      <c r="AQ270" s="39"/>
      <c r="AR270" s="21" t="s">
        <v>9</v>
      </c>
      <c r="AS270" s="21"/>
      <c r="AY270" s="11"/>
    </row>
    <row r="271" spans="2:51" x14ac:dyDescent="0.2">
      <c r="B271" s="10"/>
      <c r="D271" s="1" t="s">
        <v>41</v>
      </c>
      <c r="J271" s="33">
        <v>0.02</v>
      </c>
      <c r="K271" s="33"/>
      <c r="L271" s="1" t="s">
        <v>0</v>
      </c>
      <c r="M271" s="13" t="s">
        <v>6</v>
      </c>
      <c r="N271" s="33">
        <v>20</v>
      </c>
      <c r="O271" s="33"/>
      <c r="P271" s="1" t="s">
        <v>38</v>
      </c>
      <c r="S271" s="31">
        <f>+J271*N271</f>
        <v>0.4</v>
      </c>
      <c r="T271" s="31"/>
      <c r="U271" s="1" t="s">
        <v>4</v>
      </c>
      <c r="AO271" s="1" t="s">
        <v>13</v>
      </c>
      <c r="AP271" s="31">
        <f>SUM(AP269:AQ270)</f>
        <v>9.9600000000000009</v>
      </c>
      <c r="AQ271" s="31"/>
      <c r="AR271" s="1" t="s">
        <v>9</v>
      </c>
      <c r="AY271" s="11"/>
    </row>
    <row r="272" spans="2:51" x14ac:dyDescent="0.2">
      <c r="B272" s="10"/>
      <c r="L272" s="1" t="s">
        <v>43</v>
      </c>
      <c r="S272" s="34">
        <f>SUM(S268:T271)</f>
        <v>5.05</v>
      </c>
      <c r="T272" s="34"/>
      <c r="U272" s="22" t="s">
        <v>4</v>
      </c>
      <c r="V272" s="22"/>
      <c r="Y272" s="31">
        <f>+Y279</f>
        <v>1.4</v>
      </c>
      <c r="Z272" s="31"/>
      <c r="AA272" s="13" t="s">
        <v>6</v>
      </c>
      <c r="AB272" s="31">
        <f>+AP271</f>
        <v>9.9600000000000009</v>
      </c>
      <c r="AC272" s="31"/>
      <c r="AD272" s="13" t="s">
        <v>7</v>
      </c>
      <c r="AE272" s="31">
        <f>+Y272*AB272</f>
        <v>13.944000000000001</v>
      </c>
      <c r="AF272" s="31"/>
      <c r="AG272" s="1" t="s">
        <v>9</v>
      </c>
      <c r="AY272" s="11"/>
    </row>
    <row r="273" spans="2:51" x14ac:dyDescent="0.2">
      <c r="B273" s="10"/>
      <c r="J273" s="1" t="s">
        <v>5</v>
      </c>
      <c r="S273" s="33">
        <v>5</v>
      </c>
      <c r="T273" s="33"/>
      <c r="U273" s="1" t="s">
        <v>4</v>
      </c>
      <c r="AY273" s="11"/>
    </row>
    <row r="274" spans="2:51" x14ac:dyDescent="0.2">
      <c r="B274" s="10"/>
      <c r="C274" s="32" t="str">
        <f>+E228</f>
        <v>K101</v>
      </c>
      <c r="D274" s="32"/>
      <c r="E274" s="16" t="s">
        <v>14</v>
      </c>
      <c r="Y274" s="32" t="str">
        <f>+M228</f>
        <v>K102</v>
      </c>
      <c r="Z274" s="32"/>
      <c r="AA274" s="16" t="s">
        <v>14</v>
      </c>
      <c r="AY274" s="11"/>
    </row>
    <row r="275" spans="2:51" x14ac:dyDescent="0.2">
      <c r="B275" s="10"/>
      <c r="C275" s="17" t="s">
        <v>12</v>
      </c>
      <c r="Y275" s="17" t="s">
        <v>12</v>
      </c>
      <c r="AY275" s="11"/>
    </row>
    <row r="276" spans="2:51" x14ac:dyDescent="0.2">
      <c r="B276" s="10"/>
      <c r="C276" s="1" t="s">
        <v>10</v>
      </c>
      <c r="I276" s="31">
        <f>+U264</f>
        <v>0.25</v>
      </c>
      <c r="J276" s="31"/>
      <c r="K276" s="13" t="s">
        <v>6</v>
      </c>
      <c r="L276" s="31">
        <f>+Y260-Q260</f>
        <v>0.48</v>
      </c>
      <c r="M276" s="31"/>
      <c r="N276" s="13" t="s">
        <v>6</v>
      </c>
      <c r="O276" s="31">
        <f>+N268</f>
        <v>25</v>
      </c>
      <c r="P276" s="31"/>
      <c r="Q276" s="1" t="s">
        <v>38</v>
      </c>
      <c r="T276" s="31">
        <f>+I276*L276*O276</f>
        <v>3</v>
      </c>
      <c r="U276" s="31"/>
      <c r="V276" s="1" t="s">
        <v>9</v>
      </c>
      <c r="Y276" s="1" t="s">
        <v>10</v>
      </c>
      <c r="AE276" s="31">
        <f>+I276</f>
        <v>0.25</v>
      </c>
      <c r="AF276" s="31"/>
      <c r="AG276" s="13" t="s">
        <v>6</v>
      </c>
      <c r="AH276" s="31">
        <f>+L276</f>
        <v>0.48</v>
      </c>
      <c r="AI276" s="31"/>
      <c r="AJ276" s="13" t="s">
        <v>6</v>
      </c>
      <c r="AK276" s="31">
        <f>+O276</f>
        <v>25</v>
      </c>
      <c r="AL276" s="31"/>
      <c r="AM276" s="1" t="s">
        <v>38</v>
      </c>
      <c r="AP276" s="31">
        <f>+AE276*AH276*AK276</f>
        <v>3</v>
      </c>
      <c r="AQ276" s="31"/>
      <c r="AR276" s="1" t="s">
        <v>9</v>
      </c>
      <c r="AY276" s="11"/>
    </row>
    <row r="277" spans="2:51" x14ac:dyDescent="0.2">
      <c r="B277" s="10"/>
      <c r="C277" s="1" t="s">
        <v>11</v>
      </c>
      <c r="L277" s="31">
        <f>+Y254</f>
        <v>2.9</v>
      </c>
      <c r="M277" s="31"/>
      <c r="N277" s="13" t="s">
        <v>6</v>
      </c>
      <c r="O277" s="33">
        <v>2.4</v>
      </c>
      <c r="P277" s="33"/>
      <c r="Q277" s="1" t="s">
        <v>67</v>
      </c>
      <c r="T277" s="39">
        <f>+L277*O277</f>
        <v>6.96</v>
      </c>
      <c r="U277" s="39"/>
      <c r="V277" s="21" t="s">
        <v>9</v>
      </c>
      <c r="W277" s="21"/>
      <c r="Y277" s="1" t="s">
        <v>11</v>
      </c>
      <c r="AH277" s="31">
        <f>+L277</f>
        <v>2.9</v>
      </c>
      <c r="AI277" s="31"/>
      <c r="AJ277" s="13" t="s">
        <v>6</v>
      </c>
      <c r="AK277" s="33">
        <v>0</v>
      </c>
      <c r="AL277" s="33"/>
      <c r="AM277" s="1" t="s">
        <v>67</v>
      </c>
      <c r="AP277" s="39">
        <f>+AH277*AK277</f>
        <v>0</v>
      </c>
      <c r="AQ277" s="39"/>
      <c r="AR277" s="21" t="s">
        <v>9</v>
      </c>
      <c r="AS277" s="21"/>
      <c r="AY277" s="11"/>
    </row>
    <row r="278" spans="2:51" x14ac:dyDescent="0.2">
      <c r="B278" s="10"/>
      <c r="S278" s="1" t="s">
        <v>13</v>
      </c>
      <c r="T278" s="31">
        <f>SUM(T276:U277)</f>
        <v>9.9600000000000009</v>
      </c>
      <c r="U278" s="31"/>
      <c r="V278" s="1" t="s">
        <v>9</v>
      </c>
      <c r="AO278" s="1" t="s">
        <v>13</v>
      </c>
      <c r="AP278" s="31">
        <f>SUM(AP276:AQ277)</f>
        <v>3</v>
      </c>
      <c r="AQ278" s="31"/>
      <c r="AR278" s="1" t="s">
        <v>9</v>
      </c>
      <c r="AY278" s="11"/>
    </row>
    <row r="279" spans="2:51" x14ac:dyDescent="0.2">
      <c r="B279" s="10"/>
      <c r="C279" s="31">
        <v>1.4</v>
      </c>
      <c r="D279" s="31"/>
      <c r="E279" s="13" t="s">
        <v>6</v>
      </c>
      <c r="F279" s="31">
        <f>+T278</f>
        <v>9.9600000000000009</v>
      </c>
      <c r="G279" s="31"/>
      <c r="H279" s="13" t="s">
        <v>7</v>
      </c>
      <c r="I279" s="31">
        <f>+C279*F279</f>
        <v>13.944000000000001</v>
      </c>
      <c r="J279" s="31"/>
      <c r="K279" s="1" t="s">
        <v>9</v>
      </c>
      <c r="Y279" s="31">
        <f>+C279</f>
        <v>1.4</v>
      </c>
      <c r="Z279" s="31"/>
      <c r="AA279" s="13" t="s">
        <v>6</v>
      </c>
      <c r="AB279" s="31">
        <f>+AP278</f>
        <v>3</v>
      </c>
      <c r="AC279" s="31"/>
      <c r="AD279" s="13" t="s">
        <v>7</v>
      </c>
      <c r="AE279" s="31">
        <f>+Y279*AB279</f>
        <v>4.1999999999999993</v>
      </c>
      <c r="AF279" s="31"/>
      <c r="AG279" s="1" t="s">
        <v>9</v>
      </c>
      <c r="AY279" s="11"/>
    </row>
    <row r="280" spans="2:51" x14ac:dyDescent="0.2">
      <c r="B280" s="10"/>
      <c r="C280" s="17" t="s">
        <v>60</v>
      </c>
      <c r="Y280" s="17" t="s">
        <v>60</v>
      </c>
      <c r="AY280" s="11"/>
    </row>
    <row r="281" spans="2:51" x14ac:dyDescent="0.2">
      <c r="B281" s="10"/>
      <c r="C281" s="31">
        <f>+G218</f>
        <v>0.8125</v>
      </c>
      <c r="D281" s="31"/>
      <c r="E281" s="13" t="s">
        <v>6</v>
      </c>
      <c r="F281" s="31">
        <f>+S272</f>
        <v>5.05</v>
      </c>
      <c r="G281" s="31"/>
      <c r="H281" s="13" t="s">
        <v>7</v>
      </c>
      <c r="I281" s="31">
        <f>+C281*F281</f>
        <v>4.1031249999999995</v>
      </c>
      <c r="J281" s="31"/>
      <c r="K281" s="1" t="s">
        <v>9</v>
      </c>
      <c r="Y281" s="31">
        <f>+S218</f>
        <v>0.8125</v>
      </c>
      <c r="Z281" s="31"/>
      <c r="AA281" s="13" t="s">
        <v>6</v>
      </c>
      <c r="AB281" s="31">
        <f>+F281</f>
        <v>5.05</v>
      </c>
      <c r="AC281" s="31"/>
      <c r="AD281" s="13" t="s">
        <v>7</v>
      </c>
      <c r="AE281" s="31">
        <f>+Y281*AB281</f>
        <v>4.1031249999999995</v>
      </c>
      <c r="AF281" s="31"/>
      <c r="AG281" s="1" t="s">
        <v>9</v>
      </c>
      <c r="AY281" s="11"/>
    </row>
    <row r="282" spans="2:51" x14ac:dyDescent="0.2">
      <c r="B282" s="10"/>
      <c r="C282" s="31">
        <f>+C279</f>
        <v>1.4</v>
      </c>
      <c r="D282" s="31"/>
      <c r="E282" s="13" t="s">
        <v>6</v>
      </c>
      <c r="F282" s="31">
        <f>+I281</f>
        <v>4.1031249999999995</v>
      </c>
      <c r="G282" s="31"/>
      <c r="H282" s="13" t="s">
        <v>7</v>
      </c>
      <c r="I282" s="31">
        <f>+C282*F282</f>
        <v>5.7443749999999989</v>
      </c>
      <c r="J282" s="31"/>
      <c r="K282" s="1" t="s">
        <v>9</v>
      </c>
      <c r="Y282" s="31">
        <f>+Y279</f>
        <v>1.4</v>
      </c>
      <c r="Z282" s="31"/>
      <c r="AA282" s="13" t="s">
        <v>6</v>
      </c>
      <c r="AB282" s="31">
        <f>+AE281</f>
        <v>4.1031249999999995</v>
      </c>
      <c r="AC282" s="31"/>
      <c r="AD282" s="13" t="s">
        <v>7</v>
      </c>
      <c r="AE282" s="31">
        <f>+Y282*AB282</f>
        <v>5.7443749999999989</v>
      </c>
      <c r="AF282" s="31"/>
      <c r="AG282" s="1" t="s">
        <v>9</v>
      </c>
      <c r="AY282" s="11"/>
    </row>
    <row r="283" spans="2:51" x14ac:dyDescent="0.2">
      <c r="B283" s="10"/>
      <c r="C283" s="17" t="s">
        <v>61</v>
      </c>
      <c r="Y283" s="17" t="s">
        <v>61</v>
      </c>
      <c r="AY283" s="11"/>
    </row>
    <row r="284" spans="2:51" x14ac:dyDescent="0.2">
      <c r="B284" s="10"/>
      <c r="C284" s="31">
        <f>+C281</f>
        <v>0.8125</v>
      </c>
      <c r="D284" s="31"/>
      <c r="E284" s="13" t="s">
        <v>6</v>
      </c>
      <c r="F284" s="31">
        <f>+S273</f>
        <v>5</v>
      </c>
      <c r="G284" s="31"/>
      <c r="H284" s="13" t="s">
        <v>7</v>
      </c>
      <c r="I284" s="31">
        <f>+C284*F284</f>
        <v>4.0625</v>
      </c>
      <c r="J284" s="31"/>
      <c r="K284" s="1" t="s">
        <v>9</v>
      </c>
      <c r="Y284" s="31">
        <f>+Y281</f>
        <v>0.8125</v>
      </c>
      <c r="Z284" s="31"/>
      <c r="AA284" s="13" t="s">
        <v>6</v>
      </c>
      <c r="AB284" s="31">
        <f>+F284</f>
        <v>5</v>
      </c>
      <c r="AC284" s="31"/>
      <c r="AD284" s="13" t="s">
        <v>7</v>
      </c>
      <c r="AE284" s="31">
        <f>+Y284*AB284</f>
        <v>4.0625</v>
      </c>
      <c r="AF284" s="31"/>
      <c r="AG284" s="1" t="s">
        <v>9</v>
      </c>
      <c r="AY284" s="11"/>
    </row>
    <row r="285" spans="2:51" x14ac:dyDescent="0.2">
      <c r="B285" s="10"/>
      <c r="C285" s="31">
        <v>1.6</v>
      </c>
      <c r="D285" s="31"/>
      <c r="E285" s="13" t="s">
        <v>6</v>
      </c>
      <c r="F285" s="31">
        <f>+I284</f>
        <v>4.0625</v>
      </c>
      <c r="G285" s="31"/>
      <c r="H285" s="13" t="s">
        <v>7</v>
      </c>
      <c r="I285" s="31">
        <f>+C285*F285</f>
        <v>6.5</v>
      </c>
      <c r="J285" s="31"/>
      <c r="K285" s="1" t="s">
        <v>9</v>
      </c>
      <c r="Y285" s="31">
        <f>+C285</f>
        <v>1.6</v>
      </c>
      <c r="Z285" s="31"/>
      <c r="AA285" s="13" t="s">
        <v>6</v>
      </c>
      <c r="AB285" s="31">
        <f>+AE284</f>
        <v>4.0625</v>
      </c>
      <c r="AC285" s="31"/>
      <c r="AD285" s="13" t="s">
        <v>7</v>
      </c>
      <c r="AE285" s="31">
        <f>+Y285*AB285</f>
        <v>6.5</v>
      </c>
      <c r="AF285" s="31"/>
      <c r="AG285" s="1" t="s">
        <v>9</v>
      </c>
      <c r="AY285" s="11"/>
    </row>
    <row r="286" spans="2:51" x14ac:dyDescent="0.2">
      <c r="B286" s="10"/>
      <c r="AY286" s="11"/>
    </row>
    <row r="287" spans="2:51" x14ac:dyDescent="0.2">
      <c r="B287" s="10"/>
      <c r="L287" s="31">
        <f>+I279</f>
        <v>13.944000000000001</v>
      </c>
      <c r="M287" s="31"/>
      <c r="N287" s="1" t="s">
        <v>9</v>
      </c>
      <c r="AD287" s="31">
        <f>+AE279</f>
        <v>4.1999999999999993</v>
      </c>
      <c r="AE287" s="31"/>
      <c r="AF287" s="1" t="s">
        <v>9</v>
      </c>
      <c r="AY287" s="11"/>
    </row>
    <row r="288" spans="2:51" x14ac:dyDescent="0.2">
      <c r="B288" s="10"/>
      <c r="D288" s="1" t="s">
        <v>18</v>
      </c>
      <c r="V288" s="1" t="s">
        <v>18</v>
      </c>
      <c r="AY288" s="11"/>
    </row>
    <row r="289" spans="2:51" x14ac:dyDescent="0.2">
      <c r="B289" s="10"/>
      <c r="AY289" s="11"/>
    </row>
    <row r="290" spans="2:51" x14ac:dyDescent="0.2">
      <c r="B290" s="10"/>
      <c r="L290" s="31">
        <f>+I282</f>
        <v>5.7443749999999989</v>
      </c>
      <c r="M290" s="31"/>
      <c r="N290" s="1" t="s">
        <v>9</v>
      </c>
      <c r="AD290" s="31">
        <f>+AE282</f>
        <v>5.7443749999999989</v>
      </c>
      <c r="AE290" s="31"/>
      <c r="AF290" s="1" t="s">
        <v>9</v>
      </c>
      <c r="AY290" s="11"/>
    </row>
    <row r="291" spans="2:51" x14ac:dyDescent="0.2">
      <c r="B291" s="10"/>
      <c r="D291" s="1" t="s">
        <v>18</v>
      </c>
      <c r="V291" s="1" t="s">
        <v>19</v>
      </c>
      <c r="AY291" s="11"/>
    </row>
    <row r="292" spans="2:51" x14ac:dyDescent="0.2">
      <c r="B292" s="10"/>
      <c r="AY292" s="11"/>
    </row>
    <row r="293" spans="2:51" x14ac:dyDescent="0.2">
      <c r="B293" s="10"/>
      <c r="E293" s="14"/>
      <c r="L293" s="31">
        <f>+I285</f>
        <v>6.5</v>
      </c>
      <c r="M293" s="31"/>
      <c r="N293" s="1" t="s">
        <v>9</v>
      </c>
      <c r="W293" s="14"/>
      <c r="AD293" s="31">
        <f>+AE285</f>
        <v>6.5</v>
      </c>
      <c r="AE293" s="31"/>
      <c r="AF293" s="1" t="s">
        <v>9</v>
      </c>
      <c r="AY293" s="11"/>
    </row>
    <row r="294" spans="2:51" x14ac:dyDescent="0.2">
      <c r="B294" s="10"/>
      <c r="D294" s="1" t="s">
        <v>18</v>
      </c>
      <c r="E294" s="14"/>
      <c r="V294" s="1" t="s">
        <v>19</v>
      </c>
      <c r="W294" s="14"/>
      <c r="AY294" s="11"/>
    </row>
    <row r="295" spans="2:51" x14ac:dyDescent="0.2">
      <c r="B295" s="10"/>
      <c r="E295" s="14"/>
      <c r="W295" s="14"/>
      <c r="AY295" s="11"/>
    </row>
    <row r="296" spans="2:51" x14ac:dyDescent="0.2">
      <c r="B296" s="10"/>
      <c r="L296" s="31" t="str">
        <f>+E228</f>
        <v>K101</v>
      </c>
      <c r="M296" s="31"/>
      <c r="AD296" s="31" t="str">
        <f>+M228</f>
        <v>K102</v>
      </c>
      <c r="AE296" s="31"/>
      <c r="AY296" s="11"/>
    </row>
    <row r="297" spans="2:51" x14ac:dyDescent="0.2">
      <c r="B297" s="10"/>
      <c r="AY297" s="11"/>
    </row>
    <row r="298" spans="2:51" x14ac:dyDescent="0.2">
      <c r="B298" s="10"/>
      <c r="AY298" s="11"/>
    </row>
    <row r="299" spans="2:51" x14ac:dyDescent="0.2">
      <c r="B299" s="10"/>
      <c r="F299" s="31">
        <f>(L287+L290+L293)*L300/2</f>
        <v>58.923843750000003</v>
      </c>
      <c r="G299" s="31"/>
      <c r="H299" s="1" t="s">
        <v>8</v>
      </c>
      <c r="S299" s="31">
        <f>+F299</f>
        <v>58.923843750000003</v>
      </c>
      <c r="T299" s="31"/>
      <c r="U299" s="1" t="s">
        <v>8</v>
      </c>
      <c r="X299" s="31">
        <f>(AD287+2*AD290+2*AD293)*AD300/2</f>
        <v>64.549687500000005</v>
      </c>
      <c r="Y299" s="31"/>
      <c r="Z299" s="1" t="s">
        <v>8</v>
      </c>
      <c r="AK299" s="31">
        <f>+X299</f>
        <v>64.549687500000005</v>
      </c>
      <c r="AL299" s="31"/>
      <c r="AM299" s="1" t="s">
        <v>8</v>
      </c>
      <c r="AY299" s="11"/>
    </row>
    <row r="300" spans="2:51" x14ac:dyDescent="0.2">
      <c r="B300" s="10"/>
      <c r="K300" s="1" t="s">
        <v>32</v>
      </c>
      <c r="L300" s="31">
        <f>+C228</f>
        <v>4.5</v>
      </c>
      <c r="M300" s="31"/>
      <c r="N300" s="1" t="s">
        <v>0</v>
      </c>
      <c r="AC300" s="1" t="s">
        <v>32</v>
      </c>
      <c r="AD300" s="31">
        <f>+L300</f>
        <v>4.5</v>
      </c>
      <c r="AE300" s="31"/>
      <c r="AF300" s="1" t="s">
        <v>0</v>
      </c>
      <c r="AY300" s="11"/>
    </row>
    <row r="301" spans="2:51" x14ac:dyDescent="0.2">
      <c r="B301" s="10"/>
      <c r="AY301" s="11"/>
    </row>
    <row r="302" spans="2:51" x14ac:dyDescent="0.2">
      <c r="B302" s="10"/>
      <c r="H302" s="1" t="s">
        <v>15</v>
      </c>
      <c r="K302" s="31">
        <f>F299</f>
        <v>58.923843750000003</v>
      </c>
      <c r="L302" s="31"/>
      <c r="M302" s="31"/>
      <c r="N302" s="1" t="s">
        <v>8</v>
      </c>
      <c r="P302" s="1" t="s">
        <v>33</v>
      </c>
      <c r="Z302" s="1" t="s">
        <v>15</v>
      </c>
      <c r="AC302" s="31">
        <f>X299</f>
        <v>64.549687500000005</v>
      </c>
      <c r="AD302" s="31"/>
      <c r="AE302" s="31"/>
      <c r="AF302" s="1" t="s">
        <v>8</v>
      </c>
      <c r="AH302" s="1" t="s">
        <v>33</v>
      </c>
      <c r="AY302" s="11"/>
    </row>
    <row r="303" spans="2:51" x14ac:dyDescent="0.2">
      <c r="B303" s="10"/>
      <c r="H303" s="1" t="s">
        <v>16</v>
      </c>
      <c r="K303" s="31">
        <f>(L287+L290+L293)*L300^2/8</f>
        <v>66.289324218749996</v>
      </c>
      <c r="L303" s="31"/>
      <c r="M303" s="31"/>
      <c r="N303" s="1" t="s">
        <v>17</v>
      </c>
      <c r="P303" s="1" t="s">
        <v>34</v>
      </c>
      <c r="Z303" s="1" t="s">
        <v>16</v>
      </c>
      <c r="AC303" s="31">
        <f>(AD287+2*AD290+2*AD293)*AD300^2/8</f>
        <v>72.618398437499991</v>
      </c>
      <c r="AD303" s="31"/>
      <c r="AE303" s="31"/>
      <c r="AF303" s="1" t="s">
        <v>17</v>
      </c>
      <c r="AH303" s="1" t="s">
        <v>34</v>
      </c>
      <c r="AY303" s="11"/>
    </row>
    <row r="304" spans="2:51" x14ac:dyDescent="0.2">
      <c r="B304" s="10"/>
      <c r="AY304" s="11"/>
    </row>
    <row r="305" spans="2:51" x14ac:dyDescent="0.2">
      <c r="B305" s="10"/>
      <c r="AY305" s="11"/>
    </row>
    <row r="306" spans="2:51" x14ac:dyDescent="0.2">
      <c r="B306" s="10"/>
      <c r="D306" s="1" t="s">
        <v>18</v>
      </c>
      <c r="R306" s="31">
        <f>+AE272</f>
        <v>13.944000000000001</v>
      </c>
      <c r="S306" s="31"/>
      <c r="T306" s="1" t="s">
        <v>9</v>
      </c>
      <c r="AY306" s="11"/>
    </row>
    <row r="307" spans="2:51" x14ac:dyDescent="0.2">
      <c r="B307" s="10"/>
      <c r="AY307" s="11"/>
    </row>
    <row r="308" spans="2:51" x14ac:dyDescent="0.2">
      <c r="B308" s="10"/>
      <c r="AY308" s="11"/>
    </row>
    <row r="309" spans="2:51" x14ac:dyDescent="0.2">
      <c r="B309" s="10"/>
      <c r="L309" s="31">
        <f>+X299</f>
        <v>64.549687500000005</v>
      </c>
      <c r="M309" s="31"/>
      <c r="N309" s="1" t="s">
        <v>8</v>
      </c>
      <c r="R309" s="31">
        <f>+L309</f>
        <v>64.549687500000005</v>
      </c>
      <c r="S309" s="31"/>
      <c r="T309" s="1" t="s">
        <v>8</v>
      </c>
      <c r="X309" s="31">
        <f>+R309</f>
        <v>64.549687500000005</v>
      </c>
      <c r="Y309" s="31"/>
      <c r="Z309" s="1" t="s">
        <v>8</v>
      </c>
      <c r="AY309" s="11"/>
    </row>
    <row r="310" spans="2:51" x14ac:dyDescent="0.2">
      <c r="B310" s="10"/>
      <c r="D310" s="1" t="s">
        <v>18</v>
      </c>
      <c r="E310" s="14"/>
      <c r="AY310" s="11"/>
    </row>
    <row r="311" spans="2:51" x14ac:dyDescent="0.2">
      <c r="B311" s="10"/>
      <c r="E311" s="14"/>
      <c r="AY311" s="11"/>
    </row>
    <row r="312" spans="2:51" x14ac:dyDescent="0.2">
      <c r="B312" s="10"/>
      <c r="R312" s="31" t="str">
        <f>+U220</f>
        <v>K103</v>
      </c>
      <c r="S312" s="31"/>
      <c r="AY312" s="11"/>
    </row>
    <row r="313" spans="2:51" x14ac:dyDescent="0.2">
      <c r="B313" s="10"/>
      <c r="AY313" s="11"/>
    </row>
    <row r="314" spans="2:51" x14ac:dyDescent="0.2">
      <c r="B314" s="10"/>
      <c r="AY314" s="11"/>
    </row>
    <row r="315" spans="2:51" x14ac:dyDescent="0.2">
      <c r="B315" s="10"/>
      <c r="F315" s="31">
        <f>R306*R318/2+1.5*L309</f>
        <v>142.14253125000002</v>
      </c>
      <c r="G315" s="31"/>
      <c r="H315" s="1" t="s">
        <v>8</v>
      </c>
      <c r="AD315" s="31">
        <f>+F315</f>
        <v>142.14253125000002</v>
      </c>
      <c r="AE315" s="31"/>
      <c r="AF315" s="1" t="s">
        <v>8</v>
      </c>
      <c r="AY315" s="11"/>
    </row>
    <row r="316" spans="2:51" x14ac:dyDescent="0.2">
      <c r="B316" s="10"/>
      <c r="I316" s="31">
        <f>+I241</f>
        <v>1.625</v>
      </c>
      <c r="J316" s="31"/>
      <c r="O316" s="31">
        <f>+I316</f>
        <v>1.625</v>
      </c>
      <c r="P316" s="31"/>
      <c r="Q316" s="1" t="s">
        <v>0</v>
      </c>
      <c r="U316" s="31">
        <f>+O316</f>
        <v>1.625</v>
      </c>
      <c r="V316" s="31"/>
      <c r="W316" s="1" t="s">
        <v>0</v>
      </c>
      <c r="AA316" s="31">
        <f>+U316</f>
        <v>1.625</v>
      </c>
      <c r="AB316" s="31"/>
      <c r="AC316" s="1" t="s">
        <v>0</v>
      </c>
      <c r="AY316" s="11"/>
    </row>
    <row r="317" spans="2:51" x14ac:dyDescent="0.2">
      <c r="B317" s="10"/>
      <c r="AY317" s="11"/>
    </row>
    <row r="318" spans="2:51" x14ac:dyDescent="0.2">
      <c r="B318" s="10"/>
      <c r="Q318" s="1" t="s">
        <v>32</v>
      </c>
      <c r="R318" s="31">
        <f>+U243</f>
        <v>6.5</v>
      </c>
      <c r="S318" s="31"/>
      <c r="T318" s="1" t="s">
        <v>0</v>
      </c>
      <c r="AY318" s="11"/>
    </row>
    <row r="319" spans="2:51" x14ac:dyDescent="0.2">
      <c r="B319" s="10"/>
      <c r="AY319" s="11"/>
    </row>
    <row r="320" spans="2:51" x14ac:dyDescent="0.2">
      <c r="B320" s="10"/>
      <c r="H320" s="1" t="s">
        <v>15</v>
      </c>
      <c r="K320" s="31">
        <f>F315</f>
        <v>142.14253125000002</v>
      </c>
      <c r="L320" s="31"/>
      <c r="M320" s="31"/>
      <c r="N320" s="1" t="s">
        <v>8</v>
      </c>
      <c r="P320" s="1" t="s">
        <v>33</v>
      </c>
      <c r="AY320" s="11"/>
    </row>
    <row r="321" spans="2:51" x14ac:dyDescent="0.2">
      <c r="B321" s="10"/>
      <c r="H321" s="1" t="s">
        <v>16</v>
      </c>
      <c r="K321" s="31">
        <f>F315*R318/2-R306*R318/2*R318/4-L309*O316</f>
        <v>283.42823437500005</v>
      </c>
      <c r="L321" s="31"/>
      <c r="M321" s="31"/>
      <c r="N321" s="1" t="s">
        <v>17</v>
      </c>
      <c r="P321" s="1" t="s">
        <v>34</v>
      </c>
      <c r="AY321" s="11"/>
    </row>
    <row r="322" spans="2:51" ht="12" thickBot="1" x14ac:dyDescent="0.25">
      <c r="B322" s="18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20"/>
    </row>
    <row r="323" spans="2:51" ht="12" thickBot="1" x14ac:dyDescent="0.25"/>
    <row r="324" spans="2:51" ht="63.75" customHeight="1" x14ac:dyDescent="0.2">
      <c r="B324" s="57" t="s">
        <v>57</v>
      </c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9"/>
    </row>
    <row r="325" spans="2:51" x14ac:dyDescent="0.2">
      <c r="B325" s="10"/>
      <c r="AF325" s="12" t="s">
        <v>20</v>
      </c>
      <c r="AY325" s="11"/>
    </row>
    <row r="326" spans="2:51" x14ac:dyDescent="0.2">
      <c r="B326" s="10"/>
      <c r="F326" s="31">
        <f>+H349/2</f>
        <v>0.65</v>
      </c>
      <c r="G326" s="31"/>
      <c r="H326" s="1" t="s">
        <v>0</v>
      </c>
      <c r="I326" s="31">
        <f>+F326</f>
        <v>0.65</v>
      </c>
      <c r="J326" s="31"/>
      <c r="K326" s="1" t="s">
        <v>0</v>
      </c>
      <c r="L326" s="31">
        <f>+I326</f>
        <v>0.65</v>
      </c>
      <c r="M326" s="31"/>
      <c r="N326" s="1" t="s">
        <v>0</v>
      </c>
      <c r="O326" s="31">
        <f>+L326</f>
        <v>0.65</v>
      </c>
      <c r="P326" s="31"/>
      <c r="Q326" s="1" t="s">
        <v>0</v>
      </c>
      <c r="R326" s="31">
        <f>+O326</f>
        <v>0.65</v>
      </c>
      <c r="S326" s="31"/>
      <c r="T326" s="1" t="s">
        <v>0</v>
      </c>
      <c r="U326" s="31">
        <f>+R326</f>
        <v>0.65</v>
      </c>
      <c r="V326" s="31"/>
      <c r="W326" s="1" t="s">
        <v>0</v>
      </c>
      <c r="X326" s="31">
        <f>+U326</f>
        <v>0.65</v>
      </c>
      <c r="Y326" s="31"/>
      <c r="Z326" s="1" t="s">
        <v>0</v>
      </c>
      <c r="AA326" s="31">
        <f>+X326</f>
        <v>0.65</v>
      </c>
      <c r="AB326" s="31"/>
      <c r="AC326" s="1" t="s">
        <v>0</v>
      </c>
      <c r="AD326" s="31">
        <f>+AA326</f>
        <v>0.65</v>
      </c>
      <c r="AE326" s="31"/>
      <c r="AF326" s="1" t="s">
        <v>0</v>
      </c>
      <c r="AG326" s="31">
        <f>+AD326</f>
        <v>0.65</v>
      </c>
      <c r="AH326" s="31"/>
      <c r="AI326" s="1" t="s">
        <v>0</v>
      </c>
      <c r="AY326" s="11"/>
    </row>
    <row r="327" spans="2:51" x14ac:dyDescent="0.2">
      <c r="B327" s="10"/>
      <c r="AY327" s="11"/>
    </row>
    <row r="328" spans="2:51" x14ac:dyDescent="0.2">
      <c r="B328" s="10"/>
      <c r="T328" s="33" t="s">
        <v>3</v>
      </c>
      <c r="U328" s="33"/>
      <c r="AK328" s="14"/>
      <c r="AY328" s="11"/>
    </row>
    <row r="329" spans="2:51" x14ac:dyDescent="0.2">
      <c r="B329" s="10"/>
      <c r="F329" s="2"/>
      <c r="G329" s="3"/>
      <c r="H329" s="3"/>
      <c r="I329" s="26"/>
      <c r="J329" s="3"/>
      <c r="K329" s="3"/>
      <c r="L329" s="2"/>
      <c r="M329" s="3"/>
      <c r="N329" s="23"/>
      <c r="O329" s="3"/>
      <c r="P329" s="3"/>
      <c r="Q329" s="4"/>
      <c r="R329" s="2"/>
      <c r="S329" s="3"/>
      <c r="T329" s="3"/>
      <c r="U329" s="26"/>
      <c r="V329" s="3"/>
      <c r="W329" s="4"/>
      <c r="X329" s="2"/>
      <c r="Y329" s="3"/>
      <c r="Z329" s="23"/>
      <c r="AA329" s="3"/>
      <c r="AB329" s="3"/>
      <c r="AC329" s="4"/>
      <c r="AD329" s="2"/>
      <c r="AE329" s="3"/>
      <c r="AF329" s="23"/>
      <c r="AG329" s="3"/>
      <c r="AH329" s="3"/>
      <c r="AI329" s="4"/>
      <c r="AK329" s="14"/>
      <c r="AY329" s="11"/>
    </row>
    <row r="330" spans="2:51" x14ac:dyDescent="0.2">
      <c r="B330" s="10"/>
      <c r="F330" s="5"/>
      <c r="G330" s="15"/>
      <c r="H330" s="15"/>
      <c r="I330" s="27"/>
      <c r="J330" s="15"/>
      <c r="K330" s="15"/>
      <c r="L330" s="5"/>
      <c r="M330" s="15"/>
      <c r="N330" s="24"/>
      <c r="O330" s="15"/>
      <c r="P330" s="15"/>
      <c r="Q330" s="6"/>
      <c r="R330" s="5"/>
      <c r="S330" s="15"/>
      <c r="T330" s="15"/>
      <c r="U330" s="27"/>
      <c r="V330" s="15"/>
      <c r="W330" s="6"/>
      <c r="X330" s="5"/>
      <c r="Y330" s="15"/>
      <c r="Z330" s="24"/>
      <c r="AA330" s="15"/>
      <c r="AB330" s="15"/>
      <c r="AC330" s="6"/>
      <c r="AD330" s="5"/>
      <c r="AE330" s="15"/>
      <c r="AF330" s="24"/>
      <c r="AG330" s="15"/>
      <c r="AH330" s="15"/>
      <c r="AI330" s="6"/>
      <c r="AK330" s="14"/>
      <c r="AY330" s="11"/>
    </row>
    <row r="331" spans="2:51" x14ac:dyDescent="0.2">
      <c r="B331" s="10"/>
      <c r="F331" s="5"/>
      <c r="G331" s="15"/>
      <c r="H331" s="15"/>
      <c r="I331" s="27"/>
      <c r="J331" s="15"/>
      <c r="K331" s="15"/>
      <c r="L331" s="5"/>
      <c r="M331" s="15"/>
      <c r="N331" s="24"/>
      <c r="O331" s="15"/>
      <c r="P331" s="15"/>
      <c r="Q331" s="6"/>
      <c r="R331" s="5"/>
      <c r="S331" s="15"/>
      <c r="T331" s="15"/>
      <c r="U331" s="27"/>
      <c r="V331" s="15"/>
      <c r="W331" s="6"/>
      <c r="X331" s="5"/>
      <c r="Y331" s="15"/>
      <c r="Z331" s="24"/>
      <c r="AA331" s="15"/>
      <c r="AB331" s="15"/>
      <c r="AC331" s="6"/>
      <c r="AD331" s="5"/>
      <c r="AE331" s="15"/>
      <c r="AF331" s="24"/>
      <c r="AG331" s="15"/>
      <c r="AH331" s="15"/>
      <c r="AI331" s="6"/>
      <c r="AK331" s="14"/>
      <c r="AY331" s="11"/>
    </row>
    <row r="332" spans="2:51" x14ac:dyDescent="0.2">
      <c r="B332" s="10"/>
      <c r="F332" s="5"/>
      <c r="G332" s="15"/>
      <c r="H332" s="15"/>
      <c r="I332" s="27"/>
      <c r="J332" s="15"/>
      <c r="K332" s="15"/>
      <c r="L332" s="5"/>
      <c r="M332" s="15"/>
      <c r="N332" s="24"/>
      <c r="O332" s="15"/>
      <c r="P332" s="15"/>
      <c r="Q332" s="6"/>
      <c r="R332" s="5"/>
      <c r="S332" s="15"/>
      <c r="T332" s="15"/>
      <c r="U332" s="27"/>
      <c r="V332" s="15"/>
      <c r="W332" s="6"/>
      <c r="X332" s="5"/>
      <c r="Y332" s="15"/>
      <c r="Z332" s="24"/>
      <c r="AA332" s="15"/>
      <c r="AB332" s="15"/>
      <c r="AC332" s="6"/>
      <c r="AD332" s="5"/>
      <c r="AE332" s="15"/>
      <c r="AF332" s="24"/>
      <c r="AG332" s="15"/>
      <c r="AH332" s="15"/>
      <c r="AI332" s="6"/>
      <c r="AY332" s="11"/>
    </row>
    <row r="333" spans="2:51" x14ac:dyDescent="0.2">
      <c r="B333" s="10"/>
      <c r="F333" s="5"/>
      <c r="G333" s="15"/>
      <c r="H333" s="15"/>
      <c r="I333" s="27"/>
      <c r="J333" s="15"/>
      <c r="K333" s="15"/>
      <c r="L333" s="5"/>
      <c r="M333" s="15"/>
      <c r="N333" s="24"/>
      <c r="O333" s="15"/>
      <c r="P333" s="15"/>
      <c r="Q333" s="6"/>
      <c r="R333" s="5"/>
      <c r="S333" s="15"/>
      <c r="T333" s="15"/>
      <c r="U333" s="27"/>
      <c r="V333" s="15"/>
      <c r="W333" s="6"/>
      <c r="X333" s="5"/>
      <c r="Y333" s="15"/>
      <c r="Z333" s="24"/>
      <c r="AA333" s="15"/>
      <c r="AB333" s="15"/>
      <c r="AC333" s="6"/>
      <c r="AD333" s="5"/>
      <c r="AE333" s="15"/>
      <c r="AF333" s="24"/>
      <c r="AG333" s="15"/>
      <c r="AH333" s="15"/>
      <c r="AI333" s="6"/>
      <c r="AY333" s="11"/>
    </row>
    <row r="334" spans="2:51" x14ac:dyDescent="0.2">
      <c r="B334" s="10"/>
      <c r="F334" s="5"/>
      <c r="G334" s="15"/>
      <c r="H334" s="15"/>
      <c r="I334" s="27"/>
      <c r="J334" s="15"/>
      <c r="K334" s="15"/>
      <c r="L334" s="5"/>
      <c r="M334" s="15"/>
      <c r="N334" s="24"/>
      <c r="O334" s="15"/>
      <c r="P334" s="15"/>
      <c r="Q334" s="6"/>
      <c r="R334" s="5"/>
      <c r="S334" s="15"/>
      <c r="T334" s="15"/>
      <c r="U334" s="27"/>
      <c r="V334" s="15"/>
      <c r="W334" s="6"/>
      <c r="X334" s="5"/>
      <c r="Y334" s="15"/>
      <c r="Z334" s="24"/>
      <c r="AA334" s="15"/>
      <c r="AB334" s="15"/>
      <c r="AC334" s="6"/>
      <c r="AD334" s="5"/>
      <c r="AE334" s="15"/>
      <c r="AF334" s="24"/>
      <c r="AG334" s="15"/>
      <c r="AH334" s="15"/>
      <c r="AI334" s="6"/>
      <c r="AY334" s="11"/>
    </row>
    <row r="335" spans="2:51" x14ac:dyDescent="0.2">
      <c r="B335" s="60" t="str">
        <f>IF(C336&gt;H349,"","artır.")</f>
        <v/>
      </c>
      <c r="C335" s="14" t="s">
        <v>0</v>
      </c>
      <c r="F335" s="5"/>
      <c r="G335" s="15"/>
      <c r="H335" s="15"/>
      <c r="I335" s="27"/>
      <c r="J335" s="15"/>
      <c r="K335" s="15"/>
      <c r="L335" s="5"/>
      <c r="M335" s="15"/>
      <c r="N335" s="24"/>
      <c r="O335" s="15"/>
      <c r="P335" s="15"/>
      <c r="Q335" s="6"/>
      <c r="R335" s="5"/>
      <c r="S335" s="15"/>
      <c r="T335" s="15"/>
      <c r="U335" s="27"/>
      <c r="V335" s="15"/>
      <c r="W335" s="6"/>
      <c r="X335" s="5"/>
      <c r="Y335" s="15"/>
      <c r="Z335" s="24"/>
      <c r="AA335" s="15"/>
      <c r="AB335" s="15"/>
      <c r="AC335" s="6"/>
      <c r="AD335" s="5"/>
      <c r="AE335" s="15"/>
      <c r="AF335" s="24"/>
      <c r="AG335" s="15"/>
      <c r="AH335" s="15"/>
      <c r="AI335" s="6"/>
      <c r="AK335" s="14"/>
      <c r="AY335" s="11"/>
    </row>
    <row r="336" spans="2:51" x14ac:dyDescent="0.2">
      <c r="B336" s="60"/>
      <c r="C336" s="36">
        <v>4.5</v>
      </c>
      <c r="E336" s="36" t="s">
        <v>1</v>
      </c>
      <c r="F336" s="5"/>
      <c r="G336" s="15"/>
      <c r="H336" s="15"/>
      <c r="I336" s="27"/>
      <c r="J336" s="15"/>
      <c r="K336" s="36" t="s">
        <v>2</v>
      </c>
      <c r="L336" s="5"/>
      <c r="M336" s="15"/>
      <c r="N336" s="24"/>
      <c r="O336" s="15"/>
      <c r="P336" s="15"/>
      <c r="Q336" s="38" t="str">
        <f>+K336</f>
        <v>K102</v>
      </c>
      <c r="R336" s="5"/>
      <c r="S336" s="15"/>
      <c r="T336" s="15"/>
      <c r="U336" s="27"/>
      <c r="V336" s="15"/>
      <c r="W336" s="38" t="str">
        <f>+Q336</f>
        <v>K102</v>
      </c>
      <c r="X336" s="5"/>
      <c r="Y336" s="15"/>
      <c r="Z336" s="24"/>
      <c r="AA336" s="15"/>
      <c r="AB336" s="15"/>
      <c r="AC336" s="38" t="str">
        <f>+W336</f>
        <v>K102</v>
      </c>
      <c r="AD336" s="5"/>
      <c r="AE336" s="15"/>
      <c r="AF336" s="24"/>
      <c r="AG336" s="15"/>
      <c r="AH336" s="15"/>
      <c r="AI336" s="38" t="str">
        <f>+E336</f>
        <v>K101</v>
      </c>
      <c r="AK336" s="14"/>
      <c r="AY336" s="11"/>
    </row>
    <row r="337" spans="2:55" x14ac:dyDescent="0.2">
      <c r="B337" s="60"/>
      <c r="C337" s="36"/>
      <c r="E337" s="36"/>
      <c r="F337" s="5"/>
      <c r="G337" s="15"/>
      <c r="H337" s="15"/>
      <c r="I337" s="27"/>
      <c r="J337" s="15"/>
      <c r="K337" s="36"/>
      <c r="L337" s="5"/>
      <c r="M337" s="15"/>
      <c r="N337" s="24"/>
      <c r="O337" s="15"/>
      <c r="P337" s="15"/>
      <c r="Q337" s="38"/>
      <c r="R337" s="5"/>
      <c r="S337" s="15"/>
      <c r="T337" s="15"/>
      <c r="U337" s="27"/>
      <c r="V337" s="15"/>
      <c r="W337" s="38"/>
      <c r="X337" s="5"/>
      <c r="Y337" s="15"/>
      <c r="Z337" s="24"/>
      <c r="AA337" s="15"/>
      <c r="AB337" s="15"/>
      <c r="AC337" s="38"/>
      <c r="AD337" s="5"/>
      <c r="AE337" s="15"/>
      <c r="AF337" s="24"/>
      <c r="AG337" s="15"/>
      <c r="AH337" s="15"/>
      <c r="AI337" s="38"/>
      <c r="AK337" s="14"/>
      <c r="AY337" s="11"/>
    </row>
    <row r="338" spans="2:55" x14ac:dyDescent="0.2">
      <c r="B338" s="60"/>
      <c r="C338" s="36"/>
      <c r="E338" s="36"/>
      <c r="F338" s="5"/>
      <c r="G338" s="15"/>
      <c r="H338" s="15"/>
      <c r="I338" s="27"/>
      <c r="J338" s="15"/>
      <c r="K338" s="36"/>
      <c r="L338" s="5"/>
      <c r="M338" s="15"/>
      <c r="N338" s="24"/>
      <c r="O338" s="15"/>
      <c r="P338" s="15"/>
      <c r="Q338" s="38"/>
      <c r="R338" s="5"/>
      <c r="S338" s="15"/>
      <c r="T338" s="15"/>
      <c r="U338" s="27"/>
      <c r="V338" s="15"/>
      <c r="W338" s="38"/>
      <c r="X338" s="5"/>
      <c r="Y338" s="15"/>
      <c r="Z338" s="24"/>
      <c r="AA338" s="15"/>
      <c r="AB338" s="15"/>
      <c r="AC338" s="38"/>
      <c r="AD338" s="5"/>
      <c r="AE338" s="15"/>
      <c r="AF338" s="24"/>
      <c r="AG338" s="15"/>
      <c r="AH338" s="15"/>
      <c r="AI338" s="38"/>
      <c r="AK338" s="14"/>
      <c r="AY338" s="11"/>
    </row>
    <row r="339" spans="2:55" x14ac:dyDescent="0.2">
      <c r="B339" s="10"/>
      <c r="F339" s="5"/>
      <c r="G339" s="15"/>
      <c r="H339" s="15"/>
      <c r="I339" s="27"/>
      <c r="J339" s="15"/>
      <c r="K339" s="15"/>
      <c r="L339" s="5"/>
      <c r="M339" s="15"/>
      <c r="N339" s="24"/>
      <c r="O339" s="15"/>
      <c r="P339" s="15"/>
      <c r="Q339" s="6"/>
      <c r="R339" s="5"/>
      <c r="S339" s="15"/>
      <c r="T339" s="15"/>
      <c r="U339" s="27"/>
      <c r="V339" s="15"/>
      <c r="W339" s="6"/>
      <c r="X339" s="5"/>
      <c r="Y339" s="15"/>
      <c r="Z339" s="24"/>
      <c r="AA339" s="15"/>
      <c r="AB339" s="15"/>
      <c r="AC339" s="6"/>
      <c r="AD339" s="5"/>
      <c r="AE339" s="15"/>
      <c r="AF339" s="24"/>
      <c r="AG339" s="15"/>
      <c r="AH339" s="15"/>
      <c r="AI339" s="6"/>
      <c r="AY339" s="11"/>
      <c r="BC339" s="17"/>
    </row>
    <row r="340" spans="2:55" x14ac:dyDescent="0.2">
      <c r="B340" s="10"/>
      <c r="F340" s="5"/>
      <c r="G340" s="15"/>
      <c r="H340" s="15"/>
      <c r="I340" s="27"/>
      <c r="J340" s="15"/>
      <c r="K340" s="15"/>
      <c r="L340" s="5"/>
      <c r="M340" s="15"/>
      <c r="N340" s="24"/>
      <c r="O340" s="15"/>
      <c r="P340" s="15"/>
      <c r="Q340" s="6"/>
      <c r="R340" s="5"/>
      <c r="S340" s="15"/>
      <c r="T340" s="15"/>
      <c r="U340" s="27"/>
      <c r="V340" s="15"/>
      <c r="W340" s="6"/>
      <c r="X340" s="5"/>
      <c r="Y340" s="15"/>
      <c r="Z340" s="24"/>
      <c r="AA340" s="15"/>
      <c r="AB340" s="15"/>
      <c r="AC340" s="6"/>
      <c r="AD340" s="5"/>
      <c r="AE340" s="15"/>
      <c r="AF340" s="24"/>
      <c r="AG340" s="15"/>
      <c r="AH340" s="15"/>
      <c r="AI340" s="6"/>
      <c r="AY340" s="11"/>
    </row>
    <row r="341" spans="2:55" x14ac:dyDescent="0.2">
      <c r="B341" s="10"/>
      <c r="F341" s="5"/>
      <c r="G341" s="15"/>
      <c r="H341" s="15"/>
      <c r="I341" s="27"/>
      <c r="J341" s="15"/>
      <c r="K341" s="15"/>
      <c r="L341" s="5"/>
      <c r="M341" s="15"/>
      <c r="N341" s="24"/>
      <c r="O341" s="15"/>
      <c r="P341" s="15"/>
      <c r="Q341" s="6"/>
      <c r="R341" s="5"/>
      <c r="S341" s="15"/>
      <c r="T341" s="15"/>
      <c r="U341" s="27"/>
      <c r="V341" s="15"/>
      <c r="W341" s="6"/>
      <c r="X341" s="5"/>
      <c r="Y341" s="15"/>
      <c r="Z341" s="24"/>
      <c r="AA341" s="15"/>
      <c r="AB341" s="15"/>
      <c r="AC341" s="6"/>
      <c r="AD341" s="5"/>
      <c r="AE341" s="15"/>
      <c r="AF341" s="24"/>
      <c r="AG341" s="15"/>
      <c r="AH341" s="15"/>
      <c r="AI341" s="6"/>
      <c r="AY341" s="11"/>
    </row>
    <row r="342" spans="2:55" x14ac:dyDescent="0.2">
      <c r="B342" s="10"/>
      <c r="F342" s="5"/>
      <c r="G342" s="15"/>
      <c r="H342" s="15"/>
      <c r="I342" s="27"/>
      <c r="J342" s="15"/>
      <c r="K342" s="15"/>
      <c r="L342" s="5"/>
      <c r="M342" s="15"/>
      <c r="N342" s="24"/>
      <c r="O342" s="15"/>
      <c r="P342" s="15"/>
      <c r="Q342" s="6"/>
      <c r="R342" s="5"/>
      <c r="S342" s="15"/>
      <c r="T342" s="15"/>
      <c r="U342" s="27"/>
      <c r="V342" s="15"/>
      <c r="W342" s="6"/>
      <c r="X342" s="5"/>
      <c r="Y342" s="15"/>
      <c r="Z342" s="24"/>
      <c r="AA342" s="15"/>
      <c r="AB342" s="15"/>
      <c r="AC342" s="6"/>
      <c r="AD342" s="5"/>
      <c r="AE342" s="15"/>
      <c r="AF342" s="24"/>
      <c r="AG342" s="15"/>
      <c r="AH342" s="15"/>
      <c r="AI342" s="6"/>
      <c r="AY342" s="11"/>
    </row>
    <row r="343" spans="2:55" x14ac:dyDescent="0.2">
      <c r="B343" s="10"/>
      <c r="F343" s="5"/>
      <c r="G343" s="15"/>
      <c r="H343" s="15"/>
      <c r="I343" s="27"/>
      <c r="J343" s="15"/>
      <c r="K343" s="15"/>
      <c r="L343" s="5"/>
      <c r="M343" s="15"/>
      <c r="N343" s="24"/>
      <c r="O343" s="15"/>
      <c r="P343" s="15"/>
      <c r="Q343" s="6"/>
      <c r="R343" s="5"/>
      <c r="S343" s="15"/>
      <c r="T343" s="15"/>
      <c r="U343" s="27"/>
      <c r="V343" s="15"/>
      <c r="W343" s="6"/>
      <c r="X343" s="5"/>
      <c r="Y343" s="15"/>
      <c r="Z343" s="24"/>
      <c r="AA343" s="15"/>
      <c r="AB343" s="15"/>
      <c r="AC343" s="6"/>
      <c r="AD343" s="5"/>
      <c r="AE343" s="15"/>
      <c r="AF343" s="24"/>
      <c r="AG343" s="15"/>
      <c r="AH343" s="15"/>
      <c r="AI343" s="6"/>
      <c r="AK343" s="14"/>
      <c r="AY343" s="11"/>
    </row>
    <row r="344" spans="2:55" x14ac:dyDescent="0.2">
      <c r="B344" s="10"/>
      <c r="F344" s="5"/>
      <c r="G344" s="15"/>
      <c r="H344" s="15"/>
      <c r="I344" s="27"/>
      <c r="J344" s="15"/>
      <c r="K344" s="15"/>
      <c r="L344" s="5"/>
      <c r="M344" s="15"/>
      <c r="N344" s="24"/>
      <c r="O344" s="15"/>
      <c r="P344" s="15"/>
      <c r="Q344" s="6"/>
      <c r="R344" s="5"/>
      <c r="S344" s="15"/>
      <c r="T344" s="15"/>
      <c r="U344" s="27"/>
      <c r="V344" s="15"/>
      <c r="W344" s="6"/>
      <c r="X344" s="5"/>
      <c r="Y344" s="15"/>
      <c r="Z344" s="24"/>
      <c r="AA344" s="15"/>
      <c r="AB344" s="15"/>
      <c r="AC344" s="6"/>
      <c r="AD344" s="5"/>
      <c r="AE344" s="15"/>
      <c r="AF344" s="24"/>
      <c r="AG344" s="15"/>
      <c r="AH344" s="15"/>
      <c r="AI344" s="6"/>
      <c r="AK344" s="14"/>
      <c r="AY344" s="11"/>
    </row>
    <row r="345" spans="2:55" x14ac:dyDescent="0.2">
      <c r="B345" s="10"/>
      <c r="F345" s="5"/>
      <c r="G345" s="15"/>
      <c r="H345" s="15"/>
      <c r="I345" s="27"/>
      <c r="J345" s="15"/>
      <c r="K345" s="15"/>
      <c r="L345" s="5"/>
      <c r="M345" s="15"/>
      <c r="N345" s="24"/>
      <c r="O345" s="15"/>
      <c r="P345" s="15"/>
      <c r="Q345" s="6"/>
      <c r="R345" s="5"/>
      <c r="S345" s="15"/>
      <c r="T345" s="15"/>
      <c r="U345" s="27"/>
      <c r="V345" s="15"/>
      <c r="W345" s="6"/>
      <c r="X345" s="5"/>
      <c r="Y345" s="15"/>
      <c r="Z345" s="24"/>
      <c r="AA345" s="15"/>
      <c r="AB345" s="15"/>
      <c r="AC345" s="6"/>
      <c r="AD345" s="5"/>
      <c r="AE345" s="15"/>
      <c r="AF345" s="24"/>
      <c r="AG345" s="15"/>
      <c r="AH345" s="15"/>
      <c r="AI345" s="6"/>
      <c r="AK345" s="14"/>
      <c r="AY345" s="11"/>
    </row>
    <row r="346" spans="2:55" x14ac:dyDescent="0.2">
      <c r="B346" s="10"/>
      <c r="F346" s="7"/>
      <c r="G346" s="8"/>
      <c r="H346" s="8"/>
      <c r="I346" s="28"/>
      <c r="J346" s="8"/>
      <c r="K346" s="8"/>
      <c r="L346" s="7"/>
      <c r="M346" s="8"/>
      <c r="N346" s="25"/>
      <c r="O346" s="8"/>
      <c r="P346" s="8"/>
      <c r="Q346" s="9"/>
      <c r="R346" s="7"/>
      <c r="S346" s="8"/>
      <c r="T346" s="8"/>
      <c r="U346" s="28"/>
      <c r="V346" s="8"/>
      <c r="W346" s="9"/>
      <c r="X346" s="7"/>
      <c r="Y346" s="8"/>
      <c r="Z346" s="25"/>
      <c r="AA346" s="8"/>
      <c r="AB346" s="8"/>
      <c r="AC346" s="9"/>
      <c r="AD346" s="7"/>
      <c r="AE346" s="8"/>
      <c r="AF346" s="25"/>
      <c r="AG346" s="8"/>
      <c r="AH346" s="8"/>
      <c r="AI346" s="9"/>
      <c r="AK346" s="14"/>
      <c r="AY346" s="11"/>
    </row>
    <row r="347" spans="2:55" x14ac:dyDescent="0.2">
      <c r="B347" s="10"/>
      <c r="T347" s="34" t="str">
        <f>+T328</f>
        <v>K103</v>
      </c>
      <c r="U347" s="34"/>
      <c r="AY347" s="11"/>
    </row>
    <row r="348" spans="2:55" x14ac:dyDescent="0.2">
      <c r="B348" s="10"/>
      <c r="AY348" s="11"/>
    </row>
    <row r="349" spans="2:55" x14ac:dyDescent="0.2">
      <c r="B349" s="10"/>
      <c r="H349" s="31">
        <f>T351/5</f>
        <v>1.3</v>
      </c>
      <c r="I349" s="31"/>
      <c r="J349" s="1" t="s">
        <v>0</v>
      </c>
      <c r="N349" s="31">
        <f>+H349</f>
        <v>1.3</v>
      </c>
      <c r="O349" s="31"/>
      <c r="P349" s="1" t="s">
        <v>0</v>
      </c>
      <c r="T349" s="31">
        <f>+N349</f>
        <v>1.3</v>
      </c>
      <c r="U349" s="31"/>
      <c r="V349" s="1" t="s">
        <v>0</v>
      </c>
      <c r="Z349" s="31">
        <f>+T349</f>
        <v>1.3</v>
      </c>
      <c r="AA349" s="31"/>
      <c r="AB349" s="1" t="s">
        <v>0</v>
      </c>
      <c r="AF349" s="31">
        <f>+Z349</f>
        <v>1.3</v>
      </c>
      <c r="AG349" s="31"/>
      <c r="AH349" s="1" t="s">
        <v>0</v>
      </c>
      <c r="AY349" s="11"/>
    </row>
    <row r="350" spans="2:55" x14ac:dyDescent="0.2">
      <c r="B350" s="10"/>
      <c r="AY350" s="11"/>
    </row>
    <row r="351" spans="2:55" x14ac:dyDescent="0.2">
      <c r="B351" s="10"/>
      <c r="T351" s="33">
        <v>6.5</v>
      </c>
      <c r="U351" s="33"/>
      <c r="V351" s="1" t="s">
        <v>0</v>
      </c>
      <c r="AY351" s="11"/>
    </row>
    <row r="352" spans="2:55" x14ac:dyDescent="0.2">
      <c r="B352" s="10"/>
      <c r="AY352" s="11"/>
    </row>
    <row r="353" spans="2:51" x14ac:dyDescent="0.2">
      <c r="B353" s="10"/>
      <c r="S353" s="16" t="s">
        <v>44</v>
      </c>
      <c r="AY353" s="11"/>
    </row>
    <row r="354" spans="2:51" x14ac:dyDescent="0.2">
      <c r="B354" s="10"/>
      <c r="C354" s="29" t="s">
        <v>25</v>
      </c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Y354" s="14" t="s">
        <v>0</v>
      </c>
      <c r="AY354" s="11"/>
    </row>
    <row r="355" spans="2:51" x14ac:dyDescent="0.2">
      <c r="B355" s="10"/>
      <c r="C355" s="40" t="s">
        <v>26</v>
      </c>
      <c r="D355" s="41"/>
      <c r="E355" s="42"/>
      <c r="F355" s="49" t="s">
        <v>27</v>
      </c>
      <c r="G355" s="50"/>
      <c r="H355" s="50"/>
      <c r="I355" s="50"/>
      <c r="J355" s="50"/>
      <c r="K355" s="50"/>
      <c r="L355" s="50"/>
      <c r="M355" s="50"/>
      <c r="N355" s="50"/>
      <c r="O355" s="51"/>
      <c r="R355" s="1" t="s">
        <v>37</v>
      </c>
      <c r="Y355" s="37">
        <f>+Y368</f>
        <v>0.6</v>
      </c>
      <c r="AY355" s="11"/>
    </row>
    <row r="356" spans="2:51" x14ac:dyDescent="0.2">
      <c r="B356" s="10"/>
      <c r="C356" s="43"/>
      <c r="D356" s="44"/>
      <c r="E356" s="45"/>
      <c r="F356" s="52" t="s">
        <v>28</v>
      </c>
      <c r="G356" s="52"/>
      <c r="H356" s="52"/>
      <c r="I356" s="52" t="s">
        <v>29</v>
      </c>
      <c r="J356" s="52"/>
      <c r="K356" s="52"/>
      <c r="L356" s="52" t="s">
        <v>30</v>
      </c>
      <c r="M356" s="52"/>
      <c r="N356" s="52"/>
      <c r="O356" s="52"/>
      <c r="Y356" s="37"/>
      <c r="AY356" s="11"/>
    </row>
    <row r="357" spans="2:51" x14ac:dyDescent="0.2">
      <c r="B357" s="10"/>
      <c r="C357" s="43"/>
      <c r="D357" s="44"/>
      <c r="E357" s="45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Y357" s="37"/>
      <c r="AY357" s="11"/>
    </row>
    <row r="358" spans="2:51" x14ac:dyDescent="0.2">
      <c r="B358" s="10"/>
      <c r="C358" s="43"/>
      <c r="D358" s="44"/>
      <c r="E358" s="45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Q358" s="1" t="s">
        <v>36</v>
      </c>
      <c r="Y358" s="37" t="s">
        <v>63</v>
      </c>
      <c r="AY358" s="11"/>
    </row>
    <row r="359" spans="2:51" x14ac:dyDescent="0.2">
      <c r="B359" s="10"/>
      <c r="C359" s="43"/>
      <c r="D359" s="44"/>
      <c r="E359" s="45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Y359" s="37"/>
      <c r="AA359" s="14" t="s">
        <v>0</v>
      </c>
      <c r="AY359" s="11"/>
    </row>
    <row r="360" spans="2:51" ht="12" thickBot="1" x14ac:dyDescent="0.25">
      <c r="B360" s="10"/>
      <c r="C360" s="46"/>
      <c r="D360" s="47"/>
      <c r="E360" s="48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AA360" s="36">
        <v>3.5</v>
      </c>
      <c r="AY360" s="11"/>
    </row>
    <row r="361" spans="2:51" ht="12" thickTop="1" x14ac:dyDescent="0.2">
      <c r="B361" s="10"/>
      <c r="C361" s="54">
        <v>85</v>
      </c>
      <c r="D361" s="54"/>
      <c r="E361" s="54"/>
      <c r="F361" s="55">
        <v>1.82</v>
      </c>
      <c r="G361" s="55"/>
      <c r="H361" s="55"/>
      <c r="I361" s="56" t="s">
        <v>31</v>
      </c>
      <c r="J361" s="55"/>
      <c r="K361" s="55"/>
      <c r="L361" s="55">
        <v>2.4</v>
      </c>
      <c r="M361" s="55"/>
      <c r="N361" s="55"/>
      <c r="O361" s="55"/>
      <c r="Y361" s="14" t="s">
        <v>0</v>
      </c>
      <c r="AA361" s="36"/>
      <c r="AY361" s="11"/>
    </row>
    <row r="362" spans="2:51" x14ac:dyDescent="0.2">
      <c r="B362" s="10"/>
      <c r="C362" s="29">
        <v>90</v>
      </c>
      <c r="D362" s="29"/>
      <c r="E362" s="29"/>
      <c r="F362" s="35" t="s">
        <v>31</v>
      </c>
      <c r="G362" s="30"/>
      <c r="H362" s="30"/>
      <c r="I362" s="35" t="s">
        <v>31</v>
      </c>
      <c r="J362" s="30"/>
      <c r="K362" s="30"/>
      <c r="L362" s="30">
        <v>2.4</v>
      </c>
      <c r="M362" s="30"/>
      <c r="N362" s="30"/>
      <c r="O362" s="30"/>
      <c r="Y362" s="37">
        <f>+AA360-Y355</f>
        <v>2.9</v>
      </c>
      <c r="AA362" s="36"/>
      <c r="AY362" s="11"/>
    </row>
    <row r="363" spans="2:51" x14ac:dyDescent="0.2">
      <c r="B363" s="10"/>
      <c r="C363" s="29">
        <v>115</v>
      </c>
      <c r="D363" s="29"/>
      <c r="E363" s="29"/>
      <c r="F363" s="30">
        <v>2.15</v>
      </c>
      <c r="G363" s="30"/>
      <c r="H363" s="30"/>
      <c r="I363" s="30">
        <v>2.15</v>
      </c>
      <c r="J363" s="30"/>
      <c r="K363" s="30"/>
      <c r="L363" s="35" t="s">
        <v>31</v>
      </c>
      <c r="M363" s="30"/>
      <c r="N363" s="30"/>
      <c r="O363" s="30"/>
      <c r="X363" s="14"/>
      <c r="Y363" s="37"/>
      <c r="AA363" s="37" t="s">
        <v>62</v>
      </c>
      <c r="AY363" s="11"/>
    </row>
    <row r="364" spans="2:51" x14ac:dyDescent="0.2">
      <c r="B364" s="10"/>
      <c r="C364" s="29">
        <v>135</v>
      </c>
      <c r="D364" s="29"/>
      <c r="E364" s="29"/>
      <c r="F364" s="30">
        <v>2.4500000000000002</v>
      </c>
      <c r="G364" s="30"/>
      <c r="H364" s="30"/>
      <c r="I364" s="30">
        <v>2.4500000000000002</v>
      </c>
      <c r="J364" s="30"/>
      <c r="K364" s="30"/>
      <c r="L364" s="30">
        <v>2.85</v>
      </c>
      <c r="M364" s="30"/>
      <c r="N364" s="30"/>
      <c r="O364" s="30"/>
      <c r="R364" s="1" t="s">
        <v>35</v>
      </c>
      <c r="X364" s="14"/>
      <c r="Y364" s="37"/>
      <c r="AA364" s="37"/>
      <c r="AY364" s="11"/>
    </row>
    <row r="365" spans="2:51" x14ac:dyDescent="0.2">
      <c r="B365" s="10"/>
      <c r="C365" s="29">
        <v>145</v>
      </c>
      <c r="D365" s="29"/>
      <c r="E365" s="29"/>
      <c r="F365" s="35" t="s">
        <v>31</v>
      </c>
      <c r="G365" s="30"/>
      <c r="H365" s="30"/>
      <c r="I365" s="30">
        <v>2.5</v>
      </c>
      <c r="J365" s="30"/>
      <c r="K365" s="30"/>
      <c r="L365" s="35" t="s">
        <v>31</v>
      </c>
      <c r="M365" s="30"/>
      <c r="N365" s="30"/>
      <c r="O365" s="30"/>
      <c r="AA365" s="37"/>
      <c r="AY365" s="11"/>
    </row>
    <row r="366" spans="2:51" x14ac:dyDescent="0.2">
      <c r="B366" s="10"/>
      <c r="C366" s="29">
        <v>175</v>
      </c>
      <c r="D366" s="29"/>
      <c r="E366" s="29"/>
      <c r="F366" s="35" t="s">
        <v>31</v>
      </c>
      <c r="G366" s="30"/>
      <c r="H366" s="30"/>
      <c r="I366" s="30">
        <v>2.8</v>
      </c>
      <c r="J366" s="30"/>
      <c r="K366" s="30"/>
      <c r="L366" s="35" t="s">
        <v>31</v>
      </c>
      <c r="M366" s="30"/>
      <c r="N366" s="30"/>
      <c r="O366" s="30"/>
      <c r="AY366" s="11"/>
    </row>
    <row r="367" spans="2:51" x14ac:dyDescent="0.2">
      <c r="B367" s="10"/>
      <c r="C367" s="29">
        <v>190</v>
      </c>
      <c r="D367" s="29"/>
      <c r="E367" s="29"/>
      <c r="F367" s="30">
        <v>2.9</v>
      </c>
      <c r="G367" s="30"/>
      <c r="H367" s="30"/>
      <c r="I367" s="30">
        <v>2.95</v>
      </c>
      <c r="J367" s="30"/>
      <c r="K367" s="30"/>
      <c r="L367" s="30">
        <v>3.75</v>
      </c>
      <c r="M367" s="30"/>
      <c r="N367" s="30"/>
      <c r="O367" s="30"/>
      <c r="Q367" s="31" t="s">
        <v>65</v>
      </c>
      <c r="R367" s="31"/>
      <c r="Y367" s="14" t="s">
        <v>0</v>
      </c>
      <c r="AY367" s="11"/>
    </row>
    <row r="368" spans="2:51" x14ac:dyDescent="0.2">
      <c r="B368" s="10"/>
      <c r="C368" s="29">
        <v>235</v>
      </c>
      <c r="D368" s="29"/>
      <c r="E368" s="29"/>
      <c r="F368" s="30">
        <v>3.35</v>
      </c>
      <c r="G368" s="30"/>
      <c r="H368" s="30"/>
      <c r="I368" s="30">
        <v>3.35</v>
      </c>
      <c r="J368" s="30"/>
      <c r="K368" s="30"/>
      <c r="L368" s="35" t="s">
        <v>31</v>
      </c>
      <c r="M368" s="30"/>
      <c r="N368" s="30"/>
      <c r="O368" s="30"/>
      <c r="Q368" s="33">
        <v>0.12</v>
      </c>
      <c r="R368" s="33"/>
      <c r="S368" s="1" t="s">
        <v>0</v>
      </c>
      <c r="Y368" s="36">
        <v>0.6</v>
      </c>
      <c r="AY368" s="11"/>
    </row>
    <row r="369" spans="2:51" x14ac:dyDescent="0.2">
      <c r="B369" s="10"/>
      <c r="C369" s="29">
        <v>240</v>
      </c>
      <c r="D369" s="29"/>
      <c r="E369" s="29"/>
      <c r="F369" s="30">
        <v>3.35</v>
      </c>
      <c r="G369" s="30"/>
      <c r="H369" s="30"/>
      <c r="I369" s="30">
        <v>3.35</v>
      </c>
      <c r="J369" s="30"/>
      <c r="K369" s="30"/>
      <c r="L369" s="35" t="s">
        <v>31</v>
      </c>
      <c r="M369" s="30"/>
      <c r="N369" s="30"/>
      <c r="O369" s="30"/>
      <c r="Y369" s="36"/>
      <c r="AY369" s="11"/>
    </row>
    <row r="370" spans="2:51" x14ac:dyDescent="0.2">
      <c r="B370" s="10"/>
      <c r="C370" s="29">
        <v>290</v>
      </c>
      <c r="D370" s="29"/>
      <c r="E370" s="29"/>
      <c r="F370" s="30">
        <v>3.85</v>
      </c>
      <c r="G370" s="30"/>
      <c r="H370" s="30"/>
      <c r="I370" s="30">
        <v>3.85</v>
      </c>
      <c r="J370" s="30"/>
      <c r="K370" s="30"/>
      <c r="L370" s="30">
        <v>4.55</v>
      </c>
      <c r="M370" s="30"/>
      <c r="N370" s="30"/>
      <c r="O370" s="30"/>
      <c r="Y370" s="36"/>
      <c r="AY370" s="11"/>
    </row>
    <row r="371" spans="2:51" x14ac:dyDescent="0.2">
      <c r="B371" s="10"/>
      <c r="Y371" s="37" t="s">
        <v>66</v>
      </c>
      <c r="AY371" s="11"/>
    </row>
    <row r="372" spans="2:51" x14ac:dyDescent="0.2">
      <c r="B372" s="10"/>
      <c r="S372" s="1" t="s">
        <v>64</v>
      </c>
      <c r="U372" s="33">
        <v>0.25</v>
      </c>
      <c r="V372" s="33"/>
      <c r="W372" s="1" t="s">
        <v>0</v>
      </c>
      <c r="Y372" s="37"/>
      <c r="AY372" s="11"/>
    </row>
    <row r="373" spans="2:51" x14ac:dyDescent="0.2">
      <c r="B373" s="10"/>
      <c r="D373" s="17" t="s">
        <v>59</v>
      </c>
      <c r="AY373" s="11"/>
    </row>
    <row r="374" spans="2:51" x14ac:dyDescent="0.2">
      <c r="B374" s="10"/>
      <c r="D374" s="1" t="s">
        <v>46</v>
      </c>
      <c r="I374" s="31">
        <f>MAX(C336,H349)</f>
        <v>4.5</v>
      </c>
      <c r="J374" s="31"/>
      <c r="K374" s="1" t="s">
        <v>47</v>
      </c>
      <c r="L374" s="31">
        <f>MIN(C336,H349)</f>
        <v>1.3</v>
      </c>
      <c r="M374" s="31"/>
      <c r="N374" s="13" t="s">
        <v>7</v>
      </c>
      <c r="O374" s="31">
        <f>+I374/L374</f>
        <v>3.4615384615384612</v>
      </c>
      <c r="P374" s="31"/>
      <c r="Q374" s="13" t="str">
        <f>IF(O374&gt;R374,"&gt;","&lt;")</f>
        <v>&gt;</v>
      </c>
      <c r="R374" s="31">
        <v>2</v>
      </c>
      <c r="S374" s="31"/>
      <c r="U374" s="12" t="str">
        <f>IF(O374&gt;R374,"uygun.","uygun değil.")</f>
        <v>uygun.</v>
      </c>
      <c r="AY374" s="11"/>
    </row>
    <row r="375" spans="2:51" x14ac:dyDescent="0.2">
      <c r="B375" s="10"/>
      <c r="D375" s="16" t="s">
        <v>45</v>
      </c>
      <c r="Y375" s="32" t="str">
        <f>+T328</f>
        <v>K103</v>
      </c>
      <c r="Z375" s="32"/>
      <c r="AA375" s="16" t="s">
        <v>14</v>
      </c>
      <c r="AY375" s="11"/>
    </row>
    <row r="376" spans="2:51" x14ac:dyDescent="0.2">
      <c r="B376" s="10"/>
      <c r="D376" s="1" t="s">
        <v>42</v>
      </c>
      <c r="J376" s="31">
        <f>+Q368</f>
        <v>0.12</v>
      </c>
      <c r="K376" s="31"/>
      <c r="L376" s="1" t="s">
        <v>0</v>
      </c>
      <c r="M376" s="13" t="s">
        <v>6</v>
      </c>
      <c r="N376" s="33">
        <v>25</v>
      </c>
      <c r="O376" s="33"/>
      <c r="P376" s="1" t="s">
        <v>38</v>
      </c>
      <c r="S376" s="31">
        <f>+J376*N376</f>
        <v>3</v>
      </c>
      <c r="T376" s="31"/>
      <c r="U376" s="1" t="s">
        <v>4</v>
      </c>
      <c r="Y376" s="17" t="s">
        <v>12</v>
      </c>
      <c r="AY376" s="11"/>
    </row>
    <row r="377" spans="2:51" x14ac:dyDescent="0.2">
      <c r="B377" s="10"/>
      <c r="D377" s="1" t="s">
        <v>39</v>
      </c>
      <c r="J377" s="33">
        <v>0.05</v>
      </c>
      <c r="K377" s="33"/>
      <c r="L377" s="1" t="s">
        <v>0</v>
      </c>
      <c r="M377" s="13" t="s">
        <v>6</v>
      </c>
      <c r="N377" s="33">
        <v>22</v>
      </c>
      <c r="O377" s="33"/>
      <c r="P377" s="1" t="s">
        <v>38</v>
      </c>
      <c r="S377" s="31">
        <f>+J377*N377</f>
        <v>1.1000000000000001</v>
      </c>
      <c r="T377" s="31"/>
      <c r="U377" s="1" t="s">
        <v>4</v>
      </c>
      <c r="Y377" s="1" t="s">
        <v>10</v>
      </c>
      <c r="AE377" s="31">
        <f>+AE384</f>
        <v>0.25</v>
      </c>
      <c r="AF377" s="31"/>
      <c r="AG377" s="13" t="s">
        <v>6</v>
      </c>
      <c r="AH377" s="31">
        <f>+AH384</f>
        <v>0.48</v>
      </c>
      <c r="AI377" s="31"/>
      <c r="AJ377" s="13" t="s">
        <v>6</v>
      </c>
      <c r="AK377" s="31">
        <f>+AK384</f>
        <v>25</v>
      </c>
      <c r="AL377" s="31"/>
      <c r="AM377" s="1" t="s">
        <v>38</v>
      </c>
      <c r="AP377" s="31">
        <f>+AE377*AH377*AK377</f>
        <v>3</v>
      </c>
      <c r="AQ377" s="31"/>
      <c r="AR377" s="1" t="s">
        <v>9</v>
      </c>
      <c r="AY377" s="11"/>
    </row>
    <row r="378" spans="2:51" x14ac:dyDescent="0.2">
      <c r="B378" s="10"/>
      <c r="D378" s="1" t="s">
        <v>40</v>
      </c>
      <c r="J378" s="33">
        <v>2.5000000000000001E-2</v>
      </c>
      <c r="K378" s="33"/>
      <c r="L378" s="1" t="s">
        <v>0</v>
      </c>
      <c r="M378" s="13" t="s">
        <v>6</v>
      </c>
      <c r="N378" s="33">
        <v>22</v>
      </c>
      <c r="O378" s="33"/>
      <c r="P378" s="1" t="s">
        <v>38</v>
      </c>
      <c r="S378" s="31">
        <f>+J378*N378</f>
        <v>0.55000000000000004</v>
      </c>
      <c r="T378" s="31"/>
      <c r="U378" s="1" t="s">
        <v>4</v>
      </c>
      <c r="Y378" s="1" t="s">
        <v>11</v>
      </c>
      <c r="AH378" s="31">
        <f>+AH385</f>
        <v>2.9</v>
      </c>
      <c r="AI378" s="31"/>
      <c r="AJ378" s="13" t="s">
        <v>6</v>
      </c>
      <c r="AK378" s="33">
        <v>2.4</v>
      </c>
      <c r="AL378" s="33"/>
      <c r="AM378" s="1" t="s">
        <v>67</v>
      </c>
      <c r="AP378" s="39">
        <f>+AH378*AK378</f>
        <v>6.96</v>
      </c>
      <c r="AQ378" s="39"/>
      <c r="AR378" s="21" t="s">
        <v>9</v>
      </c>
      <c r="AS378" s="21"/>
      <c r="AY378" s="11"/>
    </row>
    <row r="379" spans="2:51" x14ac:dyDescent="0.2">
      <c r="B379" s="10"/>
      <c r="D379" s="1" t="s">
        <v>41</v>
      </c>
      <c r="J379" s="33">
        <v>0.02</v>
      </c>
      <c r="K379" s="33"/>
      <c r="L379" s="1" t="s">
        <v>0</v>
      </c>
      <c r="M379" s="13" t="s">
        <v>6</v>
      </c>
      <c r="N379" s="33">
        <v>20</v>
      </c>
      <c r="O379" s="33"/>
      <c r="P379" s="1" t="s">
        <v>38</v>
      </c>
      <c r="S379" s="31">
        <f>+J379*N379</f>
        <v>0.4</v>
      </c>
      <c r="T379" s="31"/>
      <c r="U379" s="1" t="s">
        <v>4</v>
      </c>
      <c r="AO379" s="1" t="s">
        <v>13</v>
      </c>
      <c r="AP379" s="31">
        <f>SUM(AP377:AQ378)</f>
        <v>9.9600000000000009</v>
      </c>
      <c r="AQ379" s="31"/>
      <c r="AR379" s="1" t="s">
        <v>9</v>
      </c>
      <c r="AY379" s="11"/>
    </row>
    <row r="380" spans="2:51" x14ac:dyDescent="0.2">
      <c r="B380" s="10"/>
      <c r="L380" s="1" t="s">
        <v>43</v>
      </c>
      <c r="S380" s="34">
        <f>SUM(S376:T379)</f>
        <v>5.05</v>
      </c>
      <c r="T380" s="34"/>
      <c r="U380" s="22" t="s">
        <v>4</v>
      </c>
      <c r="V380" s="22"/>
      <c r="Y380" s="31">
        <f>+Y387</f>
        <v>1.4</v>
      </c>
      <c r="Z380" s="31"/>
      <c r="AA380" s="13" t="s">
        <v>6</v>
      </c>
      <c r="AB380" s="31">
        <f>+AP379</f>
        <v>9.9600000000000009</v>
      </c>
      <c r="AC380" s="31"/>
      <c r="AD380" s="13" t="s">
        <v>7</v>
      </c>
      <c r="AE380" s="31">
        <f>+Y380*AB380</f>
        <v>13.944000000000001</v>
      </c>
      <c r="AF380" s="31"/>
      <c r="AG380" s="1" t="s">
        <v>9</v>
      </c>
      <c r="AY380" s="11"/>
    </row>
    <row r="381" spans="2:51" x14ac:dyDescent="0.2">
      <c r="B381" s="10"/>
      <c r="J381" s="1" t="s">
        <v>5</v>
      </c>
      <c r="S381" s="33">
        <v>5</v>
      </c>
      <c r="T381" s="33"/>
      <c r="U381" s="1" t="s">
        <v>4</v>
      </c>
      <c r="AY381" s="11"/>
    </row>
    <row r="382" spans="2:51" x14ac:dyDescent="0.2">
      <c r="B382" s="10"/>
      <c r="C382" s="32" t="str">
        <f>+E336</f>
        <v>K101</v>
      </c>
      <c r="D382" s="32"/>
      <c r="E382" s="16" t="s">
        <v>14</v>
      </c>
      <c r="Y382" s="32" t="str">
        <f>+K336</f>
        <v>K102</v>
      </c>
      <c r="Z382" s="32"/>
      <c r="AA382" s="16" t="s">
        <v>14</v>
      </c>
      <c r="AY382" s="11"/>
    </row>
    <row r="383" spans="2:51" x14ac:dyDescent="0.2">
      <c r="B383" s="10"/>
      <c r="C383" s="17" t="s">
        <v>12</v>
      </c>
      <c r="Y383" s="17" t="s">
        <v>12</v>
      </c>
      <c r="AY383" s="11"/>
    </row>
    <row r="384" spans="2:51" x14ac:dyDescent="0.2">
      <c r="B384" s="10"/>
      <c r="C384" s="1" t="s">
        <v>10</v>
      </c>
      <c r="I384" s="31">
        <f>+U372</f>
        <v>0.25</v>
      </c>
      <c r="J384" s="31"/>
      <c r="K384" s="13" t="s">
        <v>6</v>
      </c>
      <c r="L384" s="31">
        <f>+Y368-Q368</f>
        <v>0.48</v>
      </c>
      <c r="M384" s="31"/>
      <c r="N384" s="13" t="s">
        <v>6</v>
      </c>
      <c r="O384" s="31">
        <f>+N376</f>
        <v>25</v>
      </c>
      <c r="P384" s="31"/>
      <c r="Q384" s="1" t="s">
        <v>38</v>
      </c>
      <c r="T384" s="31">
        <f>+I384*L384*O384</f>
        <v>3</v>
      </c>
      <c r="U384" s="31"/>
      <c r="V384" s="1" t="s">
        <v>9</v>
      </c>
      <c r="Y384" s="1" t="s">
        <v>10</v>
      </c>
      <c r="AE384" s="31">
        <f>+I384</f>
        <v>0.25</v>
      </c>
      <c r="AF384" s="31"/>
      <c r="AG384" s="13" t="s">
        <v>6</v>
      </c>
      <c r="AH384" s="31">
        <f>+L384</f>
        <v>0.48</v>
      </c>
      <c r="AI384" s="31"/>
      <c r="AJ384" s="13" t="s">
        <v>6</v>
      </c>
      <c r="AK384" s="31">
        <f>+O384</f>
        <v>25</v>
      </c>
      <c r="AL384" s="31"/>
      <c r="AM384" s="1" t="s">
        <v>38</v>
      </c>
      <c r="AP384" s="31">
        <f>+AE384*AH384*AK384</f>
        <v>3</v>
      </c>
      <c r="AQ384" s="31"/>
      <c r="AR384" s="1" t="s">
        <v>9</v>
      </c>
      <c r="AY384" s="11"/>
    </row>
    <row r="385" spans="2:51" x14ac:dyDescent="0.2">
      <c r="B385" s="10"/>
      <c r="C385" s="1" t="s">
        <v>11</v>
      </c>
      <c r="L385" s="31">
        <f>+Y362</f>
        <v>2.9</v>
      </c>
      <c r="M385" s="31"/>
      <c r="N385" s="13" t="s">
        <v>6</v>
      </c>
      <c r="O385" s="33">
        <v>2.4</v>
      </c>
      <c r="P385" s="33"/>
      <c r="Q385" s="1" t="s">
        <v>67</v>
      </c>
      <c r="T385" s="39">
        <f>+L385*O385</f>
        <v>6.96</v>
      </c>
      <c r="U385" s="39"/>
      <c r="V385" s="21" t="s">
        <v>9</v>
      </c>
      <c r="W385" s="21"/>
      <c r="Y385" s="1" t="s">
        <v>11</v>
      </c>
      <c r="AH385" s="31">
        <f>+L385</f>
        <v>2.9</v>
      </c>
      <c r="AI385" s="31"/>
      <c r="AJ385" s="13" t="s">
        <v>6</v>
      </c>
      <c r="AK385" s="33">
        <v>0</v>
      </c>
      <c r="AL385" s="33"/>
      <c r="AM385" s="1" t="s">
        <v>67</v>
      </c>
      <c r="AP385" s="39">
        <f>+AH385*AK385</f>
        <v>0</v>
      </c>
      <c r="AQ385" s="39"/>
      <c r="AR385" s="21" t="s">
        <v>9</v>
      </c>
      <c r="AS385" s="21"/>
      <c r="AY385" s="11"/>
    </row>
    <row r="386" spans="2:51" x14ac:dyDescent="0.2">
      <c r="B386" s="10"/>
      <c r="S386" s="1" t="s">
        <v>13</v>
      </c>
      <c r="T386" s="31">
        <f>SUM(T384:U385)</f>
        <v>9.9600000000000009</v>
      </c>
      <c r="U386" s="31"/>
      <c r="V386" s="1" t="s">
        <v>9</v>
      </c>
      <c r="AO386" s="1" t="s">
        <v>13</v>
      </c>
      <c r="AP386" s="31">
        <f>SUM(AP384:AQ385)</f>
        <v>3</v>
      </c>
      <c r="AQ386" s="31"/>
      <c r="AR386" s="1" t="s">
        <v>9</v>
      </c>
      <c r="AY386" s="11"/>
    </row>
    <row r="387" spans="2:51" x14ac:dyDescent="0.2">
      <c r="B387" s="10"/>
      <c r="C387" s="31">
        <v>1.4</v>
      </c>
      <c r="D387" s="31"/>
      <c r="E387" s="13" t="s">
        <v>6</v>
      </c>
      <c r="F387" s="31">
        <f>+T386</f>
        <v>9.9600000000000009</v>
      </c>
      <c r="G387" s="31"/>
      <c r="H387" s="13" t="s">
        <v>7</v>
      </c>
      <c r="I387" s="31">
        <f>+C387*F387</f>
        <v>13.944000000000001</v>
      </c>
      <c r="J387" s="31"/>
      <c r="K387" s="1" t="s">
        <v>9</v>
      </c>
      <c r="Y387" s="31">
        <f>+C387</f>
        <v>1.4</v>
      </c>
      <c r="Z387" s="31"/>
      <c r="AA387" s="13" t="s">
        <v>6</v>
      </c>
      <c r="AB387" s="31">
        <f>+AP386</f>
        <v>3</v>
      </c>
      <c r="AC387" s="31"/>
      <c r="AD387" s="13" t="s">
        <v>7</v>
      </c>
      <c r="AE387" s="31">
        <f>+Y387*AB387</f>
        <v>4.1999999999999993</v>
      </c>
      <c r="AF387" s="31"/>
      <c r="AG387" s="1" t="s">
        <v>9</v>
      </c>
      <c r="AY387" s="11"/>
    </row>
    <row r="388" spans="2:51" x14ac:dyDescent="0.2">
      <c r="B388" s="10"/>
      <c r="C388" s="17" t="s">
        <v>60</v>
      </c>
      <c r="Y388" s="17" t="s">
        <v>60</v>
      </c>
      <c r="AY388" s="11"/>
    </row>
    <row r="389" spans="2:51" x14ac:dyDescent="0.2">
      <c r="B389" s="10"/>
      <c r="C389" s="31">
        <f>+F326</f>
        <v>0.65</v>
      </c>
      <c r="D389" s="31"/>
      <c r="E389" s="13" t="s">
        <v>6</v>
      </c>
      <c r="F389" s="31">
        <f>+S380</f>
        <v>5.05</v>
      </c>
      <c r="G389" s="31"/>
      <c r="H389" s="13" t="s">
        <v>7</v>
      </c>
      <c r="I389" s="31">
        <f>+C389*F389</f>
        <v>3.2825000000000002</v>
      </c>
      <c r="J389" s="31"/>
      <c r="K389" s="1" t="s">
        <v>9</v>
      </c>
      <c r="Y389" s="31">
        <f>+R326</f>
        <v>0.65</v>
      </c>
      <c r="Z389" s="31"/>
      <c r="AA389" s="13" t="s">
        <v>6</v>
      </c>
      <c r="AB389" s="31">
        <f>+F389</f>
        <v>5.05</v>
      </c>
      <c r="AC389" s="31"/>
      <c r="AD389" s="13" t="s">
        <v>7</v>
      </c>
      <c r="AE389" s="31">
        <f>+Y389*AB389</f>
        <v>3.2825000000000002</v>
      </c>
      <c r="AF389" s="31"/>
      <c r="AG389" s="1" t="s">
        <v>9</v>
      </c>
      <c r="AJ389" s="13"/>
      <c r="AY389" s="11"/>
    </row>
    <row r="390" spans="2:51" x14ac:dyDescent="0.2">
      <c r="B390" s="10"/>
      <c r="C390" s="31">
        <f>+C387</f>
        <v>1.4</v>
      </c>
      <c r="D390" s="31"/>
      <c r="E390" s="13" t="s">
        <v>6</v>
      </c>
      <c r="F390" s="31">
        <f>+I389</f>
        <v>3.2825000000000002</v>
      </c>
      <c r="G390" s="31"/>
      <c r="H390" s="13" t="s">
        <v>7</v>
      </c>
      <c r="I390" s="31">
        <f>+C390*F390</f>
        <v>4.5955000000000004</v>
      </c>
      <c r="J390" s="31"/>
      <c r="K390" s="1" t="s">
        <v>9</v>
      </c>
      <c r="Y390" s="31">
        <f>+Y387</f>
        <v>1.4</v>
      </c>
      <c r="Z390" s="31"/>
      <c r="AA390" s="13" t="s">
        <v>6</v>
      </c>
      <c r="AB390" s="31">
        <f>+AE389</f>
        <v>3.2825000000000002</v>
      </c>
      <c r="AC390" s="31"/>
      <c r="AD390" s="13" t="s">
        <v>7</v>
      </c>
      <c r="AE390" s="31">
        <f>+Y390*AB390</f>
        <v>4.5955000000000004</v>
      </c>
      <c r="AF390" s="31"/>
      <c r="AG390" s="1" t="s">
        <v>9</v>
      </c>
      <c r="AJ390" s="13"/>
      <c r="AY390" s="11"/>
    </row>
    <row r="391" spans="2:51" x14ac:dyDescent="0.2">
      <c r="B391" s="10"/>
      <c r="C391" s="17" t="s">
        <v>61</v>
      </c>
      <c r="Y391" s="17" t="s">
        <v>61</v>
      </c>
      <c r="AY391" s="11"/>
    </row>
    <row r="392" spans="2:51" x14ac:dyDescent="0.2">
      <c r="B392" s="10"/>
      <c r="C392" s="31">
        <f>+C389</f>
        <v>0.65</v>
      </c>
      <c r="D392" s="31"/>
      <c r="E392" s="13" t="s">
        <v>6</v>
      </c>
      <c r="F392" s="31">
        <f>+S381</f>
        <v>5</v>
      </c>
      <c r="G392" s="31"/>
      <c r="H392" s="13" t="s">
        <v>7</v>
      </c>
      <c r="I392" s="31">
        <f>+C392*F392</f>
        <v>3.25</v>
      </c>
      <c r="J392" s="31"/>
      <c r="K392" s="1" t="s">
        <v>9</v>
      </c>
      <c r="Y392" s="31">
        <f>+Y389</f>
        <v>0.65</v>
      </c>
      <c r="Z392" s="31"/>
      <c r="AA392" s="13" t="s">
        <v>6</v>
      </c>
      <c r="AB392" s="31">
        <f>+F392</f>
        <v>5</v>
      </c>
      <c r="AC392" s="31"/>
      <c r="AD392" s="13" t="s">
        <v>7</v>
      </c>
      <c r="AE392" s="31">
        <f>+Y392*AB392</f>
        <v>3.25</v>
      </c>
      <c r="AF392" s="31"/>
      <c r="AG392" s="1" t="s">
        <v>9</v>
      </c>
      <c r="AJ392" s="13"/>
      <c r="AY392" s="11"/>
    </row>
    <row r="393" spans="2:51" x14ac:dyDescent="0.2">
      <c r="B393" s="10"/>
      <c r="C393" s="31">
        <v>1.6</v>
      </c>
      <c r="D393" s="31"/>
      <c r="E393" s="13" t="s">
        <v>6</v>
      </c>
      <c r="F393" s="31">
        <f>+I392</f>
        <v>3.25</v>
      </c>
      <c r="G393" s="31"/>
      <c r="H393" s="13" t="s">
        <v>7</v>
      </c>
      <c r="I393" s="31">
        <f>+C393*F393</f>
        <v>5.2</v>
      </c>
      <c r="J393" s="31"/>
      <c r="K393" s="1" t="s">
        <v>9</v>
      </c>
      <c r="Y393" s="31">
        <f>+C393</f>
        <v>1.6</v>
      </c>
      <c r="Z393" s="31"/>
      <c r="AA393" s="13" t="s">
        <v>6</v>
      </c>
      <c r="AB393" s="31">
        <f>+AE392</f>
        <v>3.25</v>
      </c>
      <c r="AC393" s="31"/>
      <c r="AD393" s="13" t="s">
        <v>7</v>
      </c>
      <c r="AE393" s="31">
        <f>+Y393*AB393</f>
        <v>5.2</v>
      </c>
      <c r="AF393" s="31"/>
      <c r="AG393" s="1" t="s">
        <v>9</v>
      </c>
      <c r="AJ393" s="13"/>
      <c r="AY393" s="11"/>
    </row>
    <row r="394" spans="2:51" x14ac:dyDescent="0.2">
      <c r="B394" s="10"/>
      <c r="AY394" s="11"/>
    </row>
    <row r="395" spans="2:51" x14ac:dyDescent="0.2">
      <c r="B395" s="10"/>
      <c r="D395" s="1" t="s">
        <v>18</v>
      </c>
      <c r="L395" s="31">
        <f>+I387</f>
        <v>13.944000000000001</v>
      </c>
      <c r="M395" s="31"/>
      <c r="N395" s="1" t="s">
        <v>9</v>
      </c>
      <c r="V395" s="1" t="s">
        <v>18</v>
      </c>
      <c r="AD395" s="31">
        <f>+AE387</f>
        <v>4.1999999999999993</v>
      </c>
      <c r="AE395" s="31"/>
      <c r="AF395" s="1" t="s">
        <v>9</v>
      </c>
      <c r="AY395" s="11"/>
    </row>
    <row r="396" spans="2:51" x14ac:dyDescent="0.2">
      <c r="B396" s="10"/>
      <c r="AY396" s="11"/>
    </row>
    <row r="397" spans="2:51" x14ac:dyDescent="0.2">
      <c r="B397" s="10"/>
      <c r="AY397" s="11"/>
    </row>
    <row r="398" spans="2:51" x14ac:dyDescent="0.2">
      <c r="B398" s="10"/>
      <c r="L398" s="31">
        <f>+I390</f>
        <v>4.5955000000000004</v>
      </c>
      <c r="M398" s="31"/>
      <c r="N398" s="1" t="s">
        <v>9</v>
      </c>
      <c r="AD398" s="31">
        <f>+AE390</f>
        <v>4.5955000000000004</v>
      </c>
      <c r="AE398" s="31"/>
      <c r="AF398" s="1" t="s">
        <v>9</v>
      </c>
      <c r="AY398" s="11"/>
    </row>
    <row r="399" spans="2:51" x14ac:dyDescent="0.2">
      <c r="B399" s="10"/>
      <c r="D399" s="1" t="s">
        <v>18</v>
      </c>
      <c r="V399" s="1" t="s">
        <v>19</v>
      </c>
      <c r="AY399" s="11"/>
    </row>
    <row r="400" spans="2:51" x14ac:dyDescent="0.2">
      <c r="B400" s="10"/>
      <c r="AY400" s="11"/>
    </row>
    <row r="401" spans="2:51" x14ac:dyDescent="0.2">
      <c r="B401" s="10"/>
      <c r="E401" s="14"/>
      <c r="L401" s="31">
        <f>+I393</f>
        <v>5.2</v>
      </c>
      <c r="M401" s="31"/>
      <c r="N401" s="1" t="s">
        <v>9</v>
      </c>
      <c r="W401" s="14"/>
      <c r="AD401" s="31">
        <f>+AE393</f>
        <v>5.2</v>
      </c>
      <c r="AE401" s="31"/>
      <c r="AF401" s="1" t="s">
        <v>9</v>
      </c>
      <c r="AY401" s="11"/>
    </row>
    <row r="402" spans="2:51" x14ac:dyDescent="0.2">
      <c r="B402" s="10"/>
      <c r="D402" s="1" t="s">
        <v>18</v>
      </c>
      <c r="E402" s="14"/>
      <c r="V402" s="1" t="s">
        <v>19</v>
      </c>
      <c r="W402" s="14"/>
      <c r="AY402" s="11"/>
    </row>
    <row r="403" spans="2:51" x14ac:dyDescent="0.2">
      <c r="B403" s="10"/>
      <c r="E403" s="14"/>
      <c r="W403" s="14"/>
      <c r="AY403" s="11"/>
    </row>
    <row r="404" spans="2:51" x14ac:dyDescent="0.2">
      <c r="B404" s="10"/>
      <c r="L404" s="31" t="str">
        <f>+E336</f>
        <v>K101</v>
      </c>
      <c r="M404" s="31"/>
      <c r="AD404" s="31" t="str">
        <f>+K336</f>
        <v>K102</v>
      </c>
      <c r="AE404" s="31"/>
      <c r="AY404" s="11"/>
    </row>
    <row r="405" spans="2:51" x14ac:dyDescent="0.2">
      <c r="B405" s="10"/>
      <c r="AY405" s="11"/>
    </row>
    <row r="406" spans="2:51" x14ac:dyDescent="0.2">
      <c r="B406" s="10"/>
      <c r="AY406" s="11"/>
    </row>
    <row r="407" spans="2:51" x14ac:dyDescent="0.2">
      <c r="B407" s="10"/>
      <c r="F407" s="31">
        <f>(L395+L398+L401)*L408/2</f>
        <v>53.413874999999997</v>
      </c>
      <c r="G407" s="31"/>
      <c r="H407" s="1" t="s">
        <v>8</v>
      </c>
      <c r="S407" s="31">
        <f>+F407</f>
        <v>53.413874999999997</v>
      </c>
      <c r="T407" s="31"/>
      <c r="U407" s="1" t="s">
        <v>8</v>
      </c>
      <c r="X407" s="31">
        <f>(AD395+2*AD398+2*AD401)*AD408/2</f>
        <v>53.52975</v>
      </c>
      <c r="Y407" s="31"/>
      <c r="Z407" s="1" t="s">
        <v>8</v>
      </c>
      <c r="AK407" s="31">
        <f>+X407</f>
        <v>53.52975</v>
      </c>
      <c r="AL407" s="31"/>
      <c r="AM407" s="1" t="s">
        <v>8</v>
      </c>
      <c r="AY407" s="11"/>
    </row>
    <row r="408" spans="2:51" x14ac:dyDescent="0.2">
      <c r="B408" s="10"/>
      <c r="K408" s="1" t="s">
        <v>32</v>
      </c>
      <c r="L408" s="31">
        <f>+C336</f>
        <v>4.5</v>
      </c>
      <c r="M408" s="31"/>
      <c r="N408" s="1" t="s">
        <v>0</v>
      </c>
      <c r="AC408" s="1" t="s">
        <v>32</v>
      </c>
      <c r="AD408" s="31">
        <f>+L408</f>
        <v>4.5</v>
      </c>
      <c r="AE408" s="31"/>
      <c r="AF408" s="1" t="s">
        <v>0</v>
      </c>
      <c r="AY408" s="11"/>
    </row>
    <row r="409" spans="2:51" x14ac:dyDescent="0.2">
      <c r="B409" s="10"/>
      <c r="AY409" s="11"/>
    </row>
    <row r="410" spans="2:51" x14ac:dyDescent="0.2">
      <c r="B410" s="10"/>
      <c r="H410" s="1" t="s">
        <v>15</v>
      </c>
      <c r="K410" s="31">
        <f>F407</f>
        <v>53.413874999999997</v>
      </c>
      <c r="L410" s="31"/>
      <c r="M410" s="31"/>
      <c r="N410" s="1" t="s">
        <v>8</v>
      </c>
      <c r="P410" s="1" t="s">
        <v>33</v>
      </c>
      <c r="Z410" s="1" t="s">
        <v>15</v>
      </c>
      <c r="AC410" s="31">
        <f>X407</f>
        <v>53.52975</v>
      </c>
      <c r="AD410" s="31"/>
      <c r="AE410" s="31"/>
      <c r="AF410" s="1" t="s">
        <v>8</v>
      </c>
      <c r="AH410" s="1" t="s">
        <v>33</v>
      </c>
      <c r="AY410" s="11"/>
    </row>
    <row r="411" spans="2:51" x14ac:dyDescent="0.2">
      <c r="B411" s="10"/>
      <c r="H411" s="1" t="s">
        <v>16</v>
      </c>
      <c r="K411" s="31">
        <f>(L395+L398+L401)*L408^2/8</f>
        <v>60.090609375</v>
      </c>
      <c r="L411" s="31"/>
      <c r="M411" s="31"/>
      <c r="N411" s="1" t="s">
        <v>17</v>
      </c>
      <c r="P411" s="1" t="s">
        <v>34</v>
      </c>
      <c r="Z411" s="1" t="s">
        <v>16</v>
      </c>
      <c r="AC411" s="31">
        <f>(AD395+2*AD398+2*AD401)*AD408^2/8</f>
        <v>60.220968750000004</v>
      </c>
      <c r="AD411" s="31"/>
      <c r="AE411" s="31"/>
      <c r="AF411" s="1" t="s">
        <v>17</v>
      </c>
      <c r="AH411" s="1" t="s">
        <v>34</v>
      </c>
      <c r="AY411" s="11"/>
    </row>
    <row r="412" spans="2:51" x14ac:dyDescent="0.2">
      <c r="B412" s="10"/>
      <c r="AY412" s="11"/>
    </row>
    <row r="413" spans="2:51" x14ac:dyDescent="0.2">
      <c r="B413" s="10"/>
      <c r="AY413" s="11"/>
    </row>
    <row r="414" spans="2:51" x14ac:dyDescent="0.2">
      <c r="B414" s="10"/>
      <c r="D414" s="1" t="s">
        <v>18</v>
      </c>
      <c r="U414" s="31">
        <f>+AE380</f>
        <v>13.944000000000001</v>
      </c>
      <c r="V414" s="31"/>
      <c r="W414" s="1" t="s">
        <v>9</v>
      </c>
      <c r="AY414" s="11"/>
    </row>
    <row r="415" spans="2:51" x14ac:dyDescent="0.2">
      <c r="B415" s="10"/>
      <c r="AY415" s="11"/>
    </row>
    <row r="416" spans="2:51" x14ac:dyDescent="0.2">
      <c r="B416" s="10"/>
      <c r="AY416" s="11"/>
    </row>
    <row r="417" spans="2:51" x14ac:dyDescent="0.2">
      <c r="B417" s="10"/>
      <c r="L417" s="31">
        <f>+X407</f>
        <v>53.52975</v>
      </c>
      <c r="M417" s="31"/>
      <c r="N417" s="1" t="s">
        <v>8</v>
      </c>
      <c r="R417" s="31">
        <f>+L417</f>
        <v>53.52975</v>
      </c>
      <c r="S417" s="31"/>
      <c r="T417" s="1" t="s">
        <v>8</v>
      </c>
      <c r="X417" s="31">
        <f>+R417</f>
        <v>53.52975</v>
      </c>
      <c r="Y417" s="31"/>
      <c r="Z417" s="1" t="s">
        <v>8</v>
      </c>
      <c r="AD417" s="31">
        <f>+X417</f>
        <v>53.52975</v>
      </c>
      <c r="AE417" s="31"/>
      <c r="AF417" s="1" t="s">
        <v>8</v>
      </c>
      <c r="AY417" s="11"/>
    </row>
    <row r="418" spans="2:51" x14ac:dyDescent="0.2">
      <c r="B418" s="10"/>
      <c r="D418" s="1" t="s">
        <v>18</v>
      </c>
      <c r="E418" s="14"/>
      <c r="AY418" s="11"/>
    </row>
    <row r="419" spans="2:51" x14ac:dyDescent="0.2">
      <c r="B419" s="10"/>
      <c r="E419" s="14"/>
      <c r="AY419" s="11"/>
    </row>
    <row r="420" spans="2:51" x14ac:dyDescent="0.2">
      <c r="B420" s="10"/>
      <c r="U420" s="31" t="str">
        <f>+T328</f>
        <v>K103</v>
      </c>
      <c r="V420" s="31"/>
      <c r="AY420" s="11"/>
    </row>
    <row r="421" spans="2:51" x14ac:dyDescent="0.2">
      <c r="B421" s="10"/>
      <c r="AY421" s="11"/>
    </row>
    <row r="422" spans="2:51" x14ac:dyDescent="0.2">
      <c r="B422" s="10"/>
      <c r="AY422" s="11"/>
    </row>
    <row r="423" spans="2:51" x14ac:dyDescent="0.2">
      <c r="B423" s="10"/>
      <c r="F423" s="31">
        <f>U414*U426/2+2*L417</f>
        <v>152.3775</v>
      </c>
      <c r="G423" s="31"/>
      <c r="H423" s="1" t="s">
        <v>8</v>
      </c>
      <c r="AJ423" s="31">
        <f>+F423</f>
        <v>152.3775</v>
      </c>
      <c r="AK423" s="31"/>
      <c r="AL423" s="1" t="s">
        <v>8</v>
      </c>
      <c r="AY423" s="11"/>
    </row>
    <row r="424" spans="2:51" x14ac:dyDescent="0.2">
      <c r="B424" s="10"/>
      <c r="I424" s="31">
        <f>+H349</f>
        <v>1.3</v>
      </c>
      <c r="J424" s="31"/>
      <c r="O424" s="31">
        <f>+I424</f>
        <v>1.3</v>
      </c>
      <c r="P424" s="31"/>
      <c r="Q424" s="1" t="s">
        <v>0</v>
      </c>
      <c r="U424" s="31">
        <f>+O424</f>
        <v>1.3</v>
      </c>
      <c r="V424" s="31"/>
      <c r="W424" s="1" t="s">
        <v>0</v>
      </c>
      <c r="AA424" s="31">
        <f>+U424</f>
        <v>1.3</v>
      </c>
      <c r="AB424" s="31"/>
      <c r="AC424" s="1" t="s">
        <v>0</v>
      </c>
      <c r="AG424" s="31">
        <f>+AA424</f>
        <v>1.3</v>
      </c>
      <c r="AH424" s="31"/>
      <c r="AI424" s="1" t="s">
        <v>0</v>
      </c>
      <c r="AY424" s="11"/>
    </row>
    <row r="425" spans="2:51" x14ac:dyDescent="0.2">
      <c r="B425" s="10"/>
      <c r="AY425" s="11"/>
    </row>
    <row r="426" spans="2:51" x14ac:dyDescent="0.2">
      <c r="B426" s="10"/>
      <c r="T426" s="1" t="s">
        <v>32</v>
      </c>
      <c r="U426" s="31">
        <f>+T351</f>
        <v>6.5</v>
      </c>
      <c r="V426" s="31"/>
      <c r="W426" s="1" t="s">
        <v>0</v>
      </c>
      <c r="AY426" s="11"/>
    </row>
    <row r="427" spans="2:51" x14ac:dyDescent="0.2">
      <c r="B427" s="10"/>
      <c r="AY427" s="11"/>
    </row>
    <row r="428" spans="2:51" x14ac:dyDescent="0.2">
      <c r="B428" s="10"/>
      <c r="H428" s="1" t="s">
        <v>15</v>
      </c>
      <c r="K428" s="31">
        <f>F423</f>
        <v>152.3775</v>
      </c>
      <c r="L428" s="31"/>
      <c r="M428" s="31"/>
      <c r="N428" s="1" t="s">
        <v>8</v>
      </c>
      <c r="P428" s="1" t="s">
        <v>33</v>
      </c>
      <c r="AY428" s="11"/>
    </row>
    <row r="429" spans="2:51" x14ac:dyDescent="0.2">
      <c r="B429" s="10"/>
      <c r="H429" s="1" t="s">
        <v>16</v>
      </c>
      <c r="K429" s="31">
        <f>F423*U426/2-U414*U426/2*U426/4-L417*1.5*O424-R417*0.5*U424</f>
        <v>282.40777500000002</v>
      </c>
      <c r="L429" s="31"/>
      <c r="M429" s="31"/>
      <c r="N429" s="1" t="s">
        <v>17</v>
      </c>
      <c r="P429" s="1" t="s">
        <v>34</v>
      </c>
      <c r="AY429" s="11"/>
    </row>
    <row r="430" spans="2:51" ht="12" thickBot="1" x14ac:dyDescent="0.25">
      <c r="B430" s="18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20"/>
    </row>
    <row r="431" spans="2:51" ht="12" thickBot="1" x14ac:dyDescent="0.25"/>
    <row r="432" spans="2:51" ht="61.5" customHeight="1" x14ac:dyDescent="0.2">
      <c r="B432" s="57" t="s">
        <v>58</v>
      </c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  <c r="AT432" s="58"/>
      <c r="AU432" s="58"/>
      <c r="AV432" s="58"/>
      <c r="AW432" s="58"/>
      <c r="AX432" s="58"/>
      <c r="AY432" s="59"/>
    </row>
    <row r="433" spans="2:51" x14ac:dyDescent="0.2">
      <c r="B433" s="10"/>
      <c r="AF433" s="12" t="s">
        <v>20</v>
      </c>
      <c r="AY433" s="11"/>
    </row>
    <row r="434" spans="2:51" x14ac:dyDescent="0.2">
      <c r="B434" s="10"/>
      <c r="F434" s="31">
        <f>+H457/2</f>
        <v>0.5</v>
      </c>
      <c r="G434" s="31"/>
      <c r="H434" s="1" t="s">
        <v>0</v>
      </c>
      <c r="I434" s="31">
        <f>+F434</f>
        <v>0.5</v>
      </c>
      <c r="J434" s="31"/>
      <c r="K434" s="1" t="s">
        <v>0</v>
      </c>
      <c r="L434" s="31">
        <f>+I434</f>
        <v>0.5</v>
      </c>
      <c r="M434" s="31"/>
      <c r="N434" s="1" t="s">
        <v>0</v>
      </c>
      <c r="O434" s="31">
        <f>+L434</f>
        <v>0.5</v>
      </c>
      <c r="P434" s="31"/>
      <c r="Q434" s="1" t="s">
        <v>0</v>
      </c>
      <c r="R434" s="31">
        <f>+O434</f>
        <v>0.5</v>
      </c>
      <c r="S434" s="31"/>
      <c r="T434" s="1" t="s">
        <v>0</v>
      </c>
      <c r="U434" s="31">
        <f>+R434</f>
        <v>0.5</v>
      </c>
      <c r="V434" s="31"/>
      <c r="W434" s="1" t="s">
        <v>0</v>
      </c>
      <c r="X434" s="31">
        <f>+U434</f>
        <v>0.5</v>
      </c>
      <c r="Y434" s="31"/>
      <c r="Z434" s="1" t="s">
        <v>0</v>
      </c>
      <c r="AA434" s="31">
        <f>+X434</f>
        <v>0.5</v>
      </c>
      <c r="AB434" s="31"/>
      <c r="AC434" s="1" t="s">
        <v>0</v>
      </c>
      <c r="AD434" s="31">
        <f>+AA434</f>
        <v>0.5</v>
      </c>
      <c r="AE434" s="31"/>
      <c r="AF434" s="1" t="s">
        <v>0</v>
      </c>
      <c r="AG434" s="31">
        <f>+AD434</f>
        <v>0.5</v>
      </c>
      <c r="AH434" s="31"/>
      <c r="AI434" s="1" t="s">
        <v>0</v>
      </c>
      <c r="AJ434" s="31">
        <f>+AG434</f>
        <v>0.5</v>
      </c>
      <c r="AK434" s="31"/>
      <c r="AL434" s="1" t="s">
        <v>0</v>
      </c>
      <c r="AM434" s="31">
        <f>+AJ434</f>
        <v>0.5</v>
      </c>
      <c r="AN434" s="31"/>
      <c r="AO434" s="1" t="s">
        <v>0</v>
      </c>
      <c r="AY434" s="11"/>
    </row>
    <row r="435" spans="2:51" x14ac:dyDescent="0.2">
      <c r="B435" s="10"/>
      <c r="AY435" s="11"/>
    </row>
    <row r="436" spans="2:51" x14ac:dyDescent="0.2">
      <c r="B436" s="10"/>
      <c r="W436" s="33" t="s">
        <v>3</v>
      </c>
      <c r="X436" s="33"/>
      <c r="AQ436" s="14"/>
      <c r="AY436" s="11"/>
    </row>
    <row r="437" spans="2:51" x14ac:dyDescent="0.2">
      <c r="B437" s="10"/>
      <c r="F437" s="2"/>
      <c r="G437" s="3"/>
      <c r="H437" s="3"/>
      <c r="I437" s="26"/>
      <c r="J437" s="3"/>
      <c r="K437" s="3"/>
      <c r="L437" s="2"/>
      <c r="M437" s="3"/>
      <c r="N437" s="23"/>
      <c r="O437" s="3"/>
      <c r="P437" s="3"/>
      <c r="Q437" s="4"/>
      <c r="R437" s="2"/>
      <c r="S437" s="3"/>
      <c r="T437" s="3"/>
      <c r="U437" s="26"/>
      <c r="V437" s="3"/>
      <c r="W437" s="4"/>
      <c r="X437" s="2"/>
      <c r="Y437" s="3"/>
      <c r="Z437" s="23"/>
      <c r="AA437" s="3"/>
      <c r="AB437" s="3"/>
      <c r="AC437" s="4"/>
      <c r="AD437" s="2"/>
      <c r="AE437" s="3"/>
      <c r="AF437" s="3"/>
      <c r="AG437" s="26"/>
      <c r="AH437" s="3"/>
      <c r="AI437" s="4"/>
      <c r="AJ437" s="2"/>
      <c r="AK437" s="3"/>
      <c r="AL437" s="23"/>
      <c r="AM437" s="3"/>
      <c r="AN437" s="3"/>
      <c r="AO437" s="4"/>
      <c r="AQ437" s="14"/>
      <c r="AY437" s="11"/>
    </row>
    <row r="438" spans="2:51" x14ac:dyDescent="0.2">
      <c r="B438" s="10"/>
      <c r="F438" s="5"/>
      <c r="G438" s="15"/>
      <c r="H438" s="15"/>
      <c r="I438" s="27"/>
      <c r="J438" s="15"/>
      <c r="K438" s="15"/>
      <c r="L438" s="5"/>
      <c r="M438" s="15"/>
      <c r="N438" s="24"/>
      <c r="O438" s="15"/>
      <c r="P438" s="15"/>
      <c r="Q438" s="6"/>
      <c r="R438" s="5"/>
      <c r="S438" s="15"/>
      <c r="T438" s="15"/>
      <c r="U438" s="27"/>
      <c r="V438" s="15"/>
      <c r="W438" s="6"/>
      <c r="X438" s="5"/>
      <c r="Y438" s="15"/>
      <c r="Z438" s="24"/>
      <c r="AA438" s="15"/>
      <c r="AB438" s="15"/>
      <c r="AC438" s="6"/>
      <c r="AD438" s="5"/>
      <c r="AE438" s="15"/>
      <c r="AF438" s="15"/>
      <c r="AG438" s="27"/>
      <c r="AH438" s="15"/>
      <c r="AI438" s="6"/>
      <c r="AJ438" s="5"/>
      <c r="AK438" s="15"/>
      <c r="AL438" s="24"/>
      <c r="AM438" s="15"/>
      <c r="AN438" s="15"/>
      <c r="AO438" s="6"/>
      <c r="AQ438" s="14"/>
      <c r="AY438" s="11"/>
    </row>
    <row r="439" spans="2:51" x14ac:dyDescent="0.2">
      <c r="B439" s="10"/>
      <c r="F439" s="5"/>
      <c r="G439" s="15"/>
      <c r="H439" s="15"/>
      <c r="I439" s="27"/>
      <c r="J439" s="15"/>
      <c r="K439" s="15"/>
      <c r="L439" s="5"/>
      <c r="M439" s="15"/>
      <c r="N439" s="24"/>
      <c r="O439" s="15"/>
      <c r="P439" s="15"/>
      <c r="Q439" s="6"/>
      <c r="R439" s="5"/>
      <c r="S439" s="15"/>
      <c r="T439" s="15"/>
      <c r="U439" s="27"/>
      <c r="V439" s="15"/>
      <c r="W439" s="6"/>
      <c r="X439" s="5"/>
      <c r="Y439" s="15"/>
      <c r="Z439" s="24"/>
      <c r="AA439" s="15"/>
      <c r="AB439" s="15"/>
      <c r="AC439" s="6"/>
      <c r="AD439" s="5"/>
      <c r="AE439" s="15"/>
      <c r="AF439" s="15"/>
      <c r="AG439" s="27"/>
      <c r="AH439" s="15"/>
      <c r="AI439" s="6"/>
      <c r="AJ439" s="5"/>
      <c r="AK439" s="15"/>
      <c r="AL439" s="24"/>
      <c r="AM439" s="15"/>
      <c r="AN439" s="15"/>
      <c r="AO439" s="6"/>
      <c r="AQ439" s="14"/>
      <c r="AY439" s="11"/>
    </row>
    <row r="440" spans="2:51" x14ac:dyDescent="0.2">
      <c r="B440" s="10"/>
      <c r="F440" s="5"/>
      <c r="G440" s="15"/>
      <c r="H440" s="15"/>
      <c r="I440" s="27"/>
      <c r="J440" s="15"/>
      <c r="K440" s="15"/>
      <c r="L440" s="5"/>
      <c r="M440" s="15"/>
      <c r="N440" s="24"/>
      <c r="O440" s="15"/>
      <c r="P440" s="15"/>
      <c r="Q440" s="6"/>
      <c r="R440" s="5"/>
      <c r="S440" s="15"/>
      <c r="T440" s="15"/>
      <c r="U440" s="27"/>
      <c r="V440" s="15"/>
      <c r="W440" s="6"/>
      <c r="X440" s="5"/>
      <c r="Y440" s="15"/>
      <c r="Z440" s="24"/>
      <c r="AA440" s="15"/>
      <c r="AB440" s="15"/>
      <c r="AC440" s="6"/>
      <c r="AD440" s="5"/>
      <c r="AE440" s="15"/>
      <c r="AF440" s="15"/>
      <c r="AG440" s="27"/>
      <c r="AH440" s="15"/>
      <c r="AI440" s="6"/>
      <c r="AJ440" s="5"/>
      <c r="AK440" s="15"/>
      <c r="AL440" s="24"/>
      <c r="AM440" s="15"/>
      <c r="AN440" s="15"/>
      <c r="AO440" s="6"/>
      <c r="AY440" s="11"/>
    </row>
    <row r="441" spans="2:51" x14ac:dyDescent="0.2">
      <c r="B441" s="10"/>
      <c r="F441" s="5"/>
      <c r="G441" s="15"/>
      <c r="H441" s="15"/>
      <c r="I441" s="27"/>
      <c r="J441" s="15"/>
      <c r="K441" s="15"/>
      <c r="L441" s="5"/>
      <c r="M441" s="15"/>
      <c r="N441" s="24"/>
      <c r="O441" s="15"/>
      <c r="P441" s="15"/>
      <c r="Q441" s="6"/>
      <c r="R441" s="5"/>
      <c r="S441" s="15"/>
      <c r="T441" s="15"/>
      <c r="U441" s="27"/>
      <c r="V441" s="15"/>
      <c r="W441" s="6"/>
      <c r="X441" s="5"/>
      <c r="Y441" s="15"/>
      <c r="Z441" s="24"/>
      <c r="AA441" s="15"/>
      <c r="AB441" s="15"/>
      <c r="AC441" s="6"/>
      <c r="AD441" s="5"/>
      <c r="AE441" s="15"/>
      <c r="AF441" s="15"/>
      <c r="AG441" s="27"/>
      <c r="AH441" s="15"/>
      <c r="AI441" s="6"/>
      <c r="AJ441" s="5"/>
      <c r="AK441" s="15"/>
      <c r="AL441" s="24"/>
      <c r="AM441" s="15"/>
      <c r="AN441" s="15"/>
      <c r="AO441" s="6"/>
      <c r="AY441" s="11"/>
    </row>
    <row r="442" spans="2:51" x14ac:dyDescent="0.2">
      <c r="B442" s="10"/>
      <c r="F442" s="5"/>
      <c r="G442" s="15"/>
      <c r="H442" s="15"/>
      <c r="I442" s="27"/>
      <c r="J442" s="15"/>
      <c r="K442" s="15"/>
      <c r="L442" s="5"/>
      <c r="M442" s="15"/>
      <c r="N442" s="24"/>
      <c r="O442" s="15"/>
      <c r="P442" s="15"/>
      <c r="Q442" s="6"/>
      <c r="R442" s="5"/>
      <c r="S442" s="15"/>
      <c r="T442" s="15"/>
      <c r="U442" s="27"/>
      <c r="V442" s="15"/>
      <c r="W442" s="6"/>
      <c r="X442" s="5"/>
      <c r="Y442" s="15"/>
      <c r="Z442" s="24"/>
      <c r="AA442" s="15"/>
      <c r="AB442" s="15"/>
      <c r="AC442" s="6"/>
      <c r="AD442" s="5"/>
      <c r="AE442" s="15"/>
      <c r="AF442" s="15"/>
      <c r="AG442" s="27"/>
      <c r="AH442" s="15"/>
      <c r="AI442" s="6"/>
      <c r="AJ442" s="5"/>
      <c r="AK442" s="15"/>
      <c r="AL442" s="24"/>
      <c r="AM442" s="15"/>
      <c r="AN442" s="15"/>
      <c r="AO442" s="6"/>
      <c r="AY442" s="11"/>
    </row>
    <row r="443" spans="2:51" x14ac:dyDescent="0.2">
      <c r="B443" s="60" t="str">
        <f>IF(C444&gt;H457,"","artır.")</f>
        <v/>
      </c>
      <c r="C443" s="14" t="s">
        <v>0</v>
      </c>
      <c r="F443" s="5"/>
      <c r="G443" s="15"/>
      <c r="H443" s="15"/>
      <c r="I443" s="27"/>
      <c r="J443" s="15"/>
      <c r="K443" s="15"/>
      <c r="L443" s="5"/>
      <c r="M443" s="15"/>
      <c r="N443" s="24"/>
      <c r="O443" s="15"/>
      <c r="P443" s="15"/>
      <c r="Q443" s="6"/>
      <c r="R443" s="5"/>
      <c r="S443" s="15"/>
      <c r="T443" s="15"/>
      <c r="U443" s="27"/>
      <c r="V443" s="15"/>
      <c r="W443" s="6"/>
      <c r="X443" s="5"/>
      <c r="Y443" s="15"/>
      <c r="Z443" s="24"/>
      <c r="AA443" s="15"/>
      <c r="AB443" s="15"/>
      <c r="AC443" s="6"/>
      <c r="AD443" s="5"/>
      <c r="AE443" s="15"/>
      <c r="AF443" s="15"/>
      <c r="AG443" s="27"/>
      <c r="AH443" s="15"/>
      <c r="AI443" s="6"/>
      <c r="AJ443" s="5"/>
      <c r="AK443" s="15"/>
      <c r="AL443" s="24"/>
      <c r="AM443" s="15"/>
      <c r="AN443" s="15"/>
      <c r="AO443" s="6"/>
      <c r="AQ443" s="14"/>
      <c r="AY443" s="11"/>
    </row>
    <row r="444" spans="2:51" x14ac:dyDescent="0.2">
      <c r="B444" s="60"/>
      <c r="C444" s="36">
        <v>4.5</v>
      </c>
      <c r="E444" s="36" t="s">
        <v>1</v>
      </c>
      <c r="F444" s="5"/>
      <c r="G444" s="15"/>
      <c r="H444" s="15"/>
      <c r="I444" s="27"/>
      <c r="J444" s="15"/>
      <c r="K444" s="36" t="s">
        <v>2</v>
      </c>
      <c r="L444" s="5"/>
      <c r="M444" s="15"/>
      <c r="N444" s="24"/>
      <c r="O444" s="15"/>
      <c r="P444" s="15"/>
      <c r="Q444" s="38" t="str">
        <f>+K444</f>
        <v>K102</v>
      </c>
      <c r="R444" s="5"/>
      <c r="S444" s="15"/>
      <c r="T444" s="15"/>
      <c r="U444" s="27"/>
      <c r="V444" s="15"/>
      <c r="W444" s="38" t="str">
        <f>+Q444</f>
        <v>K102</v>
      </c>
      <c r="X444" s="5"/>
      <c r="Y444" s="15"/>
      <c r="Z444" s="24"/>
      <c r="AA444" s="15"/>
      <c r="AB444" s="15"/>
      <c r="AC444" s="38" t="str">
        <f>+W444</f>
        <v>K102</v>
      </c>
      <c r="AD444" s="5"/>
      <c r="AE444" s="15"/>
      <c r="AF444" s="15"/>
      <c r="AG444" s="27"/>
      <c r="AH444" s="15"/>
      <c r="AI444" s="38" t="str">
        <f>+AC444</f>
        <v>K102</v>
      </c>
      <c r="AJ444" s="5"/>
      <c r="AK444" s="15"/>
      <c r="AL444" s="24"/>
      <c r="AM444" s="15"/>
      <c r="AN444" s="15"/>
      <c r="AO444" s="38" t="str">
        <f>+E444</f>
        <v>K101</v>
      </c>
      <c r="AQ444" s="14"/>
      <c r="AY444" s="11"/>
    </row>
    <row r="445" spans="2:51" x14ac:dyDescent="0.2">
      <c r="B445" s="60"/>
      <c r="C445" s="36"/>
      <c r="E445" s="36"/>
      <c r="F445" s="5"/>
      <c r="G445" s="15"/>
      <c r="H445" s="15"/>
      <c r="I445" s="27"/>
      <c r="J445" s="15"/>
      <c r="K445" s="36"/>
      <c r="L445" s="5"/>
      <c r="M445" s="15"/>
      <c r="N445" s="24"/>
      <c r="O445" s="15"/>
      <c r="P445" s="15"/>
      <c r="Q445" s="38"/>
      <c r="R445" s="5"/>
      <c r="S445" s="15"/>
      <c r="T445" s="15"/>
      <c r="U445" s="27"/>
      <c r="V445" s="15"/>
      <c r="W445" s="38"/>
      <c r="X445" s="5"/>
      <c r="Y445" s="15"/>
      <c r="Z445" s="24"/>
      <c r="AA445" s="15"/>
      <c r="AB445" s="15"/>
      <c r="AC445" s="38"/>
      <c r="AD445" s="5"/>
      <c r="AE445" s="15"/>
      <c r="AF445" s="15"/>
      <c r="AG445" s="27"/>
      <c r="AH445" s="15"/>
      <c r="AI445" s="38"/>
      <c r="AJ445" s="5"/>
      <c r="AK445" s="15"/>
      <c r="AL445" s="24"/>
      <c r="AM445" s="15"/>
      <c r="AN445" s="15"/>
      <c r="AO445" s="38"/>
      <c r="AQ445" s="14"/>
      <c r="AY445" s="11"/>
    </row>
    <row r="446" spans="2:51" x14ac:dyDescent="0.2">
      <c r="B446" s="60"/>
      <c r="C446" s="36"/>
      <c r="E446" s="36"/>
      <c r="F446" s="5"/>
      <c r="G446" s="15"/>
      <c r="H446" s="15"/>
      <c r="I446" s="27"/>
      <c r="J446" s="15"/>
      <c r="K446" s="36"/>
      <c r="L446" s="5"/>
      <c r="M446" s="15"/>
      <c r="N446" s="24"/>
      <c r="O446" s="15"/>
      <c r="P446" s="15"/>
      <c r="Q446" s="38"/>
      <c r="R446" s="5"/>
      <c r="S446" s="15"/>
      <c r="T446" s="15"/>
      <c r="U446" s="27"/>
      <c r="V446" s="15"/>
      <c r="W446" s="38"/>
      <c r="X446" s="5"/>
      <c r="Y446" s="15"/>
      <c r="Z446" s="24"/>
      <c r="AA446" s="15"/>
      <c r="AB446" s="15"/>
      <c r="AC446" s="38"/>
      <c r="AD446" s="5"/>
      <c r="AE446" s="15"/>
      <c r="AF446" s="15"/>
      <c r="AG446" s="27"/>
      <c r="AH446" s="15"/>
      <c r="AI446" s="38"/>
      <c r="AJ446" s="5"/>
      <c r="AK446" s="15"/>
      <c r="AL446" s="24"/>
      <c r="AM446" s="15"/>
      <c r="AN446" s="15"/>
      <c r="AO446" s="38"/>
      <c r="AQ446" s="14"/>
      <c r="AY446" s="11"/>
    </row>
    <row r="447" spans="2:51" x14ac:dyDescent="0.2">
      <c r="B447" s="10"/>
      <c r="F447" s="5"/>
      <c r="G447" s="15"/>
      <c r="H447" s="15"/>
      <c r="I447" s="27"/>
      <c r="J447" s="15"/>
      <c r="K447" s="15"/>
      <c r="L447" s="5"/>
      <c r="M447" s="15"/>
      <c r="N447" s="24"/>
      <c r="O447" s="15"/>
      <c r="P447" s="15"/>
      <c r="Q447" s="6"/>
      <c r="R447" s="5"/>
      <c r="S447" s="15"/>
      <c r="T447" s="15"/>
      <c r="U447" s="27"/>
      <c r="V447" s="15"/>
      <c r="W447" s="6"/>
      <c r="X447" s="5"/>
      <c r="Y447" s="15"/>
      <c r="Z447" s="24"/>
      <c r="AA447" s="15"/>
      <c r="AB447" s="15"/>
      <c r="AC447" s="6"/>
      <c r="AD447" s="5"/>
      <c r="AE447" s="15"/>
      <c r="AF447" s="15"/>
      <c r="AG447" s="27"/>
      <c r="AH447" s="15"/>
      <c r="AI447" s="6"/>
      <c r="AJ447" s="5"/>
      <c r="AK447" s="15"/>
      <c r="AL447" s="24"/>
      <c r="AM447" s="15"/>
      <c r="AN447" s="15"/>
      <c r="AO447" s="6"/>
      <c r="AY447" s="11"/>
    </row>
    <row r="448" spans="2:51" x14ac:dyDescent="0.2">
      <c r="B448" s="10"/>
      <c r="F448" s="5"/>
      <c r="G448" s="15"/>
      <c r="H448" s="15"/>
      <c r="I448" s="27"/>
      <c r="J448" s="15"/>
      <c r="K448" s="15"/>
      <c r="L448" s="5"/>
      <c r="M448" s="15"/>
      <c r="N448" s="24"/>
      <c r="O448" s="15"/>
      <c r="P448" s="15"/>
      <c r="Q448" s="6"/>
      <c r="R448" s="5"/>
      <c r="S448" s="15"/>
      <c r="T448" s="15"/>
      <c r="U448" s="27"/>
      <c r="V448" s="15"/>
      <c r="W448" s="6"/>
      <c r="X448" s="5"/>
      <c r="Y448" s="15"/>
      <c r="Z448" s="24"/>
      <c r="AA448" s="15"/>
      <c r="AB448" s="15"/>
      <c r="AC448" s="6"/>
      <c r="AD448" s="5"/>
      <c r="AE448" s="15"/>
      <c r="AF448" s="15"/>
      <c r="AG448" s="27"/>
      <c r="AH448" s="15"/>
      <c r="AI448" s="6"/>
      <c r="AJ448" s="5"/>
      <c r="AK448" s="15"/>
      <c r="AL448" s="24"/>
      <c r="AM448" s="15"/>
      <c r="AN448" s="15"/>
      <c r="AO448" s="6"/>
      <c r="AY448" s="11"/>
    </row>
    <row r="449" spans="2:54" x14ac:dyDescent="0.2">
      <c r="B449" s="10"/>
      <c r="F449" s="5"/>
      <c r="G449" s="15"/>
      <c r="H449" s="15"/>
      <c r="I449" s="27"/>
      <c r="J449" s="15"/>
      <c r="K449" s="15"/>
      <c r="L449" s="5"/>
      <c r="M449" s="15"/>
      <c r="N449" s="24"/>
      <c r="O449" s="15"/>
      <c r="P449" s="15"/>
      <c r="Q449" s="6"/>
      <c r="R449" s="5"/>
      <c r="S449" s="15"/>
      <c r="T449" s="15"/>
      <c r="U449" s="27"/>
      <c r="V449" s="15"/>
      <c r="W449" s="6"/>
      <c r="X449" s="5"/>
      <c r="Y449" s="15"/>
      <c r="Z449" s="24"/>
      <c r="AA449" s="15"/>
      <c r="AB449" s="15"/>
      <c r="AC449" s="6"/>
      <c r="AD449" s="5"/>
      <c r="AE449" s="15"/>
      <c r="AF449" s="15"/>
      <c r="AG449" s="27"/>
      <c r="AH449" s="15"/>
      <c r="AI449" s="6"/>
      <c r="AJ449" s="5"/>
      <c r="AK449" s="15"/>
      <c r="AL449" s="24"/>
      <c r="AM449" s="15"/>
      <c r="AN449" s="15"/>
      <c r="AO449" s="6"/>
      <c r="AY449" s="11"/>
    </row>
    <row r="450" spans="2:54" x14ac:dyDescent="0.2">
      <c r="B450" s="10"/>
      <c r="F450" s="5"/>
      <c r="G450" s="15"/>
      <c r="H450" s="15"/>
      <c r="I450" s="27"/>
      <c r="J450" s="15"/>
      <c r="K450" s="15"/>
      <c r="L450" s="5"/>
      <c r="M450" s="15"/>
      <c r="N450" s="24"/>
      <c r="O450" s="15"/>
      <c r="P450" s="15"/>
      <c r="Q450" s="6"/>
      <c r="R450" s="5"/>
      <c r="S450" s="15"/>
      <c r="T450" s="15"/>
      <c r="U450" s="27"/>
      <c r="V450" s="15"/>
      <c r="W450" s="6"/>
      <c r="X450" s="5"/>
      <c r="Y450" s="15"/>
      <c r="Z450" s="24"/>
      <c r="AA450" s="15"/>
      <c r="AB450" s="15"/>
      <c r="AC450" s="6"/>
      <c r="AD450" s="5"/>
      <c r="AE450" s="15"/>
      <c r="AF450" s="15"/>
      <c r="AG450" s="27"/>
      <c r="AH450" s="15"/>
      <c r="AI450" s="6"/>
      <c r="AJ450" s="5"/>
      <c r="AK450" s="15"/>
      <c r="AL450" s="24"/>
      <c r="AM450" s="15"/>
      <c r="AN450" s="15"/>
      <c r="AO450" s="6"/>
      <c r="AY450" s="11"/>
    </row>
    <row r="451" spans="2:54" x14ac:dyDescent="0.2">
      <c r="B451" s="10"/>
      <c r="F451" s="5"/>
      <c r="G451" s="15"/>
      <c r="H451" s="15"/>
      <c r="I451" s="27"/>
      <c r="J451" s="15"/>
      <c r="K451" s="15"/>
      <c r="L451" s="5"/>
      <c r="M451" s="15"/>
      <c r="N451" s="24"/>
      <c r="O451" s="15"/>
      <c r="P451" s="15"/>
      <c r="Q451" s="6"/>
      <c r="R451" s="5"/>
      <c r="S451" s="15"/>
      <c r="T451" s="15"/>
      <c r="U451" s="27"/>
      <c r="V451" s="15"/>
      <c r="W451" s="6"/>
      <c r="X451" s="5"/>
      <c r="Y451" s="15"/>
      <c r="Z451" s="24"/>
      <c r="AA451" s="15"/>
      <c r="AB451" s="15"/>
      <c r="AC451" s="6"/>
      <c r="AD451" s="5"/>
      <c r="AE451" s="15"/>
      <c r="AF451" s="15"/>
      <c r="AG451" s="27"/>
      <c r="AH451" s="15"/>
      <c r="AI451" s="6"/>
      <c r="AJ451" s="5"/>
      <c r="AK451" s="15"/>
      <c r="AL451" s="24"/>
      <c r="AM451" s="15"/>
      <c r="AN451" s="15"/>
      <c r="AO451" s="6"/>
      <c r="AQ451" s="14"/>
      <c r="AY451" s="11"/>
      <c r="BB451" s="17"/>
    </row>
    <row r="452" spans="2:54" x14ac:dyDescent="0.2">
      <c r="B452" s="10"/>
      <c r="F452" s="5"/>
      <c r="G452" s="15"/>
      <c r="H452" s="15"/>
      <c r="I452" s="27"/>
      <c r="J452" s="15"/>
      <c r="K452" s="15"/>
      <c r="L452" s="5"/>
      <c r="M452" s="15"/>
      <c r="N452" s="24"/>
      <c r="O452" s="15"/>
      <c r="P452" s="15"/>
      <c r="Q452" s="6"/>
      <c r="R452" s="5"/>
      <c r="S452" s="15"/>
      <c r="T452" s="15"/>
      <c r="U452" s="27"/>
      <c r="V452" s="15"/>
      <c r="W452" s="6"/>
      <c r="X452" s="5"/>
      <c r="Y452" s="15"/>
      <c r="Z452" s="24"/>
      <c r="AA452" s="15"/>
      <c r="AB452" s="15"/>
      <c r="AC452" s="6"/>
      <c r="AD452" s="5"/>
      <c r="AE452" s="15"/>
      <c r="AF452" s="15"/>
      <c r="AG452" s="27"/>
      <c r="AH452" s="15"/>
      <c r="AI452" s="6"/>
      <c r="AJ452" s="5"/>
      <c r="AK452" s="15"/>
      <c r="AL452" s="24"/>
      <c r="AM452" s="15"/>
      <c r="AN452" s="15"/>
      <c r="AO452" s="6"/>
      <c r="AQ452" s="14"/>
      <c r="AY452" s="11"/>
    </row>
    <row r="453" spans="2:54" x14ac:dyDescent="0.2">
      <c r="B453" s="10"/>
      <c r="F453" s="5"/>
      <c r="G453" s="15"/>
      <c r="H453" s="15"/>
      <c r="I453" s="27"/>
      <c r="J453" s="15"/>
      <c r="K453" s="15"/>
      <c r="L453" s="5"/>
      <c r="M453" s="15"/>
      <c r="N453" s="24"/>
      <c r="O453" s="15"/>
      <c r="P453" s="15"/>
      <c r="Q453" s="6"/>
      <c r="R453" s="5"/>
      <c r="S453" s="15"/>
      <c r="T453" s="15"/>
      <c r="U453" s="27"/>
      <c r="V453" s="15"/>
      <c r="W453" s="6"/>
      <c r="X453" s="5"/>
      <c r="Y453" s="15"/>
      <c r="Z453" s="24"/>
      <c r="AA453" s="15"/>
      <c r="AB453" s="15"/>
      <c r="AC453" s="6"/>
      <c r="AD453" s="5"/>
      <c r="AE453" s="15"/>
      <c r="AF453" s="15"/>
      <c r="AG453" s="27"/>
      <c r="AH453" s="15"/>
      <c r="AI453" s="6"/>
      <c r="AJ453" s="5"/>
      <c r="AK453" s="15"/>
      <c r="AL453" s="24"/>
      <c r="AM453" s="15"/>
      <c r="AN453" s="15"/>
      <c r="AO453" s="6"/>
      <c r="AQ453" s="14"/>
      <c r="AY453" s="11"/>
    </row>
    <row r="454" spans="2:54" x14ac:dyDescent="0.2">
      <c r="B454" s="10"/>
      <c r="F454" s="7"/>
      <c r="G454" s="8"/>
      <c r="H454" s="8"/>
      <c r="I454" s="28"/>
      <c r="J454" s="8"/>
      <c r="K454" s="8"/>
      <c r="L454" s="7"/>
      <c r="M454" s="8"/>
      <c r="N454" s="25"/>
      <c r="O454" s="8"/>
      <c r="P454" s="8"/>
      <c r="Q454" s="9"/>
      <c r="R454" s="7"/>
      <c r="S454" s="8"/>
      <c r="T454" s="8"/>
      <c r="U454" s="28"/>
      <c r="V454" s="8"/>
      <c r="W454" s="9"/>
      <c r="X454" s="7"/>
      <c r="Y454" s="8"/>
      <c r="Z454" s="25"/>
      <c r="AA454" s="8"/>
      <c r="AB454" s="8"/>
      <c r="AC454" s="9"/>
      <c r="AD454" s="7"/>
      <c r="AE454" s="8"/>
      <c r="AF454" s="8"/>
      <c r="AG454" s="28"/>
      <c r="AH454" s="8"/>
      <c r="AI454" s="9"/>
      <c r="AJ454" s="7"/>
      <c r="AK454" s="8"/>
      <c r="AL454" s="25"/>
      <c r="AM454" s="8"/>
      <c r="AN454" s="8"/>
      <c r="AO454" s="9"/>
      <c r="AQ454" s="14"/>
      <c r="AY454" s="11"/>
    </row>
    <row r="455" spans="2:54" x14ac:dyDescent="0.2">
      <c r="B455" s="10"/>
      <c r="W455" s="34" t="str">
        <f>+W436</f>
        <v>K103</v>
      </c>
      <c r="X455" s="34"/>
      <c r="AY455" s="11"/>
    </row>
    <row r="456" spans="2:54" x14ac:dyDescent="0.2">
      <c r="B456" s="10"/>
      <c r="AY456" s="11"/>
    </row>
    <row r="457" spans="2:54" x14ac:dyDescent="0.2">
      <c r="B457" s="10"/>
      <c r="H457" s="31">
        <f>W459/6</f>
        <v>1</v>
      </c>
      <c r="I457" s="31"/>
      <c r="J457" s="1" t="s">
        <v>0</v>
      </c>
      <c r="N457" s="31">
        <f>+H457</f>
        <v>1</v>
      </c>
      <c r="O457" s="31"/>
      <c r="P457" s="1" t="s">
        <v>0</v>
      </c>
      <c r="T457" s="31">
        <f>+N457</f>
        <v>1</v>
      </c>
      <c r="U457" s="31"/>
      <c r="V457" s="1" t="s">
        <v>0</v>
      </c>
      <c r="Z457" s="31">
        <f>+T457</f>
        <v>1</v>
      </c>
      <c r="AA457" s="31"/>
      <c r="AB457" s="1" t="s">
        <v>0</v>
      </c>
      <c r="AF457" s="31">
        <f>+Z457</f>
        <v>1</v>
      </c>
      <c r="AG457" s="31"/>
      <c r="AH457" s="1" t="s">
        <v>0</v>
      </c>
      <c r="AL457" s="31">
        <f>+AF457</f>
        <v>1</v>
      </c>
      <c r="AM457" s="31"/>
      <c r="AN457" s="1" t="s">
        <v>0</v>
      </c>
      <c r="AY457" s="11"/>
    </row>
    <row r="458" spans="2:54" x14ac:dyDescent="0.2">
      <c r="B458" s="10"/>
      <c r="AY458" s="11"/>
    </row>
    <row r="459" spans="2:54" x14ac:dyDescent="0.2">
      <c r="B459" s="10"/>
      <c r="W459" s="33">
        <v>6</v>
      </c>
      <c r="X459" s="33"/>
      <c r="Y459" s="1" t="s">
        <v>0</v>
      </c>
      <c r="AY459" s="11"/>
    </row>
    <row r="460" spans="2:54" x14ac:dyDescent="0.2">
      <c r="B460" s="10"/>
      <c r="AY460" s="11"/>
    </row>
    <row r="461" spans="2:54" x14ac:dyDescent="0.2">
      <c r="B461" s="10"/>
      <c r="S461" s="16" t="s">
        <v>44</v>
      </c>
      <c r="AY461" s="11"/>
    </row>
    <row r="462" spans="2:54" x14ac:dyDescent="0.2">
      <c r="B462" s="10"/>
      <c r="C462" s="29" t="s">
        <v>25</v>
      </c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Y462" s="14" t="s">
        <v>0</v>
      </c>
      <c r="AY462" s="11"/>
    </row>
    <row r="463" spans="2:54" x14ac:dyDescent="0.2">
      <c r="B463" s="10"/>
      <c r="C463" s="40" t="s">
        <v>26</v>
      </c>
      <c r="D463" s="41"/>
      <c r="E463" s="42"/>
      <c r="F463" s="49" t="s">
        <v>27</v>
      </c>
      <c r="G463" s="50"/>
      <c r="H463" s="50"/>
      <c r="I463" s="50"/>
      <c r="J463" s="50"/>
      <c r="K463" s="50"/>
      <c r="L463" s="50"/>
      <c r="M463" s="50"/>
      <c r="N463" s="50"/>
      <c r="O463" s="51"/>
      <c r="R463" s="1" t="s">
        <v>37</v>
      </c>
      <c r="Y463" s="37">
        <f>+Y476</f>
        <v>0.6</v>
      </c>
      <c r="AY463" s="11"/>
    </row>
    <row r="464" spans="2:54" x14ac:dyDescent="0.2">
      <c r="B464" s="10"/>
      <c r="C464" s="43"/>
      <c r="D464" s="44"/>
      <c r="E464" s="45"/>
      <c r="F464" s="52" t="s">
        <v>28</v>
      </c>
      <c r="G464" s="52"/>
      <c r="H464" s="52"/>
      <c r="I464" s="52" t="s">
        <v>29</v>
      </c>
      <c r="J464" s="52"/>
      <c r="K464" s="52"/>
      <c r="L464" s="52" t="s">
        <v>30</v>
      </c>
      <c r="M464" s="52"/>
      <c r="N464" s="52"/>
      <c r="O464" s="52"/>
      <c r="Y464" s="37"/>
      <c r="AY464" s="11"/>
    </row>
    <row r="465" spans="2:51" x14ac:dyDescent="0.2">
      <c r="B465" s="10"/>
      <c r="C465" s="43"/>
      <c r="D465" s="44"/>
      <c r="E465" s="45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Y465" s="37"/>
      <c r="AY465" s="11"/>
    </row>
    <row r="466" spans="2:51" x14ac:dyDescent="0.2">
      <c r="B466" s="10"/>
      <c r="C466" s="43"/>
      <c r="D466" s="44"/>
      <c r="E466" s="45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Q466" s="1" t="s">
        <v>36</v>
      </c>
      <c r="Y466" s="37" t="s">
        <v>63</v>
      </c>
      <c r="AY466" s="11"/>
    </row>
    <row r="467" spans="2:51" x14ac:dyDescent="0.2">
      <c r="B467" s="10"/>
      <c r="C467" s="43"/>
      <c r="D467" s="44"/>
      <c r="E467" s="45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Y467" s="37"/>
      <c r="AA467" s="14" t="s">
        <v>0</v>
      </c>
      <c r="AY467" s="11"/>
    </row>
    <row r="468" spans="2:51" ht="12" thickBot="1" x14ac:dyDescent="0.25">
      <c r="B468" s="10"/>
      <c r="C468" s="46"/>
      <c r="D468" s="47"/>
      <c r="E468" s="48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AA468" s="36">
        <v>3.5</v>
      </c>
      <c r="AY468" s="11"/>
    </row>
    <row r="469" spans="2:51" ht="12" thickTop="1" x14ac:dyDescent="0.2">
      <c r="B469" s="10"/>
      <c r="C469" s="54">
        <v>85</v>
      </c>
      <c r="D469" s="54"/>
      <c r="E469" s="54"/>
      <c r="F469" s="55">
        <v>1.82</v>
      </c>
      <c r="G469" s="55"/>
      <c r="H469" s="55"/>
      <c r="I469" s="56" t="s">
        <v>31</v>
      </c>
      <c r="J469" s="55"/>
      <c r="K469" s="55"/>
      <c r="L469" s="55">
        <v>2.4</v>
      </c>
      <c r="M469" s="55"/>
      <c r="N469" s="55"/>
      <c r="O469" s="55"/>
      <c r="Y469" s="14" t="s">
        <v>0</v>
      </c>
      <c r="AA469" s="36"/>
      <c r="AY469" s="11"/>
    </row>
    <row r="470" spans="2:51" x14ac:dyDescent="0.2">
      <c r="B470" s="10"/>
      <c r="C470" s="29">
        <v>90</v>
      </c>
      <c r="D470" s="29"/>
      <c r="E470" s="29"/>
      <c r="F470" s="35" t="s">
        <v>31</v>
      </c>
      <c r="G470" s="30"/>
      <c r="H470" s="30"/>
      <c r="I470" s="35" t="s">
        <v>31</v>
      </c>
      <c r="J470" s="30"/>
      <c r="K470" s="30"/>
      <c r="L470" s="30">
        <v>2.4</v>
      </c>
      <c r="M470" s="30"/>
      <c r="N470" s="30"/>
      <c r="O470" s="30"/>
      <c r="Y470" s="37">
        <f>+AA468-Y463</f>
        <v>2.9</v>
      </c>
      <c r="AA470" s="36"/>
      <c r="AY470" s="11"/>
    </row>
    <row r="471" spans="2:51" x14ac:dyDescent="0.2">
      <c r="B471" s="10"/>
      <c r="C471" s="29">
        <v>115</v>
      </c>
      <c r="D471" s="29"/>
      <c r="E471" s="29"/>
      <c r="F471" s="30">
        <v>2.15</v>
      </c>
      <c r="G471" s="30"/>
      <c r="H471" s="30"/>
      <c r="I471" s="30">
        <v>2.15</v>
      </c>
      <c r="J471" s="30"/>
      <c r="K471" s="30"/>
      <c r="L471" s="35" t="s">
        <v>31</v>
      </c>
      <c r="M471" s="30"/>
      <c r="N471" s="30"/>
      <c r="O471" s="30"/>
      <c r="X471" s="14"/>
      <c r="Y471" s="37"/>
      <c r="AA471" s="37" t="s">
        <v>62</v>
      </c>
      <c r="AY471" s="11"/>
    </row>
    <row r="472" spans="2:51" x14ac:dyDescent="0.2">
      <c r="B472" s="10"/>
      <c r="C472" s="29">
        <v>135</v>
      </c>
      <c r="D472" s="29"/>
      <c r="E472" s="29"/>
      <c r="F472" s="30">
        <v>2.4500000000000002</v>
      </c>
      <c r="G472" s="30"/>
      <c r="H472" s="30"/>
      <c r="I472" s="30">
        <v>2.4500000000000002</v>
      </c>
      <c r="J472" s="30"/>
      <c r="K472" s="30"/>
      <c r="L472" s="30">
        <v>2.85</v>
      </c>
      <c r="M472" s="30"/>
      <c r="N472" s="30"/>
      <c r="O472" s="30"/>
      <c r="R472" s="1" t="s">
        <v>35</v>
      </c>
      <c r="X472" s="14"/>
      <c r="Y472" s="37"/>
      <c r="AA472" s="37"/>
      <c r="AY472" s="11"/>
    </row>
    <row r="473" spans="2:51" x14ac:dyDescent="0.2">
      <c r="B473" s="10"/>
      <c r="C473" s="29">
        <v>145</v>
      </c>
      <c r="D473" s="29"/>
      <c r="E473" s="29"/>
      <c r="F473" s="35" t="s">
        <v>31</v>
      </c>
      <c r="G473" s="30"/>
      <c r="H473" s="30"/>
      <c r="I473" s="30">
        <v>2.5</v>
      </c>
      <c r="J473" s="30"/>
      <c r="K473" s="30"/>
      <c r="L473" s="35" t="s">
        <v>31</v>
      </c>
      <c r="M473" s="30"/>
      <c r="N473" s="30"/>
      <c r="O473" s="30"/>
      <c r="AA473" s="37"/>
      <c r="AY473" s="11"/>
    </row>
    <row r="474" spans="2:51" x14ac:dyDescent="0.2">
      <c r="B474" s="10"/>
      <c r="C474" s="29">
        <v>175</v>
      </c>
      <c r="D474" s="29"/>
      <c r="E474" s="29"/>
      <c r="F474" s="35" t="s">
        <v>31</v>
      </c>
      <c r="G474" s="30"/>
      <c r="H474" s="30"/>
      <c r="I474" s="30">
        <v>2.8</v>
      </c>
      <c r="J474" s="30"/>
      <c r="K474" s="30"/>
      <c r="L474" s="35" t="s">
        <v>31</v>
      </c>
      <c r="M474" s="30"/>
      <c r="N474" s="30"/>
      <c r="O474" s="30"/>
      <c r="AY474" s="11"/>
    </row>
    <row r="475" spans="2:51" x14ac:dyDescent="0.2">
      <c r="B475" s="10"/>
      <c r="C475" s="29">
        <v>190</v>
      </c>
      <c r="D475" s="29"/>
      <c r="E475" s="29"/>
      <c r="F475" s="30">
        <v>2.9</v>
      </c>
      <c r="G475" s="30"/>
      <c r="H475" s="30"/>
      <c r="I475" s="30">
        <v>2.95</v>
      </c>
      <c r="J475" s="30"/>
      <c r="K475" s="30"/>
      <c r="L475" s="30">
        <v>3.75</v>
      </c>
      <c r="M475" s="30"/>
      <c r="N475" s="30"/>
      <c r="O475" s="30"/>
      <c r="Q475" s="31" t="s">
        <v>65</v>
      </c>
      <c r="R475" s="31"/>
      <c r="Y475" s="14" t="s">
        <v>0</v>
      </c>
      <c r="AY475" s="11"/>
    </row>
    <row r="476" spans="2:51" x14ac:dyDescent="0.2">
      <c r="B476" s="10"/>
      <c r="C476" s="29">
        <v>235</v>
      </c>
      <c r="D476" s="29"/>
      <c r="E476" s="29"/>
      <c r="F476" s="30">
        <v>3.35</v>
      </c>
      <c r="G476" s="30"/>
      <c r="H476" s="30"/>
      <c r="I476" s="30">
        <v>3.35</v>
      </c>
      <c r="J476" s="30"/>
      <c r="K476" s="30"/>
      <c r="L476" s="35" t="s">
        <v>31</v>
      </c>
      <c r="M476" s="30"/>
      <c r="N476" s="30"/>
      <c r="O476" s="30"/>
      <c r="Q476" s="33">
        <v>0.12</v>
      </c>
      <c r="R476" s="33"/>
      <c r="S476" s="1" t="s">
        <v>0</v>
      </c>
      <c r="Y476" s="36">
        <v>0.6</v>
      </c>
      <c r="AY476" s="11"/>
    </row>
    <row r="477" spans="2:51" x14ac:dyDescent="0.2">
      <c r="B477" s="10"/>
      <c r="C477" s="29">
        <v>240</v>
      </c>
      <c r="D477" s="29"/>
      <c r="E477" s="29"/>
      <c r="F477" s="30">
        <v>3.35</v>
      </c>
      <c r="G477" s="30"/>
      <c r="H477" s="30"/>
      <c r="I477" s="30">
        <v>3.35</v>
      </c>
      <c r="J477" s="30"/>
      <c r="K477" s="30"/>
      <c r="L477" s="35" t="s">
        <v>31</v>
      </c>
      <c r="M477" s="30"/>
      <c r="N477" s="30"/>
      <c r="O477" s="30"/>
      <c r="Y477" s="36"/>
      <c r="AY477" s="11"/>
    </row>
    <row r="478" spans="2:51" x14ac:dyDescent="0.2">
      <c r="B478" s="10"/>
      <c r="C478" s="29">
        <v>290</v>
      </c>
      <c r="D478" s="29"/>
      <c r="E478" s="29"/>
      <c r="F478" s="30">
        <v>3.85</v>
      </c>
      <c r="G478" s="30"/>
      <c r="H478" s="30"/>
      <c r="I478" s="30">
        <v>3.85</v>
      </c>
      <c r="J478" s="30"/>
      <c r="K478" s="30"/>
      <c r="L478" s="30">
        <v>4.55</v>
      </c>
      <c r="M478" s="30"/>
      <c r="N478" s="30"/>
      <c r="O478" s="30"/>
      <c r="Y478" s="36"/>
      <c r="AY478" s="11"/>
    </row>
    <row r="479" spans="2:51" x14ac:dyDescent="0.2">
      <c r="B479" s="10"/>
      <c r="Y479" s="37" t="s">
        <v>66</v>
      </c>
      <c r="AY479" s="11"/>
    </row>
    <row r="480" spans="2:51" x14ac:dyDescent="0.2">
      <c r="B480" s="10"/>
      <c r="S480" s="1" t="s">
        <v>64</v>
      </c>
      <c r="U480" s="33">
        <v>0.25</v>
      </c>
      <c r="V480" s="33"/>
      <c r="W480" s="1" t="s">
        <v>0</v>
      </c>
      <c r="Y480" s="37"/>
      <c r="AY480" s="11"/>
    </row>
    <row r="481" spans="2:51" x14ac:dyDescent="0.2">
      <c r="B481" s="10"/>
      <c r="D481" s="17" t="s">
        <v>59</v>
      </c>
      <c r="AY481" s="11"/>
    </row>
    <row r="482" spans="2:51" x14ac:dyDescent="0.2">
      <c r="B482" s="10"/>
      <c r="D482" s="1" t="s">
        <v>46</v>
      </c>
      <c r="I482" s="31">
        <f>MAX(C444,H457)</f>
        <v>4.5</v>
      </c>
      <c r="J482" s="31"/>
      <c r="K482" s="1" t="s">
        <v>47</v>
      </c>
      <c r="L482" s="31">
        <f>MIN(C444,H457)</f>
        <v>1</v>
      </c>
      <c r="M482" s="31"/>
      <c r="N482" s="13" t="s">
        <v>7</v>
      </c>
      <c r="O482" s="31">
        <f>+I482/L482</f>
        <v>4.5</v>
      </c>
      <c r="P482" s="31"/>
      <c r="Q482" s="13" t="str">
        <f>IF(O482&gt;R482,"&gt;","&lt;")</f>
        <v>&gt;</v>
      </c>
      <c r="R482" s="31">
        <v>2</v>
      </c>
      <c r="S482" s="31"/>
      <c r="U482" s="12" t="str">
        <f>IF(O482&gt;R482,"uygun.","uygun değil.")</f>
        <v>uygun.</v>
      </c>
      <c r="AY482" s="11"/>
    </row>
    <row r="483" spans="2:51" x14ac:dyDescent="0.2">
      <c r="B483" s="10"/>
      <c r="D483" s="16" t="s">
        <v>45</v>
      </c>
      <c r="Y483" s="32" t="str">
        <f>+W436</f>
        <v>K103</v>
      </c>
      <c r="Z483" s="32"/>
      <c r="AA483" s="16" t="s">
        <v>14</v>
      </c>
      <c r="AY483" s="11"/>
    </row>
    <row r="484" spans="2:51" x14ac:dyDescent="0.2">
      <c r="B484" s="10"/>
      <c r="D484" s="1" t="s">
        <v>42</v>
      </c>
      <c r="J484" s="31">
        <f>+Q476</f>
        <v>0.12</v>
      </c>
      <c r="K484" s="31"/>
      <c r="L484" s="1" t="s">
        <v>0</v>
      </c>
      <c r="M484" s="13" t="s">
        <v>6</v>
      </c>
      <c r="N484" s="33">
        <v>25</v>
      </c>
      <c r="O484" s="33"/>
      <c r="P484" s="1" t="s">
        <v>38</v>
      </c>
      <c r="S484" s="31">
        <f>+J484*N484</f>
        <v>3</v>
      </c>
      <c r="T484" s="31"/>
      <c r="U484" s="1" t="s">
        <v>4</v>
      </c>
      <c r="Y484" s="17" t="s">
        <v>12</v>
      </c>
      <c r="AY484" s="11"/>
    </row>
    <row r="485" spans="2:51" x14ac:dyDescent="0.2">
      <c r="B485" s="10"/>
      <c r="D485" s="1" t="s">
        <v>39</v>
      </c>
      <c r="J485" s="33">
        <v>0.05</v>
      </c>
      <c r="K485" s="33"/>
      <c r="L485" s="1" t="s">
        <v>0</v>
      </c>
      <c r="M485" s="13" t="s">
        <v>6</v>
      </c>
      <c r="N485" s="33">
        <v>22</v>
      </c>
      <c r="O485" s="33"/>
      <c r="P485" s="1" t="s">
        <v>38</v>
      </c>
      <c r="S485" s="31">
        <f>+J485*N485</f>
        <v>1.1000000000000001</v>
      </c>
      <c r="T485" s="31"/>
      <c r="U485" s="1" t="s">
        <v>4</v>
      </c>
      <c r="Y485" s="1" t="s">
        <v>10</v>
      </c>
      <c r="AE485" s="31">
        <f>+AE492</f>
        <v>0.25</v>
      </c>
      <c r="AF485" s="31"/>
      <c r="AG485" s="13" t="s">
        <v>6</v>
      </c>
      <c r="AH485" s="31">
        <f>+AH492</f>
        <v>0.48</v>
      </c>
      <c r="AI485" s="31"/>
      <c r="AJ485" s="13" t="s">
        <v>6</v>
      </c>
      <c r="AK485" s="31">
        <f>+AK492</f>
        <v>25</v>
      </c>
      <c r="AL485" s="31"/>
      <c r="AM485" s="1" t="s">
        <v>38</v>
      </c>
      <c r="AP485" s="31">
        <f>+AE485*AH485*AK485</f>
        <v>3</v>
      </c>
      <c r="AQ485" s="31"/>
      <c r="AR485" s="1" t="s">
        <v>9</v>
      </c>
      <c r="AY485" s="11"/>
    </row>
    <row r="486" spans="2:51" x14ac:dyDescent="0.2">
      <c r="B486" s="10"/>
      <c r="D486" s="1" t="s">
        <v>40</v>
      </c>
      <c r="J486" s="33">
        <v>2.5000000000000001E-2</v>
      </c>
      <c r="K486" s="33"/>
      <c r="L486" s="1" t="s">
        <v>0</v>
      </c>
      <c r="M486" s="13" t="s">
        <v>6</v>
      </c>
      <c r="N486" s="33">
        <v>22</v>
      </c>
      <c r="O486" s="33"/>
      <c r="P486" s="1" t="s">
        <v>38</v>
      </c>
      <c r="S486" s="31">
        <f>+J486*N486</f>
        <v>0.55000000000000004</v>
      </c>
      <c r="T486" s="31"/>
      <c r="U486" s="1" t="s">
        <v>4</v>
      </c>
      <c r="Y486" s="1" t="s">
        <v>11</v>
      </c>
      <c r="AH486" s="31">
        <f>+AH493</f>
        <v>2.9</v>
      </c>
      <c r="AI486" s="31"/>
      <c r="AJ486" s="13" t="s">
        <v>6</v>
      </c>
      <c r="AK486" s="33">
        <v>2.4</v>
      </c>
      <c r="AL486" s="33"/>
      <c r="AM486" s="1" t="s">
        <v>67</v>
      </c>
      <c r="AP486" s="39">
        <f>+AH486*AK486</f>
        <v>6.96</v>
      </c>
      <c r="AQ486" s="39"/>
      <c r="AR486" s="21" t="s">
        <v>9</v>
      </c>
      <c r="AS486" s="21"/>
      <c r="AY486" s="11"/>
    </row>
    <row r="487" spans="2:51" x14ac:dyDescent="0.2">
      <c r="B487" s="10"/>
      <c r="D487" s="1" t="s">
        <v>41</v>
      </c>
      <c r="J487" s="33">
        <v>0.02</v>
      </c>
      <c r="K487" s="33"/>
      <c r="L487" s="1" t="s">
        <v>0</v>
      </c>
      <c r="M487" s="13" t="s">
        <v>6</v>
      </c>
      <c r="N487" s="33">
        <v>20</v>
      </c>
      <c r="O487" s="33"/>
      <c r="P487" s="1" t="s">
        <v>38</v>
      </c>
      <c r="S487" s="31">
        <f>+J487*N487</f>
        <v>0.4</v>
      </c>
      <c r="T487" s="31"/>
      <c r="U487" s="1" t="s">
        <v>4</v>
      </c>
      <c r="AO487" s="1" t="s">
        <v>13</v>
      </c>
      <c r="AP487" s="31">
        <f>SUM(AP485:AQ486)</f>
        <v>9.9600000000000009</v>
      </c>
      <c r="AQ487" s="31"/>
      <c r="AR487" s="1" t="s">
        <v>9</v>
      </c>
      <c r="AY487" s="11"/>
    </row>
    <row r="488" spans="2:51" x14ac:dyDescent="0.2">
      <c r="B488" s="10"/>
      <c r="L488" s="1" t="s">
        <v>43</v>
      </c>
      <c r="S488" s="34">
        <f>SUM(S484:T487)</f>
        <v>5.05</v>
      </c>
      <c r="T488" s="34"/>
      <c r="U488" s="22" t="s">
        <v>4</v>
      </c>
      <c r="V488" s="22"/>
      <c r="Y488" s="31">
        <f>+Y495</f>
        <v>1.4</v>
      </c>
      <c r="Z488" s="31"/>
      <c r="AA488" s="13" t="s">
        <v>6</v>
      </c>
      <c r="AB488" s="31">
        <f>+AP487</f>
        <v>9.9600000000000009</v>
      </c>
      <c r="AC488" s="31"/>
      <c r="AD488" s="13" t="s">
        <v>7</v>
      </c>
      <c r="AE488" s="31">
        <f>+Y488*AB488</f>
        <v>13.944000000000001</v>
      </c>
      <c r="AF488" s="31"/>
      <c r="AG488" s="1" t="s">
        <v>9</v>
      </c>
      <c r="AY488" s="11"/>
    </row>
    <row r="489" spans="2:51" x14ac:dyDescent="0.2">
      <c r="B489" s="10"/>
      <c r="J489" s="1" t="s">
        <v>5</v>
      </c>
      <c r="S489" s="33">
        <v>5</v>
      </c>
      <c r="T489" s="33"/>
      <c r="U489" s="1" t="s">
        <v>4</v>
      </c>
      <c r="AY489" s="11"/>
    </row>
    <row r="490" spans="2:51" x14ac:dyDescent="0.2">
      <c r="B490" s="10"/>
      <c r="C490" s="32" t="str">
        <f>+E444</f>
        <v>K101</v>
      </c>
      <c r="D490" s="32"/>
      <c r="E490" s="16" t="s">
        <v>14</v>
      </c>
      <c r="Y490" s="32" t="str">
        <f>+K444</f>
        <v>K102</v>
      </c>
      <c r="Z490" s="32"/>
      <c r="AA490" s="16" t="s">
        <v>14</v>
      </c>
      <c r="AY490" s="11"/>
    </row>
    <row r="491" spans="2:51" x14ac:dyDescent="0.2">
      <c r="B491" s="10"/>
      <c r="C491" s="17" t="s">
        <v>12</v>
      </c>
      <c r="Y491" s="17" t="s">
        <v>12</v>
      </c>
      <c r="AY491" s="11"/>
    </row>
    <row r="492" spans="2:51" x14ac:dyDescent="0.2">
      <c r="B492" s="10"/>
      <c r="C492" s="1" t="s">
        <v>10</v>
      </c>
      <c r="I492" s="31">
        <f>+U480</f>
        <v>0.25</v>
      </c>
      <c r="J492" s="31"/>
      <c r="K492" s="13" t="s">
        <v>6</v>
      </c>
      <c r="L492" s="31">
        <f>+Y476-Q476</f>
        <v>0.48</v>
      </c>
      <c r="M492" s="31"/>
      <c r="N492" s="13" t="s">
        <v>6</v>
      </c>
      <c r="O492" s="31">
        <f>+N484</f>
        <v>25</v>
      </c>
      <c r="P492" s="31"/>
      <c r="Q492" s="1" t="s">
        <v>38</v>
      </c>
      <c r="T492" s="31">
        <f>+I492*L492*O492</f>
        <v>3</v>
      </c>
      <c r="U492" s="31"/>
      <c r="V492" s="1" t="s">
        <v>9</v>
      </c>
      <c r="Y492" s="1" t="s">
        <v>10</v>
      </c>
      <c r="AE492" s="31">
        <f>+I492</f>
        <v>0.25</v>
      </c>
      <c r="AF492" s="31"/>
      <c r="AG492" s="13" t="s">
        <v>6</v>
      </c>
      <c r="AH492" s="31">
        <f>+L492</f>
        <v>0.48</v>
      </c>
      <c r="AI492" s="31"/>
      <c r="AJ492" s="13" t="s">
        <v>6</v>
      </c>
      <c r="AK492" s="31">
        <f>+O492</f>
        <v>25</v>
      </c>
      <c r="AL492" s="31"/>
      <c r="AM492" s="1" t="s">
        <v>38</v>
      </c>
      <c r="AP492" s="31">
        <f>+AE492*AH492*AK492</f>
        <v>3</v>
      </c>
      <c r="AQ492" s="31"/>
      <c r="AR492" s="1" t="s">
        <v>9</v>
      </c>
      <c r="AY492" s="11"/>
    </row>
    <row r="493" spans="2:51" x14ac:dyDescent="0.2">
      <c r="B493" s="10"/>
      <c r="C493" s="1" t="s">
        <v>11</v>
      </c>
      <c r="L493" s="31">
        <f>+Y470</f>
        <v>2.9</v>
      </c>
      <c r="M493" s="31"/>
      <c r="N493" s="13" t="s">
        <v>6</v>
      </c>
      <c r="O493" s="33">
        <v>2.4</v>
      </c>
      <c r="P493" s="33"/>
      <c r="Q493" s="1" t="s">
        <v>67</v>
      </c>
      <c r="T493" s="39">
        <f>+L493*O493</f>
        <v>6.96</v>
      </c>
      <c r="U493" s="39"/>
      <c r="V493" s="21" t="s">
        <v>9</v>
      </c>
      <c r="W493" s="21"/>
      <c r="Y493" s="1" t="s">
        <v>11</v>
      </c>
      <c r="AH493" s="31">
        <f>+L493</f>
        <v>2.9</v>
      </c>
      <c r="AI493" s="31"/>
      <c r="AJ493" s="13" t="s">
        <v>6</v>
      </c>
      <c r="AK493" s="33">
        <v>0</v>
      </c>
      <c r="AL493" s="33"/>
      <c r="AM493" s="1" t="s">
        <v>67</v>
      </c>
      <c r="AP493" s="39">
        <f>+AH493*AK493</f>
        <v>0</v>
      </c>
      <c r="AQ493" s="39"/>
      <c r="AR493" s="21" t="s">
        <v>9</v>
      </c>
      <c r="AS493" s="21"/>
      <c r="AY493" s="11"/>
    </row>
    <row r="494" spans="2:51" x14ac:dyDescent="0.2">
      <c r="B494" s="10"/>
      <c r="S494" s="1" t="s">
        <v>13</v>
      </c>
      <c r="T494" s="31">
        <f>SUM(T492:U493)</f>
        <v>9.9600000000000009</v>
      </c>
      <c r="U494" s="31"/>
      <c r="V494" s="1" t="s">
        <v>9</v>
      </c>
      <c r="AO494" s="1" t="s">
        <v>13</v>
      </c>
      <c r="AP494" s="31">
        <f>SUM(AP492:AQ493)</f>
        <v>3</v>
      </c>
      <c r="AQ494" s="31"/>
      <c r="AR494" s="1" t="s">
        <v>9</v>
      </c>
      <c r="AY494" s="11"/>
    </row>
    <row r="495" spans="2:51" x14ac:dyDescent="0.2">
      <c r="B495" s="10"/>
      <c r="C495" s="31">
        <v>1.4</v>
      </c>
      <c r="D495" s="31"/>
      <c r="E495" s="13" t="s">
        <v>6</v>
      </c>
      <c r="F495" s="31">
        <f>+T494</f>
        <v>9.9600000000000009</v>
      </c>
      <c r="G495" s="31"/>
      <c r="H495" s="13" t="s">
        <v>7</v>
      </c>
      <c r="I495" s="31">
        <f>+C495*F495</f>
        <v>13.944000000000001</v>
      </c>
      <c r="J495" s="31"/>
      <c r="K495" s="1" t="s">
        <v>9</v>
      </c>
      <c r="Y495" s="31">
        <f>+C495</f>
        <v>1.4</v>
      </c>
      <c r="Z495" s="31"/>
      <c r="AA495" s="13" t="s">
        <v>6</v>
      </c>
      <c r="AB495" s="31">
        <f>+AP494</f>
        <v>3</v>
      </c>
      <c r="AC495" s="31"/>
      <c r="AD495" s="13" t="s">
        <v>7</v>
      </c>
      <c r="AE495" s="31">
        <f>+Y495*AB495</f>
        <v>4.1999999999999993</v>
      </c>
      <c r="AF495" s="31"/>
      <c r="AG495" s="1" t="s">
        <v>9</v>
      </c>
      <c r="AY495" s="11"/>
    </row>
    <row r="496" spans="2:51" x14ac:dyDescent="0.2">
      <c r="B496" s="10"/>
      <c r="C496" s="17" t="s">
        <v>60</v>
      </c>
      <c r="Y496" s="17" t="s">
        <v>60</v>
      </c>
      <c r="AY496" s="11"/>
    </row>
    <row r="497" spans="2:51" x14ac:dyDescent="0.2">
      <c r="B497" s="10"/>
      <c r="C497" s="31">
        <f>+F434</f>
        <v>0.5</v>
      </c>
      <c r="D497" s="31"/>
      <c r="E497" s="13" t="s">
        <v>6</v>
      </c>
      <c r="F497" s="31">
        <f>+S488</f>
        <v>5.05</v>
      </c>
      <c r="G497" s="31"/>
      <c r="H497" s="13" t="s">
        <v>7</v>
      </c>
      <c r="I497" s="31">
        <f>+C497*F497</f>
        <v>2.5249999999999999</v>
      </c>
      <c r="J497" s="31"/>
      <c r="K497" s="1" t="s">
        <v>9</v>
      </c>
      <c r="Y497" s="31">
        <f>+R434</f>
        <v>0.5</v>
      </c>
      <c r="Z497" s="31"/>
      <c r="AA497" s="13" t="s">
        <v>6</v>
      </c>
      <c r="AB497" s="31">
        <f>+F497</f>
        <v>5.05</v>
      </c>
      <c r="AC497" s="31"/>
      <c r="AD497" s="13" t="s">
        <v>7</v>
      </c>
      <c r="AE497" s="31">
        <f>+Y497*AB497</f>
        <v>2.5249999999999999</v>
      </c>
      <c r="AF497" s="31"/>
      <c r="AG497" s="1" t="s">
        <v>9</v>
      </c>
      <c r="AJ497" s="13"/>
      <c r="AY497" s="11"/>
    </row>
    <row r="498" spans="2:51" x14ac:dyDescent="0.2">
      <c r="B498" s="10"/>
      <c r="C498" s="31">
        <f>+C495</f>
        <v>1.4</v>
      </c>
      <c r="D498" s="31"/>
      <c r="E498" s="13" t="s">
        <v>6</v>
      </c>
      <c r="F498" s="31">
        <f>+I497</f>
        <v>2.5249999999999999</v>
      </c>
      <c r="G498" s="31"/>
      <c r="H498" s="13" t="s">
        <v>7</v>
      </c>
      <c r="I498" s="31">
        <f>+C498*F498</f>
        <v>3.5349999999999997</v>
      </c>
      <c r="J498" s="31"/>
      <c r="K498" s="1" t="s">
        <v>9</v>
      </c>
      <c r="Y498" s="31">
        <f>+Y495</f>
        <v>1.4</v>
      </c>
      <c r="Z498" s="31"/>
      <c r="AA498" s="13" t="s">
        <v>6</v>
      </c>
      <c r="AB498" s="31">
        <f>+AE497</f>
        <v>2.5249999999999999</v>
      </c>
      <c r="AC498" s="31"/>
      <c r="AD498" s="13" t="s">
        <v>7</v>
      </c>
      <c r="AE498" s="31">
        <f>+Y498*AB498</f>
        <v>3.5349999999999997</v>
      </c>
      <c r="AF498" s="31"/>
      <c r="AG498" s="1" t="s">
        <v>9</v>
      </c>
      <c r="AJ498" s="13"/>
      <c r="AY498" s="11"/>
    </row>
    <row r="499" spans="2:51" x14ac:dyDescent="0.2">
      <c r="B499" s="10"/>
      <c r="C499" s="17" t="s">
        <v>61</v>
      </c>
      <c r="Y499" s="17" t="s">
        <v>61</v>
      </c>
      <c r="AY499" s="11"/>
    </row>
    <row r="500" spans="2:51" x14ac:dyDescent="0.2">
      <c r="B500" s="10"/>
      <c r="C500" s="31">
        <f>+C497</f>
        <v>0.5</v>
      </c>
      <c r="D500" s="31"/>
      <c r="E500" s="13" t="s">
        <v>6</v>
      </c>
      <c r="F500" s="31">
        <f>+S489</f>
        <v>5</v>
      </c>
      <c r="G500" s="31"/>
      <c r="H500" s="13" t="s">
        <v>7</v>
      </c>
      <c r="I500" s="31">
        <f>+C500*F500</f>
        <v>2.5</v>
      </c>
      <c r="J500" s="31"/>
      <c r="K500" s="1" t="s">
        <v>9</v>
      </c>
      <c r="Y500" s="31">
        <f>+Y497</f>
        <v>0.5</v>
      </c>
      <c r="Z500" s="31"/>
      <c r="AA500" s="13" t="s">
        <v>6</v>
      </c>
      <c r="AB500" s="31">
        <f>+F500</f>
        <v>5</v>
      </c>
      <c r="AC500" s="31"/>
      <c r="AD500" s="13" t="s">
        <v>7</v>
      </c>
      <c r="AE500" s="31">
        <f>+Y500*AB500</f>
        <v>2.5</v>
      </c>
      <c r="AF500" s="31"/>
      <c r="AG500" s="1" t="s">
        <v>9</v>
      </c>
      <c r="AJ500" s="13"/>
      <c r="AY500" s="11"/>
    </row>
    <row r="501" spans="2:51" x14ac:dyDescent="0.2">
      <c r="B501" s="10"/>
      <c r="C501" s="31">
        <v>1.6</v>
      </c>
      <c r="D501" s="31"/>
      <c r="E501" s="13" t="s">
        <v>6</v>
      </c>
      <c r="F501" s="31">
        <f>+I500</f>
        <v>2.5</v>
      </c>
      <c r="G501" s="31"/>
      <c r="H501" s="13" t="s">
        <v>7</v>
      </c>
      <c r="I501" s="31">
        <f>+C501*F501</f>
        <v>4</v>
      </c>
      <c r="J501" s="31"/>
      <c r="K501" s="1" t="s">
        <v>9</v>
      </c>
      <c r="Y501" s="31">
        <f>+C501</f>
        <v>1.6</v>
      </c>
      <c r="Z501" s="31"/>
      <c r="AA501" s="13" t="s">
        <v>6</v>
      </c>
      <c r="AB501" s="31">
        <f>+AE500</f>
        <v>2.5</v>
      </c>
      <c r="AC501" s="31"/>
      <c r="AD501" s="13" t="s">
        <v>7</v>
      </c>
      <c r="AE501" s="31">
        <f>+Y501*AB501</f>
        <v>4</v>
      </c>
      <c r="AF501" s="31"/>
      <c r="AG501" s="1" t="s">
        <v>9</v>
      </c>
      <c r="AJ501" s="13"/>
      <c r="AY501" s="11"/>
    </row>
    <row r="502" spans="2:51" x14ac:dyDescent="0.2">
      <c r="B502" s="10"/>
      <c r="AY502" s="11"/>
    </row>
    <row r="503" spans="2:51" x14ac:dyDescent="0.2">
      <c r="B503" s="10"/>
      <c r="D503" s="1" t="s">
        <v>18</v>
      </c>
      <c r="L503" s="31">
        <f>+I495</f>
        <v>13.944000000000001</v>
      </c>
      <c r="M503" s="31"/>
      <c r="N503" s="1" t="s">
        <v>9</v>
      </c>
      <c r="V503" s="1" t="s">
        <v>18</v>
      </c>
      <c r="AD503" s="31">
        <f>+AE495</f>
        <v>4.1999999999999993</v>
      </c>
      <c r="AE503" s="31"/>
      <c r="AF503" s="1" t="s">
        <v>9</v>
      </c>
      <c r="AY503" s="11"/>
    </row>
    <row r="504" spans="2:51" x14ac:dyDescent="0.2">
      <c r="B504" s="10"/>
      <c r="AY504" s="11"/>
    </row>
    <row r="505" spans="2:51" x14ac:dyDescent="0.2">
      <c r="B505" s="10"/>
      <c r="AY505" s="11"/>
    </row>
    <row r="506" spans="2:51" x14ac:dyDescent="0.2">
      <c r="B506" s="10"/>
      <c r="L506" s="31">
        <f>+I498</f>
        <v>3.5349999999999997</v>
      </c>
      <c r="M506" s="31"/>
      <c r="N506" s="1" t="s">
        <v>9</v>
      </c>
      <c r="AD506" s="31">
        <f>+AE498</f>
        <v>3.5349999999999997</v>
      </c>
      <c r="AE506" s="31"/>
      <c r="AF506" s="1" t="s">
        <v>9</v>
      </c>
      <c r="AY506" s="11"/>
    </row>
    <row r="507" spans="2:51" x14ac:dyDescent="0.2">
      <c r="B507" s="10"/>
      <c r="AY507" s="11"/>
    </row>
    <row r="508" spans="2:51" x14ac:dyDescent="0.2">
      <c r="B508" s="10"/>
      <c r="D508" s="1" t="s">
        <v>18</v>
      </c>
      <c r="V508" s="1" t="s">
        <v>19</v>
      </c>
      <c r="AY508" s="11"/>
    </row>
    <row r="509" spans="2:51" x14ac:dyDescent="0.2">
      <c r="B509" s="10"/>
      <c r="E509" s="14"/>
      <c r="L509" s="31">
        <f>+I501</f>
        <v>4</v>
      </c>
      <c r="M509" s="31"/>
      <c r="N509" s="1" t="s">
        <v>9</v>
      </c>
      <c r="W509" s="14"/>
      <c r="AD509" s="31">
        <f>+AE501</f>
        <v>4</v>
      </c>
      <c r="AE509" s="31"/>
      <c r="AF509" s="1" t="s">
        <v>9</v>
      </c>
      <c r="AY509" s="11"/>
    </row>
    <row r="510" spans="2:51" x14ac:dyDescent="0.2">
      <c r="B510" s="10"/>
      <c r="D510" s="1" t="s">
        <v>18</v>
      </c>
      <c r="E510" s="14"/>
      <c r="V510" s="1" t="s">
        <v>19</v>
      </c>
      <c r="W510" s="14"/>
      <c r="AY510" s="11"/>
    </row>
    <row r="511" spans="2:51" x14ac:dyDescent="0.2">
      <c r="B511" s="10"/>
      <c r="E511" s="14"/>
      <c r="W511" s="14"/>
      <c r="AY511" s="11"/>
    </row>
    <row r="512" spans="2:51" x14ac:dyDescent="0.2">
      <c r="B512" s="10"/>
      <c r="L512" s="31" t="str">
        <f>+E444</f>
        <v>K101</v>
      </c>
      <c r="M512" s="31"/>
      <c r="AD512" s="31" t="str">
        <f>+K444</f>
        <v>K102</v>
      </c>
      <c r="AE512" s="31"/>
      <c r="AY512" s="11"/>
    </row>
    <row r="513" spans="2:51" x14ac:dyDescent="0.2">
      <c r="B513" s="10"/>
      <c r="AY513" s="11"/>
    </row>
    <row r="514" spans="2:51" x14ac:dyDescent="0.2">
      <c r="B514" s="10"/>
      <c r="AY514" s="11"/>
    </row>
    <row r="515" spans="2:51" x14ac:dyDescent="0.2">
      <c r="B515" s="10"/>
      <c r="F515" s="31">
        <f>(L503+L506+L509)*L516/2</f>
        <v>48.327749999999995</v>
      </c>
      <c r="G515" s="31"/>
      <c r="H515" s="1" t="s">
        <v>8</v>
      </c>
      <c r="S515" s="31">
        <f>+F515</f>
        <v>48.327749999999995</v>
      </c>
      <c r="T515" s="31"/>
      <c r="U515" s="1" t="s">
        <v>8</v>
      </c>
      <c r="X515" s="31">
        <f>(AD503+2*AD506+2*AD509)*AD516/2</f>
        <v>43.357500000000002</v>
      </c>
      <c r="Y515" s="31"/>
      <c r="Z515" s="1" t="s">
        <v>8</v>
      </c>
      <c r="AK515" s="31">
        <f>+X515</f>
        <v>43.357500000000002</v>
      </c>
      <c r="AL515" s="31"/>
      <c r="AM515" s="1" t="s">
        <v>8</v>
      </c>
      <c r="AY515" s="11"/>
    </row>
    <row r="516" spans="2:51" x14ac:dyDescent="0.2">
      <c r="B516" s="10"/>
      <c r="K516" s="1" t="s">
        <v>32</v>
      </c>
      <c r="L516" s="31">
        <f>+C444</f>
        <v>4.5</v>
      </c>
      <c r="M516" s="31"/>
      <c r="N516" s="1" t="s">
        <v>0</v>
      </c>
      <c r="AC516" s="1" t="s">
        <v>32</v>
      </c>
      <c r="AD516" s="31">
        <f>+L516</f>
        <v>4.5</v>
      </c>
      <c r="AE516" s="31"/>
      <c r="AF516" s="1" t="s">
        <v>0</v>
      </c>
      <c r="AY516" s="11"/>
    </row>
    <row r="517" spans="2:51" x14ac:dyDescent="0.2">
      <c r="B517" s="10"/>
      <c r="AY517" s="11"/>
    </row>
    <row r="518" spans="2:51" x14ac:dyDescent="0.2">
      <c r="B518" s="10"/>
      <c r="H518" s="1" t="s">
        <v>15</v>
      </c>
      <c r="K518" s="31">
        <f>F515</f>
        <v>48.327749999999995</v>
      </c>
      <c r="L518" s="31"/>
      <c r="M518" s="31"/>
      <c r="N518" s="1" t="s">
        <v>8</v>
      </c>
      <c r="P518" s="1" t="s">
        <v>33</v>
      </c>
      <c r="Z518" s="1" t="s">
        <v>15</v>
      </c>
      <c r="AC518" s="31">
        <f>X515</f>
        <v>43.357500000000002</v>
      </c>
      <c r="AD518" s="31"/>
      <c r="AE518" s="31"/>
      <c r="AF518" s="1" t="s">
        <v>8</v>
      </c>
      <c r="AH518" s="1" t="s">
        <v>33</v>
      </c>
      <c r="AY518" s="11"/>
    </row>
    <row r="519" spans="2:51" x14ac:dyDescent="0.2">
      <c r="B519" s="10"/>
      <c r="H519" s="1" t="s">
        <v>16</v>
      </c>
      <c r="K519" s="31">
        <f>(L503+L506+L509)*L516^2/8</f>
        <v>54.368718749999999</v>
      </c>
      <c r="L519" s="31"/>
      <c r="M519" s="31"/>
      <c r="N519" s="1" t="s">
        <v>17</v>
      </c>
      <c r="P519" s="1" t="s">
        <v>34</v>
      </c>
      <c r="Z519" s="1" t="s">
        <v>16</v>
      </c>
      <c r="AC519" s="31">
        <f>(AD503+2*AD506+2*AD509)*AD516^2/8</f>
        <v>48.777187499999997</v>
      </c>
      <c r="AD519" s="31"/>
      <c r="AE519" s="31"/>
      <c r="AF519" s="1" t="s">
        <v>17</v>
      </c>
      <c r="AH519" s="1" t="s">
        <v>34</v>
      </c>
      <c r="AY519" s="11"/>
    </row>
    <row r="520" spans="2:51" x14ac:dyDescent="0.2">
      <c r="B520" s="10"/>
      <c r="AY520" s="11"/>
    </row>
    <row r="521" spans="2:51" x14ac:dyDescent="0.2">
      <c r="B521" s="10"/>
      <c r="AY521" s="11"/>
    </row>
    <row r="522" spans="2:51" x14ac:dyDescent="0.2">
      <c r="B522" s="10"/>
      <c r="D522" s="1" t="s">
        <v>18</v>
      </c>
      <c r="X522" s="31">
        <f>+AE488</f>
        <v>13.944000000000001</v>
      </c>
      <c r="Y522" s="31"/>
      <c r="Z522" s="1" t="s">
        <v>9</v>
      </c>
      <c r="AY522" s="11"/>
    </row>
    <row r="523" spans="2:51" x14ac:dyDescent="0.2">
      <c r="B523" s="10"/>
      <c r="AY523" s="11"/>
    </row>
    <row r="524" spans="2:51" x14ac:dyDescent="0.2">
      <c r="B524" s="10"/>
      <c r="AY524" s="11"/>
    </row>
    <row r="525" spans="2:51" x14ac:dyDescent="0.2">
      <c r="B525" s="10"/>
      <c r="L525" s="31">
        <f>+X515</f>
        <v>43.357500000000002</v>
      </c>
      <c r="M525" s="31"/>
      <c r="N525" s="1" t="s">
        <v>8</v>
      </c>
      <c r="R525" s="31">
        <f>+L525</f>
        <v>43.357500000000002</v>
      </c>
      <c r="S525" s="31"/>
      <c r="T525" s="1" t="s">
        <v>8</v>
      </c>
      <c r="X525" s="31">
        <f>+R525</f>
        <v>43.357500000000002</v>
      </c>
      <c r="Y525" s="31"/>
      <c r="Z525" s="1" t="s">
        <v>8</v>
      </c>
      <c r="AD525" s="31">
        <f>+X525</f>
        <v>43.357500000000002</v>
      </c>
      <c r="AE525" s="31"/>
      <c r="AF525" s="1" t="s">
        <v>8</v>
      </c>
      <c r="AJ525" s="31">
        <f>+AD525</f>
        <v>43.357500000000002</v>
      </c>
      <c r="AK525" s="31"/>
      <c r="AL525" s="1" t="s">
        <v>8</v>
      </c>
      <c r="AY525" s="11"/>
    </row>
    <row r="526" spans="2:51" x14ac:dyDescent="0.2">
      <c r="B526" s="10"/>
      <c r="D526" s="1" t="s">
        <v>18</v>
      </c>
      <c r="E526" s="14"/>
      <c r="AY526" s="11"/>
    </row>
    <row r="527" spans="2:51" x14ac:dyDescent="0.2">
      <c r="B527" s="10"/>
      <c r="E527" s="14"/>
      <c r="AY527" s="11"/>
    </row>
    <row r="528" spans="2:51" x14ac:dyDescent="0.2">
      <c r="B528" s="10"/>
      <c r="X528" s="31" t="str">
        <f>+W436</f>
        <v>K103</v>
      </c>
      <c r="Y528" s="31"/>
      <c r="AY528" s="11"/>
    </row>
    <row r="529" spans="2:51" x14ac:dyDescent="0.2">
      <c r="B529" s="10"/>
      <c r="AY529" s="11"/>
    </row>
    <row r="530" spans="2:51" x14ac:dyDescent="0.2">
      <c r="B530" s="10"/>
      <c r="AY530" s="11"/>
    </row>
    <row r="531" spans="2:51" x14ac:dyDescent="0.2">
      <c r="B531" s="10"/>
      <c r="F531" s="31">
        <f>X522*X534/2+2.5*L525</f>
        <v>150.22575000000001</v>
      </c>
      <c r="G531" s="31"/>
      <c r="H531" s="1" t="s">
        <v>8</v>
      </c>
      <c r="AP531" s="31">
        <f>+F531</f>
        <v>150.22575000000001</v>
      </c>
      <c r="AQ531" s="31"/>
      <c r="AR531" s="1" t="s">
        <v>8</v>
      </c>
      <c r="AY531" s="11"/>
    </row>
    <row r="532" spans="2:51" x14ac:dyDescent="0.2">
      <c r="B532" s="10"/>
      <c r="I532" s="31">
        <f>+H457</f>
        <v>1</v>
      </c>
      <c r="J532" s="31"/>
      <c r="O532" s="31">
        <f>+I532</f>
        <v>1</v>
      </c>
      <c r="P532" s="31"/>
      <c r="Q532" s="1" t="s">
        <v>0</v>
      </c>
      <c r="U532" s="31">
        <f>+O532</f>
        <v>1</v>
      </c>
      <c r="V532" s="31"/>
      <c r="W532" s="1" t="s">
        <v>0</v>
      </c>
      <c r="AA532" s="31">
        <f>+U532</f>
        <v>1</v>
      </c>
      <c r="AB532" s="31"/>
      <c r="AC532" s="1" t="s">
        <v>0</v>
      </c>
      <c r="AG532" s="31">
        <f>+AA532</f>
        <v>1</v>
      </c>
      <c r="AH532" s="31"/>
      <c r="AI532" s="1" t="s">
        <v>0</v>
      </c>
      <c r="AM532" s="31">
        <f>+AG532</f>
        <v>1</v>
      </c>
      <c r="AN532" s="31"/>
      <c r="AO532" s="1" t="s">
        <v>0</v>
      </c>
      <c r="AY532" s="11"/>
    </row>
    <row r="533" spans="2:51" x14ac:dyDescent="0.2">
      <c r="B533" s="10"/>
      <c r="AY533" s="11"/>
    </row>
    <row r="534" spans="2:51" x14ac:dyDescent="0.2">
      <c r="B534" s="10"/>
      <c r="W534" s="1" t="s">
        <v>32</v>
      </c>
      <c r="X534" s="31">
        <f>+W459</f>
        <v>6</v>
      </c>
      <c r="Y534" s="31"/>
      <c r="Z534" s="1" t="s">
        <v>0</v>
      </c>
      <c r="AY534" s="11"/>
    </row>
    <row r="535" spans="2:51" x14ac:dyDescent="0.2">
      <c r="B535" s="10"/>
      <c r="AY535" s="11"/>
    </row>
    <row r="536" spans="2:51" x14ac:dyDescent="0.2">
      <c r="B536" s="10"/>
      <c r="H536" s="1" t="s">
        <v>15</v>
      </c>
      <c r="K536" s="31">
        <f>F531</f>
        <v>150.22575000000001</v>
      </c>
      <c r="L536" s="31"/>
      <c r="M536" s="31"/>
      <c r="N536" s="1" t="s">
        <v>8</v>
      </c>
      <c r="P536" s="1" t="s">
        <v>33</v>
      </c>
      <c r="AY536" s="11"/>
    </row>
    <row r="537" spans="2:51" x14ac:dyDescent="0.2">
      <c r="B537" s="10"/>
      <c r="H537" s="1" t="s">
        <v>16</v>
      </c>
      <c r="K537" s="31">
        <f>F531*X534/2-X522*X534/2*X534/4-L525*2*O532-R525*1*U532</f>
        <v>257.85674999999998</v>
      </c>
      <c r="L537" s="31"/>
      <c r="M537" s="31"/>
      <c r="N537" s="1" t="s">
        <v>17</v>
      </c>
      <c r="P537" s="1" t="s">
        <v>34</v>
      </c>
      <c r="AY537" s="11"/>
    </row>
    <row r="538" spans="2:51" ht="12" thickBot="1" x14ac:dyDescent="0.25">
      <c r="B538" s="18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20"/>
    </row>
  </sheetData>
  <sheetProtection algorithmName="SHA-512" hashValue="7jr056nkLmbGI8xbNKy2cz1BRR2Vjfrz0co7F+jzCx35f3uXNs1+M229w7fYBuTK2frvBD7lOA1JKX0pN6nRNQ==" saltValue="HFWYWJrG1AZ9+MTgFbLSyA==" spinCount="100000" sheet="1" objects="1" scenarios="1"/>
  <mergeCells count="945">
    <mergeCell ref="Q27:R27"/>
    <mergeCell ref="M29:N29"/>
    <mergeCell ref="F40:H40"/>
    <mergeCell ref="Y40:Y42"/>
    <mergeCell ref="B335:B338"/>
    <mergeCell ref="B443:B446"/>
    <mergeCell ref="AA38:AA40"/>
    <mergeCell ref="B2:AY2"/>
    <mergeCell ref="G4:H4"/>
    <mergeCell ref="K4:L4"/>
    <mergeCell ref="O4:P4"/>
    <mergeCell ref="S4:T4"/>
    <mergeCell ref="M6:N6"/>
    <mergeCell ref="C14:C16"/>
    <mergeCell ref="E14:E16"/>
    <mergeCell ref="M14:M16"/>
    <mergeCell ref="U14:U16"/>
    <mergeCell ref="C39:E39"/>
    <mergeCell ref="C32:O32"/>
    <mergeCell ref="C33:E38"/>
    <mergeCell ref="F33:O33"/>
    <mergeCell ref="F34:H38"/>
    <mergeCell ref="I34:K38"/>
    <mergeCell ref="L34:O38"/>
    <mergeCell ref="AA41:AA43"/>
    <mergeCell ref="C43:E43"/>
    <mergeCell ref="F43:H43"/>
    <mergeCell ref="I43:K43"/>
    <mergeCell ref="L43:O43"/>
    <mergeCell ref="C44:E44"/>
    <mergeCell ref="F44:H44"/>
    <mergeCell ref="I44:K44"/>
    <mergeCell ref="L44:O44"/>
    <mergeCell ref="C41:E41"/>
    <mergeCell ref="F41:H41"/>
    <mergeCell ref="I41:K41"/>
    <mergeCell ref="L41:O41"/>
    <mergeCell ref="C42:E42"/>
    <mergeCell ref="F42:H42"/>
    <mergeCell ref="I42:K42"/>
    <mergeCell ref="L42:O42"/>
    <mergeCell ref="C47:E47"/>
    <mergeCell ref="F47:H47"/>
    <mergeCell ref="I47:K47"/>
    <mergeCell ref="L47:O47"/>
    <mergeCell ref="C48:E48"/>
    <mergeCell ref="F48:H48"/>
    <mergeCell ref="I48:K48"/>
    <mergeCell ref="L48:O48"/>
    <mergeCell ref="B13:B16"/>
    <mergeCell ref="M25:N25"/>
    <mergeCell ref="I27:J27"/>
    <mergeCell ref="F39:H39"/>
    <mergeCell ref="I39:K39"/>
    <mergeCell ref="L39:O39"/>
    <mergeCell ref="C40:E40"/>
    <mergeCell ref="C45:E45"/>
    <mergeCell ref="F45:H45"/>
    <mergeCell ref="I45:K45"/>
    <mergeCell ref="L45:O45"/>
    <mergeCell ref="C46:E46"/>
    <mergeCell ref="F46:H46"/>
    <mergeCell ref="I46:K46"/>
    <mergeCell ref="L46:O46"/>
    <mergeCell ref="Q46:R46"/>
    <mergeCell ref="Q45:R45"/>
    <mergeCell ref="AP56:AQ56"/>
    <mergeCell ref="J57:K57"/>
    <mergeCell ref="N57:O57"/>
    <mergeCell ref="S57:T57"/>
    <mergeCell ref="T62:U62"/>
    <mergeCell ref="AP62:AQ62"/>
    <mergeCell ref="AP55:AQ55"/>
    <mergeCell ref="J56:K56"/>
    <mergeCell ref="N56:O56"/>
    <mergeCell ref="S56:T56"/>
    <mergeCell ref="Y60:Z60"/>
    <mergeCell ref="AE55:AF55"/>
    <mergeCell ref="AH55:AI55"/>
    <mergeCell ref="AK55:AL55"/>
    <mergeCell ref="AH56:AI56"/>
    <mergeCell ref="AK56:AL56"/>
    <mergeCell ref="AP64:AQ64"/>
    <mergeCell ref="AP57:AQ57"/>
    <mergeCell ref="S58:T58"/>
    <mergeCell ref="C65:D65"/>
    <mergeCell ref="F65:G65"/>
    <mergeCell ref="I65:J65"/>
    <mergeCell ref="Y65:Z65"/>
    <mergeCell ref="AB65:AC65"/>
    <mergeCell ref="AE65:AF65"/>
    <mergeCell ref="L63:M63"/>
    <mergeCell ref="O63:P63"/>
    <mergeCell ref="AH63:AI63"/>
    <mergeCell ref="AK63:AL63"/>
    <mergeCell ref="S59:T59"/>
    <mergeCell ref="T63:U63"/>
    <mergeCell ref="AP63:AQ63"/>
    <mergeCell ref="C60:D60"/>
    <mergeCell ref="AH62:AI62"/>
    <mergeCell ref="AK62:AL62"/>
    <mergeCell ref="C68:D68"/>
    <mergeCell ref="F68:G68"/>
    <mergeCell ref="I68:J68"/>
    <mergeCell ref="Y68:Z68"/>
    <mergeCell ref="AB68:AC68"/>
    <mergeCell ref="Y58:Z58"/>
    <mergeCell ref="AB58:AC58"/>
    <mergeCell ref="AE58:AF58"/>
    <mergeCell ref="C67:D67"/>
    <mergeCell ref="F67:G67"/>
    <mergeCell ref="I67:J67"/>
    <mergeCell ref="Y67:Z67"/>
    <mergeCell ref="AB67:AC67"/>
    <mergeCell ref="AE67:AF67"/>
    <mergeCell ref="AE68:AF68"/>
    <mergeCell ref="T64:U64"/>
    <mergeCell ref="AE62:AF62"/>
    <mergeCell ref="C71:D71"/>
    <mergeCell ref="F71:G71"/>
    <mergeCell ref="I71:J71"/>
    <mergeCell ref="Y71:Z71"/>
    <mergeCell ref="AB71:AC71"/>
    <mergeCell ref="AE71:AF71"/>
    <mergeCell ref="C70:D70"/>
    <mergeCell ref="F70:G70"/>
    <mergeCell ref="I70:J70"/>
    <mergeCell ref="Y70:Z70"/>
    <mergeCell ref="AB70:AC70"/>
    <mergeCell ref="AE70:AF70"/>
    <mergeCell ref="AK85:AL85"/>
    <mergeCell ref="L76:M76"/>
    <mergeCell ref="AD76:AE76"/>
    <mergeCell ref="L79:M79"/>
    <mergeCell ref="AD79:AE79"/>
    <mergeCell ref="L82:M82"/>
    <mergeCell ref="AD82:AE82"/>
    <mergeCell ref="L73:M73"/>
    <mergeCell ref="AD73:AE73"/>
    <mergeCell ref="L91:M91"/>
    <mergeCell ref="L86:M86"/>
    <mergeCell ref="AD86:AE86"/>
    <mergeCell ref="K88:M88"/>
    <mergeCell ref="AC88:AE88"/>
    <mergeCell ref="K89:M89"/>
    <mergeCell ref="AC89:AE89"/>
    <mergeCell ref="F85:G85"/>
    <mergeCell ref="S85:T85"/>
    <mergeCell ref="X85:Y85"/>
    <mergeCell ref="I101:J101"/>
    <mergeCell ref="O101:P101"/>
    <mergeCell ref="L103:M103"/>
    <mergeCell ref="K105:M105"/>
    <mergeCell ref="K106:M106"/>
    <mergeCell ref="L94:M94"/>
    <mergeCell ref="L97:M97"/>
    <mergeCell ref="F100:G100"/>
    <mergeCell ref="R100:S100"/>
    <mergeCell ref="AC121:AC123"/>
    <mergeCell ref="Q113:R113"/>
    <mergeCell ref="B109:AY109"/>
    <mergeCell ref="G111:H111"/>
    <mergeCell ref="K111:L111"/>
    <mergeCell ref="O111:P111"/>
    <mergeCell ref="S111:T111"/>
    <mergeCell ref="W111:X111"/>
    <mergeCell ref="AA111:AB111"/>
    <mergeCell ref="B120:B123"/>
    <mergeCell ref="C139:O139"/>
    <mergeCell ref="C140:E145"/>
    <mergeCell ref="F140:O140"/>
    <mergeCell ref="F141:H145"/>
    <mergeCell ref="I141:K145"/>
    <mergeCell ref="L141:O145"/>
    <mergeCell ref="C146:E146"/>
    <mergeCell ref="F146:H146"/>
    <mergeCell ref="I146:K146"/>
    <mergeCell ref="L146:O146"/>
    <mergeCell ref="Q132:R132"/>
    <mergeCell ref="I134:J134"/>
    <mergeCell ref="Q134:R134"/>
    <mergeCell ref="Y134:Z134"/>
    <mergeCell ref="Q136:R136"/>
    <mergeCell ref="C121:C123"/>
    <mergeCell ref="E121:E123"/>
    <mergeCell ref="M121:M123"/>
    <mergeCell ref="U121:U123"/>
    <mergeCell ref="AP163:AQ163"/>
    <mergeCell ref="T169:U169"/>
    <mergeCell ref="AP169:AQ169"/>
    <mergeCell ref="AP162:AQ162"/>
    <mergeCell ref="AE162:AF162"/>
    <mergeCell ref="AH162:AI162"/>
    <mergeCell ref="AK162:AL162"/>
    <mergeCell ref="AH163:AI163"/>
    <mergeCell ref="AK163:AL163"/>
    <mergeCell ref="Y167:Z167"/>
    <mergeCell ref="S166:T166"/>
    <mergeCell ref="S162:T162"/>
    <mergeCell ref="S163:T163"/>
    <mergeCell ref="S165:T165"/>
    <mergeCell ref="Y174:Z174"/>
    <mergeCell ref="AB174:AC174"/>
    <mergeCell ref="AE174:AF174"/>
    <mergeCell ref="AE175:AF175"/>
    <mergeCell ref="J164:K164"/>
    <mergeCell ref="N164:O164"/>
    <mergeCell ref="S164:T164"/>
    <mergeCell ref="T171:U171"/>
    <mergeCell ref="AP171:AQ171"/>
    <mergeCell ref="AP164:AQ164"/>
    <mergeCell ref="I172:J172"/>
    <mergeCell ref="Y172:Z172"/>
    <mergeCell ref="AB172:AC172"/>
    <mergeCell ref="AE172:AF172"/>
    <mergeCell ref="T170:U170"/>
    <mergeCell ref="AP170:AQ170"/>
    <mergeCell ref="AH170:AI170"/>
    <mergeCell ref="AK170:AL170"/>
    <mergeCell ref="AE177:AF177"/>
    <mergeCell ref="I169:J169"/>
    <mergeCell ref="L169:M169"/>
    <mergeCell ref="O169:P169"/>
    <mergeCell ref="AE169:AF169"/>
    <mergeCell ref="AH169:AI169"/>
    <mergeCell ref="AK169:AL169"/>
    <mergeCell ref="C147:E147"/>
    <mergeCell ref="F147:H147"/>
    <mergeCell ref="C148:E148"/>
    <mergeCell ref="F148:H148"/>
    <mergeCell ref="C149:E149"/>
    <mergeCell ref="F149:H149"/>
    <mergeCell ref="C150:E150"/>
    <mergeCell ref="F150:H150"/>
    <mergeCell ref="C151:E151"/>
    <mergeCell ref="C175:D175"/>
    <mergeCell ref="F175:G175"/>
    <mergeCell ref="I175:J175"/>
    <mergeCell ref="Y175:Z175"/>
    <mergeCell ref="AB175:AC175"/>
    <mergeCell ref="Y165:Z165"/>
    <mergeCell ref="AB165:AC165"/>
    <mergeCell ref="AE165:AF165"/>
    <mergeCell ref="C167:D167"/>
    <mergeCell ref="Y160:Z160"/>
    <mergeCell ref="I159:J159"/>
    <mergeCell ref="L159:M159"/>
    <mergeCell ref="O159:P159"/>
    <mergeCell ref="R159:S159"/>
    <mergeCell ref="J161:K161"/>
    <mergeCell ref="N161:O161"/>
    <mergeCell ref="S161:T161"/>
    <mergeCell ref="J162:K162"/>
    <mergeCell ref="N162:O162"/>
    <mergeCell ref="J163:K163"/>
    <mergeCell ref="N163:O163"/>
    <mergeCell ref="AK192:AL192"/>
    <mergeCell ref="L183:M183"/>
    <mergeCell ref="AD183:AE183"/>
    <mergeCell ref="L186:M186"/>
    <mergeCell ref="AD186:AE186"/>
    <mergeCell ref="L189:M189"/>
    <mergeCell ref="AD189:AE189"/>
    <mergeCell ref="L180:M180"/>
    <mergeCell ref="AD180:AE180"/>
    <mergeCell ref="AD193:AE193"/>
    <mergeCell ref="K195:M195"/>
    <mergeCell ref="AC195:AE195"/>
    <mergeCell ref="K196:M196"/>
    <mergeCell ref="AC196:AE196"/>
    <mergeCell ref="I147:K147"/>
    <mergeCell ref="L147:O147"/>
    <mergeCell ref="I148:K148"/>
    <mergeCell ref="L148:O148"/>
    <mergeCell ref="I149:K149"/>
    <mergeCell ref="L149:O149"/>
    <mergeCell ref="I150:K150"/>
    <mergeCell ref="L150:O150"/>
    <mergeCell ref="S192:T192"/>
    <mergeCell ref="X192:Y192"/>
    <mergeCell ref="I178:J178"/>
    <mergeCell ref="Y178:Z178"/>
    <mergeCell ref="AB178:AC178"/>
    <mergeCell ref="AE178:AF178"/>
    <mergeCell ref="L170:M170"/>
    <mergeCell ref="O170:P170"/>
    <mergeCell ref="I177:J177"/>
    <mergeCell ref="Y177:Z177"/>
    <mergeCell ref="AB177:AC177"/>
    <mergeCell ref="X207:Y207"/>
    <mergeCell ref="I208:J208"/>
    <mergeCell ref="O208:P208"/>
    <mergeCell ref="U208:V208"/>
    <mergeCell ref="O210:P210"/>
    <mergeCell ref="L201:M201"/>
    <mergeCell ref="R201:S201"/>
    <mergeCell ref="O204:P204"/>
    <mergeCell ref="O198:P198"/>
    <mergeCell ref="U228:U230"/>
    <mergeCell ref="AC228:AC230"/>
    <mergeCell ref="AK228:AK230"/>
    <mergeCell ref="AA218:AB218"/>
    <mergeCell ref="AE218:AF218"/>
    <mergeCell ref="AI218:AJ218"/>
    <mergeCell ref="U220:V220"/>
    <mergeCell ref="K212:M212"/>
    <mergeCell ref="K213:M213"/>
    <mergeCell ref="B216:AY216"/>
    <mergeCell ref="G218:H218"/>
    <mergeCell ref="K218:L218"/>
    <mergeCell ref="O218:P218"/>
    <mergeCell ref="S218:T218"/>
    <mergeCell ref="W218:X218"/>
    <mergeCell ref="B227:B230"/>
    <mergeCell ref="C228:C230"/>
    <mergeCell ref="E228:E230"/>
    <mergeCell ref="M228:M230"/>
    <mergeCell ref="U239:V239"/>
    <mergeCell ref="I241:J241"/>
    <mergeCell ref="Q241:R241"/>
    <mergeCell ref="Y241:Z241"/>
    <mergeCell ref="AG241:AH241"/>
    <mergeCell ref="U243:V243"/>
    <mergeCell ref="J268:K268"/>
    <mergeCell ref="N268:O268"/>
    <mergeCell ref="S268:T268"/>
    <mergeCell ref="Y267:Z267"/>
    <mergeCell ref="Y263:Y264"/>
    <mergeCell ref="U264:V264"/>
    <mergeCell ref="I266:J266"/>
    <mergeCell ref="L266:M266"/>
    <mergeCell ref="O266:P266"/>
    <mergeCell ref="R266:S266"/>
    <mergeCell ref="C246:O246"/>
    <mergeCell ref="C259:E259"/>
    <mergeCell ref="F259:H259"/>
    <mergeCell ref="I259:K259"/>
    <mergeCell ref="L259:O259"/>
    <mergeCell ref="Q259:R259"/>
    <mergeCell ref="C260:E260"/>
    <mergeCell ref="F260:H260"/>
    <mergeCell ref="AP269:AQ269"/>
    <mergeCell ref="AH276:AI276"/>
    <mergeCell ref="AK276:AL276"/>
    <mergeCell ref="AH277:AI277"/>
    <mergeCell ref="AK277:AL277"/>
    <mergeCell ref="AH270:AI270"/>
    <mergeCell ref="AK270:AL270"/>
    <mergeCell ref="C274:D274"/>
    <mergeCell ref="Y274:Z274"/>
    <mergeCell ref="S273:T273"/>
    <mergeCell ref="J269:K269"/>
    <mergeCell ref="N269:O269"/>
    <mergeCell ref="S269:T269"/>
    <mergeCell ref="AE269:AF269"/>
    <mergeCell ref="AH269:AI269"/>
    <mergeCell ref="AK269:AL269"/>
    <mergeCell ref="J270:K270"/>
    <mergeCell ref="C279:D279"/>
    <mergeCell ref="F279:G279"/>
    <mergeCell ref="I279:J279"/>
    <mergeCell ref="Y279:Z279"/>
    <mergeCell ref="AB279:AC279"/>
    <mergeCell ref="AE279:AF279"/>
    <mergeCell ref="T277:U277"/>
    <mergeCell ref="AP277:AQ277"/>
    <mergeCell ref="AP270:AQ270"/>
    <mergeCell ref="T278:U278"/>
    <mergeCell ref="AP278:AQ278"/>
    <mergeCell ref="AP271:AQ271"/>
    <mergeCell ref="T276:U276"/>
    <mergeCell ref="AP276:AQ276"/>
    <mergeCell ref="Y272:Z272"/>
    <mergeCell ref="AB272:AC272"/>
    <mergeCell ref="AE272:AF272"/>
    <mergeCell ref="AE276:AF276"/>
    <mergeCell ref="I260:K260"/>
    <mergeCell ref="L260:O260"/>
    <mergeCell ref="Q260:R260"/>
    <mergeCell ref="Y260:Y262"/>
    <mergeCell ref="C261:E261"/>
    <mergeCell ref="F261:H261"/>
    <mergeCell ref="I261:K261"/>
    <mergeCell ref="L261:O261"/>
    <mergeCell ref="C262:E262"/>
    <mergeCell ref="F262:H262"/>
    <mergeCell ref="I262:K262"/>
    <mergeCell ref="L262:O262"/>
    <mergeCell ref="L256:O256"/>
    <mergeCell ref="C257:E257"/>
    <mergeCell ref="F257:H257"/>
    <mergeCell ref="I257:K257"/>
    <mergeCell ref="L257:O257"/>
    <mergeCell ref="C258:E258"/>
    <mergeCell ref="F258:H258"/>
    <mergeCell ref="I258:K258"/>
    <mergeCell ref="L258:O258"/>
    <mergeCell ref="C282:D282"/>
    <mergeCell ref="F282:G282"/>
    <mergeCell ref="I282:J282"/>
    <mergeCell ref="Y282:Z282"/>
    <mergeCell ref="AB282:AC282"/>
    <mergeCell ref="AE282:AF282"/>
    <mergeCell ref="I253:K253"/>
    <mergeCell ref="L253:O253"/>
    <mergeCell ref="C254:E254"/>
    <mergeCell ref="F254:H254"/>
    <mergeCell ref="I254:K254"/>
    <mergeCell ref="L254:O254"/>
    <mergeCell ref="Y254:Y256"/>
    <mergeCell ref="C255:E255"/>
    <mergeCell ref="F255:H255"/>
    <mergeCell ref="I255:K255"/>
    <mergeCell ref="L255:O255"/>
    <mergeCell ref="AA255:AA257"/>
    <mergeCell ref="C256:E256"/>
    <mergeCell ref="F256:H256"/>
    <mergeCell ref="I256:K256"/>
    <mergeCell ref="C281:D281"/>
    <mergeCell ref="F281:G281"/>
    <mergeCell ref="I281:J281"/>
    <mergeCell ref="C247:E252"/>
    <mergeCell ref="F247:O247"/>
    <mergeCell ref="Y247:Y249"/>
    <mergeCell ref="F248:H252"/>
    <mergeCell ref="I248:K252"/>
    <mergeCell ref="L248:O252"/>
    <mergeCell ref="Y250:Y251"/>
    <mergeCell ref="AA252:AA254"/>
    <mergeCell ref="C253:E253"/>
    <mergeCell ref="F253:H253"/>
    <mergeCell ref="C285:D285"/>
    <mergeCell ref="F285:G285"/>
    <mergeCell ref="I285:J285"/>
    <mergeCell ref="Y285:Z285"/>
    <mergeCell ref="AB285:AC285"/>
    <mergeCell ref="AE285:AF285"/>
    <mergeCell ref="C284:D284"/>
    <mergeCell ref="F284:G284"/>
    <mergeCell ref="I284:J284"/>
    <mergeCell ref="Y284:Z284"/>
    <mergeCell ref="AB284:AC284"/>
    <mergeCell ref="AE284:AF284"/>
    <mergeCell ref="L296:M296"/>
    <mergeCell ref="AD296:AE296"/>
    <mergeCell ref="F299:G299"/>
    <mergeCell ref="S299:T299"/>
    <mergeCell ref="X299:Y299"/>
    <mergeCell ref="AK299:AL299"/>
    <mergeCell ref="L287:M287"/>
    <mergeCell ref="AD287:AE287"/>
    <mergeCell ref="L290:M290"/>
    <mergeCell ref="AD290:AE290"/>
    <mergeCell ref="L293:M293"/>
    <mergeCell ref="AD293:AE293"/>
    <mergeCell ref="L309:M309"/>
    <mergeCell ref="R309:S309"/>
    <mergeCell ref="X309:Y309"/>
    <mergeCell ref="R306:S306"/>
    <mergeCell ref="L300:M300"/>
    <mergeCell ref="AD300:AE300"/>
    <mergeCell ref="K302:M302"/>
    <mergeCell ref="AC302:AE302"/>
    <mergeCell ref="K303:M303"/>
    <mergeCell ref="AC303:AE303"/>
    <mergeCell ref="R318:S318"/>
    <mergeCell ref="K320:M320"/>
    <mergeCell ref="K321:M321"/>
    <mergeCell ref="B324:AY324"/>
    <mergeCell ref="R312:S312"/>
    <mergeCell ref="F315:G315"/>
    <mergeCell ref="AD315:AE315"/>
    <mergeCell ref="I316:J316"/>
    <mergeCell ref="O316:P316"/>
    <mergeCell ref="U316:V316"/>
    <mergeCell ref="AA316:AB316"/>
    <mergeCell ref="C336:C338"/>
    <mergeCell ref="E336:E338"/>
    <mergeCell ref="K336:K338"/>
    <mergeCell ref="Q336:Q338"/>
    <mergeCell ref="W336:W338"/>
    <mergeCell ref="AC336:AC338"/>
    <mergeCell ref="AI336:AI338"/>
    <mergeCell ref="X326:Y326"/>
    <mergeCell ref="AA326:AB326"/>
    <mergeCell ref="AD326:AE326"/>
    <mergeCell ref="AG326:AH326"/>
    <mergeCell ref="T328:U328"/>
    <mergeCell ref="F326:G326"/>
    <mergeCell ref="I326:J326"/>
    <mergeCell ref="L326:M326"/>
    <mergeCell ref="O326:P326"/>
    <mergeCell ref="R326:S326"/>
    <mergeCell ref="U326:V326"/>
    <mergeCell ref="T347:U347"/>
    <mergeCell ref="H349:I349"/>
    <mergeCell ref="N349:O349"/>
    <mergeCell ref="T349:U349"/>
    <mergeCell ref="Z349:AA349"/>
    <mergeCell ref="AF349:AG349"/>
    <mergeCell ref="I368:K368"/>
    <mergeCell ref="L368:O368"/>
    <mergeCell ref="Q368:R368"/>
    <mergeCell ref="T351:U351"/>
    <mergeCell ref="I362:K362"/>
    <mergeCell ref="L362:O362"/>
    <mergeCell ref="S381:T381"/>
    <mergeCell ref="I374:J374"/>
    <mergeCell ref="L374:M374"/>
    <mergeCell ref="O374:P374"/>
    <mergeCell ref="C365:E365"/>
    <mergeCell ref="R374:S374"/>
    <mergeCell ref="I370:K370"/>
    <mergeCell ref="L370:O370"/>
    <mergeCell ref="U372:V372"/>
    <mergeCell ref="L384:M384"/>
    <mergeCell ref="O384:P384"/>
    <mergeCell ref="L385:M385"/>
    <mergeCell ref="O385:P385"/>
    <mergeCell ref="C367:E367"/>
    <mergeCell ref="F367:H367"/>
    <mergeCell ref="I367:K367"/>
    <mergeCell ref="L367:O367"/>
    <mergeCell ref="Q367:R367"/>
    <mergeCell ref="C368:E368"/>
    <mergeCell ref="F368:H368"/>
    <mergeCell ref="C369:E369"/>
    <mergeCell ref="F369:H369"/>
    <mergeCell ref="I369:K369"/>
    <mergeCell ref="L369:O369"/>
    <mergeCell ref="C370:E370"/>
    <mergeCell ref="F370:H370"/>
    <mergeCell ref="C390:D390"/>
    <mergeCell ref="F390:G390"/>
    <mergeCell ref="I390:J390"/>
    <mergeCell ref="AB380:AC380"/>
    <mergeCell ref="AE380:AF380"/>
    <mergeCell ref="F365:H365"/>
    <mergeCell ref="I365:K365"/>
    <mergeCell ref="L365:O365"/>
    <mergeCell ref="C366:E366"/>
    <mergeCell ref="F366:H366"/>
    <mergeCell ref="I366:K366"/>
    <mergeCell ref="L366:O366"/>
    <mergeCell ref="C387:D387"/>
    <mergeCell ref="F387:G387"/>
    <mergeCell ref="I387:J387"/>
    <mergeCell ref="Y387:Z387"/>
    <mergeCell ref="AB387:AC387"/>
    <mergeCell ref="AE387:AF387"/>
    <mergeCell ref="T385:U385"/>
    <mergeCell ref="T386:U386"/>
    <mergeCell ref="T384:U384"/>
    <mergeCell ref="C382:D382"/>
    <mergeCell ref="Y382:Z382"/>
    <mergeCell ref="S380:T380"/>
    <mergeCell ref="C354:O354"/>
    <mergeCell ref="C355:E360"/>
    <mergeCell ref="F355:O355"/>
    <mergeCell ref="F356:H360"/>
    <mergeCell ref="I356:K360"/>
    <mergeCell ref="L356:O360"/>
    <mergeCell ref="C361:E361"/>
    <mergeCell ref="F361:H361"/>
    <mergeCell ref="C389:D389"/>
    <mergeCell ref="F389:G389"/>
    <mergeCell ref="I389:J389"/>
    <mergeCell ref="I361:K361"/>
    <mergeCell ref="L361:O361"/>
    <mergeCell ref="C362:E362"/>
    <mergeCell ref="F362:H362"/>
    <mergeCell ref="C363:E363"/>
    <mergeCell ref="F363:H363"/>
    <mergeCell ref="I363:K363"/>
    <mergeCell ref="L363:O363"/>
    <mergeCell ref="C364:E364"/>
    <mergeCell ref="F364:H364"/>
    <mergeCell ref="I364:K364"/>
    <mergeCell ref="L364:O364"/>
    <mergeCell ref="I384:J384"/>
    <mergeCell ref="C393:D393"/>
    <mergeCell ref="F393:G393"/>
    <mergeCell ref="I393:J393"/>
    <mergeCell ref="Y393:Z393"/>
    <mergeCell ref="AB393:AC393"/>
    <mergeCell ref="AE393:AF393"/>
    <mergeCell ref="C392:D392"/>
    <mergeCell ref="F392:G392"/>
    <mergeCell ref="I392:J392"/>
    <mergeCell ref="Y392:Z392"/>
    <mergeCell ref="AB392:AC392"/>
    <mergeCell ref="AE392:AF392"/>
    <mergeCell ref="F407:G407"/>
    <mergeCell ref="S407:T407"/>
    <mergeCell ref="X407:Y407"/>
    <mergeCell ref="AK407:AL407"/>
    <mergeCell ref="L395:M395"/>
    <mergeCell ref="AD395:AE395"/>
    <mergeCell ref="L398:M398"/>
    <mergeCell ref="AD398:AE398"/>
    <mergeCell ref="L401:M401"/>
    <mergeCell ref="AD401:AE401"/>
    <mergeCell ref="U414:V414"/>
    <mergeCell ref="L408:M408"/>
    <mergeCell ref="AD408:AE408"/>
    <mergeCell ref="K410:M410"/>
    <mergeCell ref="AC410:AE410"/>
    <mergeCell ref="K411:M411"/>
    <mergeCell ref="AC411:AE411"/>
    <mergeCell ref="L404:M404"/>
    <mergeCell ref="AD404:AE404"/>
    <mergeCell ref="U420:V420"/>
    <mergeCell ref="F423:G423"/>
    <mergeCell ref="AJ423:AK423"/>
    <mergeCell ref="I424:J424"/>
    <mergeCell ref="O424:P424"/>
    <mergeCell ref="U424:V424"/>
    <mergeCell ref="AA424:AB424"/>
    <mergeCell ref="AG424:AH424"/>
    <mergeCell ref="L417:M417"/>
    <mergeCell ref="R417:S417"/>
    <mergeCell ref="X417:Y417"/>
    <mergeCell ref="AD417:AE417"/>
    <mergeCell ref="F434:G434"/>
    <mergeCell ref="I434:J434"/>
    <mergeCell ref="L434:M434"/>
    <mergeCell ref="O434:P434"/>
    <mergeCell ref="R434:S434"/>
    <mergeCell ref="U434:V434"/>
    <mergeCell ref="U426:V426"/>
    <mergeCell ref="K428:M428"/>
    <mergeCell ref="K429:M429"/>
    <mergeCell ref="B432:AY432"/>
    <mergeCell ref="AP385:AQ385"/>
    <mergeCell ref="AE377:AF377"/>
    <mergeCell ref="AH377:AI377"/>
    <mergeCell ref="X434:Y434"/>
    <mergeCell ref="AA434:AB434"/>
    <mergeCell ref="AD434:AE434"/>
    <mergeCell ref="AG434:AH434"/>
    <mergeCell ref="AJ434:AK434"/>
    <mergeCell ref="AM434:AN434"/>
    <mergeCell ref="AP378:AQ378"/>
    <mergeCell ref="AP386:AQ386"/>
    <mergeCell ref="AP379:AQ379"/>
    <mergeCell ref="AP377:AQ377"/>
    <mergeCell ref="AK377:AL377"/>
    <mergeCell ref="AH378:AI378"/>
    <mergeCell ref="AK378:AL378"/>
    <mergeCell ref="AP384:AQ384"/>
    <mergeCell ref="Y390:Z390"/>
    <mergeCell ref="AB390:AC390"/>
    <mergeCell ref="AE390:AF390"/>
    <mergeCell ref="Y389:Z389"/>
    <mergeCell ref="AB389:AC389"/>
    <mergeCell ref="AE389:AF389"/>
    <mergeCell ref="Y380:Z380"/>
    <mergeCell ref="AO444:AO446"/>
    <mergeCell ref="W436:X436"/>
    <mergeCell ref="Y355:Y357"/>
    <mergeCell ref="Y358:Y359"/>
    <mergeCell ref="AA360:AA362"/>
    <mergeCell ref="Y362:Y364"/>
    <mergeCell ref="AA363:AA365"/>
    <mergeCell ref="Y368:Y370"/>
    <mergeCell ref="AK385:AL385"/>
    <mergeCell ref="AH385:AI385"/>
    <mergeCell ref="AE384:AF384"/>
    <mergeCell ref="AH384:AI384"/>
    <mergeCell ref="AK384:AL384"/>
    <mergeCell ref="Y375:Z375"/>
    <mergeCell ref="C473:E473"/>
    <mergeCell ref="F473:H473"/>
    <mergeCell ref="I473:K473"/>
    <mergeCell ref="L473:O473"/>
    <mergeCell ref="C474:E474"/>
    <mergeCell ref="F474:H474"/>
    <mergeCell ref="I474:K474"/>
    <mergeCell ref="L474:O474"/>
    <mergeCell ref="AI444:AI446"/>
    <mergeCell ref="C444:C446"/>
    <mergeCell ref="E444:E446"/>
    <mergeCell ref="K444:K446"/>
    <mergeCell ref="Q444:Q446"/>
    <mergeCell ref="H457:I457"/>
    <mergeCell ref="N457:O457"/>
    <mergeCell ref="T457:U457"/>
    <mergeCell ref="C472:E472"/>
    <mergeCell ref="F472:H472"/>
    <mergeCell ref="I472:K472"/>
    <mergeCell ref="L472:O472"/>
    <mergeCell ref="F470:H470"/>
    <mergeCell ref="I470:K470"/>
    <mergeCell ref="L470:O470"/>
    <mergeCell ref="Y470:Y472"/>
    <mergeCell ref="C462:O462"/>
    <mergeCell ref="C463:E468"/>
    <mergeCell ref="F463:O463"/>
    <mergeCell ref="Y463:Y465"/>
    <mergeCell ref="F464:H468"/>
    <mergeCell ref="I464:K468"/>
    <mergeCell ref="L464:O468"/>
    <mergeCell ref="Y466:Y467"/>
    <mergeCell ref="C469:E469"/>
    <mergeCell ref="F469:H469"/>
    <mergeCell ref="I469:K469"/>
    <mergeCell ref="L469:O469"/>
    <mergeCell ref="C470:E470"/>
    <mergeCell ref="C471:E471"/>
    <mergeCell ref="F471:H471"/>
    <mergeCell ref="I471:K471"/>
    <mergeCell ref="L471:O471"/>
    <mergeCell ref="C495:D495"/>
    <mergeCell ref="F495:G495"/>
    <mergeCell ref="I495:J495"/>
    <mergeCell ref="Y495:Z495"/>
    <mergeCell ref="I492:J492"/>
    <mergeCell ref="C476:E476"/>
    <mergeCell ref="F476:H476"/>
    <mergeCell ref="I476:K476"/>
    <mergeCell ref="L476:O476"/>
    <mergeCell ref="Q476:R476"/>
    <mergeCell ref="C477:E477"/>
    <mergeCell ref="F477:H477"/>
    <mergeCell ref="I477:K477"/>
    <mergeCell ref="L477:O477"/>
    <mergeCell ref="C478:E478"/>
    <mergeCell ref="F478:H478"/>
    <mergeCell ref="I478:K478"/>
    <mergeCell ref="L478:O478"/>
    <mergeCell ref="R482:S482"/>
    <mergeCell ref="AB495:AC495"/>
    <mergeCell ref="AE495:AF495"/>
    <mergeCell ref="L493:M493"/>
    <mergeCell ref="O493:P493"/>
    <mergeCell ref="AE492:AF492"/>
    <mergeCell ref="T493:U493"/>
    <mergeCell ref="AP493:AQ493"/>
    <mergeCell ref="AP486:AQ486"/>
    <mergeCell ref="T494:U494"/>
    <mergeCell ref="AP494:AQ494"/>
    <mergeCell ref="AP487:AQ487"/>
    <mergeCell ref="T492:U492"/>
    <mergeCell ref="AP492:AQ492"/>
    <mergeCell ref="L492:M492"/>
    <mergeCell ref="O492:P492"/>
    <mergeCell ref="AP485:AQ485"/>
    <mergeCell ref="S485:T485"/>
    <mergeCell ref="AH492:AI492"/>
    <mergeCell ref="AK492:AL492"/>
    <mergeCell ref="AH493:AI493"/>
    <mergeCell ref="AK493:AL493"/>
    <mergeCell ref="AE485:AF485"/>
    <mergeCell ref="AH485:AI485"/>
    <mergeCell ref="AK485:AL485"/>
    <mergeCell ref="Y490:Z490"/>
    <mergeCell ref="Y488:Z488"/>
    <mergeCell ref="AB488:AC488"/>
    <mergeCell ref="AE488:AF488"/>
    <mergeCell ref="C498:D498"/>
    <mergeCell ref="F498:G498"/>
    <mergeCell ref="I498:J498"/>
    <mergeCell ref="Y498:Z498"/>
    <mergeCell ref="AB498:AC498"/>
    <mergeCell ref="AE498:AF498"/>
    <mergeCell ref="J376:K376"/>
    <mergeCell ref="N376:O376"/>
    <mergeCell ref="S376:T376"/>
    <mergeCell ref="J377:K377"/>
    <mergeCell ref="N377:O377"/>
    <mergeCell ref="S377:T377"/>
    <mergeCell ref="J378:K378"/>
    <mergeCell ref="N378:O378"/>
    <mergeCell ref="C497:D497"/>
    <mergeCell ref="F497:G497"/>
    <mergeCell ref="I497:J497"/>
    <mergeCell ref="Y497:Z497"/>
    <mergeCell ref="AB497:AC497"/>
    <mergeCell ref="AE497:AF497"/>
    <mergeCell ref="S378:T378"/>
    <mergeCell ref="J379:K379"/>
    <mergeCell ref="N379:O379"/>
    <mergeCell ref="S379:T379"/>
    <mergeCell ref="C501:D501"/>
    <mergeCell ref="F501:G501"/>
    <mergeCell ref="I501:J501"/>
    <mergeCell ref="Y501:Z501"/>
    <mergeCell ref="AB501:AC501"/>
    <mergeCell ref="AE501:AF501"/>
    <mergeCell ref="C500:D500"/>
    <mergeCell ref="F500:G500"/>
    <mergeCell ref="I500:J500"/>
    <mergeCell ref="Y500:Z500"/>
    <mergeCell ref="AB500:AC500"/>
    <mergeCell ref="AE500:AF500"/>
    <mergeCell ref="L512:M512"/>
    <mergeCell ref="AD512:AE512"/>
    <mergeCell ref="F515:G515"/>
    <mergeCell ref="S515:T515"/>
    <mergeCell ref="X515:Y515"/>
    <mergeCell ref="AK515:AL515"/>
    <mergeCell ref="L503:M503"/>
    <mergeCell ref="AD503:AE503"/>
    <mergeCell ref="L506:M506"/>
    <mergeCell ref="AD506:AE506"/>
    <mergeCell ref="L509:M509"/>
    <mergeCell ref="AD509:AE509"/>
    <mergeCell ref="L525:M525"/>
    <mergeCell ref="R525:S525"/>
    <mergeCell ref="X525:Y525"/>
    <mergeCell ref="AD525:AE525"/>
    <mergeCell ref="AJ525:AK525"/>
    <mergeCell ref="X522:Y522"/>
    <mergeCell ref="L516:M516"/>
    <mergeCell ref="AD516:AE516"/>
    <mergeCell ref="K518:M518"/>
    <mergeCell ref="AC518:AE518"/>
    <mergeCell ref="K519:M519"/>
    <mergeCell ref="AC519:AE519"/>
    <mergeCell ref="K536:M536"/>
    <mergeCell ref="K537:M537"/>
    <mergeCell ref="X528:Y528"/>
    <mergeCell ref="F531:G531"/>
    <mergeCell ref="AP531:AQ531"/>
    <mergeCell ref="I532:J532"/>
    <mergeCell ref="O532:P532"/>
    <mergeCell ref="U532:V532"/>
    <mergeCell ref="AA532:AB532"/>
    <mergeCell ref="AG532:AH532"/>
    <mergeCell ref="AM532:AN532"/>
    <mergeCell ref="X534:Y534"/>
    <mergeCell ref="AL457:AM457"/>
    <mergeCell ref="W459:X459"/>
    <mergeCell ref="W455:X455"/>
    <mergeCell ref="Y479:Y480"/>
    <mergeCell ref="W444:W446"/>
    <mergeCell ref="AC444:AC446"/>
    <mergeCell ref="Y36:Y37"/>
    <mergeCell ref="Y33:Y35"/>
    <mergeCell ref="Y140:Y142"/>
    <mergeCell ref="Y143:Y144"/>
    <mergeCell ref="AA145:AA147"/>
    <mergeCell ref="Y147:Y149"/>
    <mergeCell ref="AA148:AA150"/>
    <mergeCell ref="Y153:Y155"/>
    <mergeCell ref="Y156:Y157"/>
    <mergeCell ref="Y371:Y372"/>
    <mergeCell ref="AA471:AA473"/>
    <mergeCell ref="Y476:Y478"/>
    <mergeCell ref="Z457:AA457"/>
    <mergeCell ref="AF457:AG457"/>
    <mergeCell ref="AA468:AA470"/>
    <mergeCell ref="Y281:Z281"/>
    <mergeCell ref="AB281:AC281"/>
    <mergeCell ref="AE281:AF281"/>
    <mergeCell ref="Y46:Y48"/>
    <mergeCell ref="Y49:Y50"/>
    <mergeCell ref="I62:J62"/>
    <mergeCell ref="L62:M62"/>
    <mergeCell ref="O62:P62"/>
    <mergeCell ref="J55:K55"/>
    <mergeCell ref="N55:O55"/>
    <mergeCell ref="S55:T55"/>
    <mergeCell ref="I52:J52"/>
    <mergeCell ref="L52:M52"/>
    <mergeCell ref="O52:P52"/>
    <mergeCell ref="R52:S52"/>
    <mergeCell ref="Y53:Z53"/>
    <mergeCell ref="J54:K54"/>
    <mergeCell ref="N54:O54"/>
    <mergeCell ref="S54:T54"/>
    <mergeCell ref="I40:K40"/>
    <mergeCell ref="L40:O40"/>
    <mergeCell ref="U50:V50"/>
    <mergeCell ref="U157:V157"/>
    <mergeCell ref="F151:H151"/>
    <mergeCell ref="I151:K151"/>
    <mergeCell ref="L151:O151"/>
    <mergeCell ref="C152:E152"/>
    <mergeCell ref="F152:H152"/>
    <mergeCell ref="I152:K152"/>
    <mergeCell ref="L152:O152"/>
    <mergeCell ref="C153:E153"/>
    <mergeCell ref="F153:H153"/>
    <mergeCell ref="I153:K153"/>
    <mergeCell ref="L153:O153"/>
    <mergeCell ref="C154:E154"/>
    <mergeCell ref="F154:H154"/>
    <mergeCell ref="I154:K154"/>
    <mergeCell ref="L154:O154"/>
    <mergeCell ref="C155:E155"/>
    <mergeCell ref="F155:H155"/>
    <mergeCell ref="I155:K155"/>
    <mergeCell ref="L155:O155"/>
    <mergeCell ref="Q152:R152"/>
    <mergeCell ref="Q153:R153"/>
    <mergeCell ref="C172:D172"/>
    <mergeCell ref="F172:G172"/>
    <mergeCell ref="S272:T272"/>
    <mergeCell ref="I276:J276"/>
    <mergeCell ref="L276:M276"/>
    <mergeCell ref="O276:P276"/>
    <mergeCell ref="L277:M277"/>
    <mergeCell ref="O277:P277"/>
    <mergeCell ref="N270:O270"/>
    <mergeCell ref="S270:T270"/>
    <mergeCell ref="J271:K271"/>
    <mergeCell ref="N271:O271"/>
    <mergeCell ref="S271:T271"/>
    <mergeCell ref="F207:G207"/>
    <mergeCell ref="L193:M193"/>
    <mergeCell ref="F192:G192"/>
    <mergeCell ref="C178:D178"/>
    <mergeCell ref="F178:G178"/>
    <mergeCell ref="C177:D177"/>
    <mergeCell ref="F177:G177"/>
    <mergeCell ref="C174:D174"/>
    <mergeCell ref="F174:G174"/>
    <mergeCell ref="I174:J174"/>
    <mergeCell ref="C490:D490"/>
    <mergeCell ref="S489:T489"/>
    <mergeCell ref="J484:K484"/>
    <mergeCell ref="N484:O484"/>
    <mergeCell ref="S484:T484"/>
    <mergeCell ref="J485:K485"/>
    <mergeCell ref="N485:O485"/>
    <mergeCell ref="AK486:AL486"/>
    <mergeCell ref="J486:K486"/>
    <mergeCell ref="N486:O486"/>
    <mergeCell ref="S486:T486"/>
    <mergeCell ref="S488:T488"/>
    <mergeCell ref="AH486:AI486"/>
    <mergeCell ref="C475:E475"/>
    <mergeCell ref="F475:H475"/>
    <mergeCell ref="I475:K475"/>
    <mergeCell ref="L475:O475"/>
    <mergeCell ref="Q475:R475"/>
    <mergeCell ref="Y483:Z483"/>
    <mergeCell ref="J487:K487"/>
    <mergeCell ref="N487:O487"/>
    <mergeCell ref="S487:T487"/>
    <mergeCell ref="I482:J482"/>
    <mergeCell ref="L482:M482"/>
    <mergeCell ref="O482:P482"/>
    <mergeCell ref="U480:V480"/>
  </mergeCells>
  <conditionalFormatting sqref="W14:W16">
    <cfRule type="cellIs" dxfId="9" priority="3" operator="lessThan">
      <formula>0</formula>
    </cfRule>
  </conditionalFormatting>
  <conditionalFormatting sqref="AE121:AE123">
    <cfRule type="cellIs" dxfId="8" priority="5" operator="lessThan">
      <formula>0</formula>
    </cfRule>
  </conditionalFormatting>
  <conditionalFormatting sqref="AK336:AK338">
    <cfRule type="cellIs" dxfId="7" priority="2" operator="lessThan">
      <formula>0</formula>
    </cfRule>
  </conditionalFormatting>
  <conditionalFormatting sqref="AM228:AM230">
    <cfRule type="cellIs" dxfId="6" priority="4" operator="lessThan">
      <formula>0</formula>
    </cfRule>
  </conditionalFormatting>
  <conditionalFormatting sqref="AQ444:AQ446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297B8-27A2-4D7E-A878-B1593BDDC318}">
  <sheetPr>
    <tabColor rgb="FFFF0000"/>
  </sheetPr>
  <dimension ref="B1:BG593"/>
  <sheetViews>
    <sheetView showGridLines="0" zoomScaleNormal="100" workbookViewId="0">
      <selection activeCell="AI19" sqref="AI19"/>
    </sheetView>
  </sheetViews>
  <sheetFormatPr defaultRowHeight="11.25" x14ac:dyDescent="0.2"/>
  <cols>
    <col min="1" max="1016" width="2.83203125" style="1" customWidth="1"/>
    <col min="1017" max="16384" width="9.33203125" style="1"/>
  </cols>
  <sheetData>
    <row r="1" spans="2:51" ht="12" thickBot="1" x14ac:dyDescent="0.25"/>
    <row r="2" spans="2:51" ht="63.75" customHeight="1" x14ac:dyDescent="0.2">
      <c r="B2" s="57" t="s">
        <v>48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9"/>
    </row>
    <row r="3" spans="2:51" x14ac:dyDescent="0.2">
      <c r="B3" s="10"/>
      <c r="AF3" s="12" t="s">
        <v>20</v>
      </c>
      <c r="AY3" s="11"/>
    </row>
    <row r="4" spans="2:51" x14ac:dyDescent="0.2">
      <c r="B4" s="10"/>
      <c r="G4" s="31">
        <f>+I27/2</f>
        <v>0.875</v>
      </c>
      <c r="H4" s="31"/>
      <c r="I4" s="1" t="s">
        <v>0</v>
      </c>
      <c r="K4" s="31">
        <f>+G4</f>
        <v>0.875</v>
      </c>
      <c r="L4" s="31"/>
      <c r="M4" s="1" t="s">
        <v>0</v>
      </c>
      <c r="O4" s="31">
        <f>+K4</f>
        <v>0.875</v>
      </c>
      <c r="P4" s="31"/>
      <c r="Q4" s="1" t="s">
        <v>0</v>
      </c>
      <c r="S4" s="31">
        <f>+O4</f>
        <v>0.875</v>
      </c>
      <c r="T4" s="31"/>
      <c r="U4" s="1" t="s">
        <v>0</v>
      </c>
      <c r="AY4" s="11"/>
    </row>
    <row r="5" spans="2:51" x14ac:dyDescent="0.2">
      <c r="B5" s="10"/>
      <c r="AY5" s="11"/>
    </row>
    <row r="6" spans="2:51" x14ac:dyDescent="0.2">
      <c r="B6" s="10"/>
      <c r="M6" s="33" t="s">
        <v>3</v>
      </c>
      <c r="N6" s="33"/>
      <c r="AY6" s="11"/>
    </row>
    <row r="7" spans="2:51" x14ac:dyDescent="0.2">
      <c r="B7" s="10"/>
      <c r="F7" s="2"/>
      <c r="G7" s="3"/>
      <c r="H7" s="3"/>
      <c r="I7" s="3"/>
      <c r="J7" s="3"/>
      <c r="K7" s="3"/>
      <c r="L7" s="3"/>
      <c r="M7" s="3"/>
      <c r="N7" s="2"/>
      <c r="O7" s="3"/>
      <c r="P7" s="3"/>
      <c r="Q7" s="3"/>
      <c r="R7" s="3"/>
      <c r="S7" s="3"/>
      <c r="T7" s="3"/>
      <c r="U7" s="4"/>
      <c r="W7" s="14" t="s">
        <v>0</v>
      </c>
      <c r="AY7" s="11"/>
    </row>
    <row r="8" spans="2:51" x14ac:dyDescent="0.2">
      <c r="B8" s="10"/>
      <c r="F8" s="5"/>
      <c r="G8" s="15"/>
      <c r="H8" s="15"/>
      <c r="I8" s="15"/>
      <c r="J8" s="15"/>
      <c r="K8" s="15"/>
      <c r="L8" s="15"/>
      <c r="M8" s="15"/>
      <c r="N8" s="5"/>
      <c r="O8" s="15"/>
      <c r="P8" s="15"/>
      <c r="Q8" s="15"/>
      <c r="R8" s="15"/>
      <c r="S8" s="15"/>
      <c r="T8" s="15"/>
      <c r="U8" s="6"/>
      <c r="W8" s="37">
        <f>+S4</f>
        <v>0.875</v>
      </c>
      <c r="AY8" s="11"/>
    </row>
    <row r="9" spans="2:51" x14ac:dyDescent="0.2">
      <c r="B9" s="10"/>
      <c r="F9" s="5"/>
      <c r="G9" s="15"/>
      <c r="H9" s="15"/>
      <c r="I9" s="15"/>
      <c r="J9" s="15"/>
      <c r="K9" s="15"/>
      <c r="L9" s="15"/>
      <c r="M9" s="15"/>
      <c r="N9" s="5"/>
      <c r="O9" s="15"/>
      <c r="P9" s="15"/>
      <c r="Q9" s="15"/>
      <c r="R9" s="15"/>
      <c r="S9" s="15"/>
      <c r="T9" s="15"/>
      <c r="U9" s="6"/>
      <c r="W9" s="37"/>
      <c r="AY9" s="11"/>
    </row>
    <row r="10" spans="2:51" x14ac:dyDescent="0.2">
      <c r="B10" s="10"/>
      <c r="F10" s="5"/>
      <c r="G10" s="15"/>
      <c r="H10" s="15"/>
      <c r="I10" s="15"/>
      <c r="J10" s="15"/>
      <c r="K10" s="15"/>
      <c r="L10" s="15"/>
      <c r="M10" s="15"/>
      <c r="N10" s="5"/>
      <c r="O10" s="15"/>
      <c r="P10" s="15"/>
      <c r="Q10" s="15"/>
      <c r="R10" s="15"/>
      <c r="S10" s="15"/>
      <c r="T10" s="15"/>
      <c r="U10" s="6"/>
      <c r="W10" s="37"/>
      <c r="AY10" s="11"/>
    </row>
    <row r="11" spans="2:51" x14ac:dyDescent="0.2">
      <c r="B11" s="10"/>
      <c r="F11" s="5"/>
      <c r="G11" s="15"/>
      <c r="H11" s="15"/>
      <c r="I11" s="15"/>
      <c r="J11" s="15"/>
      <c r="K11" s="15"/>
      <c r="L11" s="15"/>
      <c r="M11" s="15"/>
      <c r="N11" s="5"/>
      <c r="O11" s="15"/>
      <c r="P11" s="15"/>
      <c r="Q11" s="15"/>
      <c r="R11" s="15"/>
      <c r="S11" s="15"/>
      <c r="T11" s="15"/>
      <c r="U11" s="6"/>
      <c r="AY11" s="11"/>
    </row>
    <row r="12" spans="2:51" x14ac:dyDescent="0.2">
      <c r="B12" s="10"/>
      <c r="F12" s="5"/>
      <c r="G12" s="15"/>
      <c r="H12" s="15"/>
      <c r="I12" s="15"/>
      <c r="J12" s="15"/>
      <c r="K12" s="15"/>
      <c r="L12" s="15"/>
      <c r="M12" s="15"/>
      <c r="N12" s="5"/>
      <c r="O12" s="15"/>
      <c r="P12" s="15"/>
      <c r="Q12" s="15"/>
      <c r="R12" s="15"/>
      <c r="S12" s="15"/>
      <c r="T12" s="15"/>
      <c r="U12" s="6"/>
      <c r="AY12" s="11"/>
    </row>
    <row r="13" spans="2:51" x14ac:dyDescent="0.2">
      <c r="B13" s="60" t="str">
        <f>IF(C14&gt;I27,"","artır.")</f>
        <v/>
      </c>
      <c r="C13" s="14" t="s">
        <v>0</v>
      </c>
      <c r="F13" s="5"/>
      <c r="G13" s="15"/>
      <c r="H13" s="15"/>
      <c r="I13" s="15"/>
      <c r="J13" s="15"/>
      <c r="K13" s="15"/>
      <c r="L13" s="15"/>
      <c r="M13" s="15"/>
      <c r="N13" s="5"/>
      <c r="O13" s="15"/>
      <c r="P13" s="15"/>
      <c r="Q13" s="15"/>
      <c r="R13" s="15"/>
      <c r="S13" s="15"/>
      <c r="T13" s="15"/>
      <c r="U13" s="6"/>
      <c r="W13" s="14" t="s">
        <v>0</v>
      </c>
      <c r="AY13" s="11"/>
    </row>
    <row r="14" spans="2:51" x14ac:dyDescent="0.2">
      <c r="B14" s="60"/>
      <c r="C14" s="36">
        <v>3.5</v>
      </c>
      <c r="E14" s="36" t="s">
        <v>1</v>
      </c>
      <c r="F14" s="5"/>
      <c r="G14" s="15"/>
      <c r="H14" s="15"/>
      <c r="I14" s="15"/>
      <c r="J14" s="15"/>
      <c r="K14" s="15"/>
      <c r="L14" s="15"/>
      <c r="M14" s="36" t="s">
        <v>2</v>
      </c>
      <c r="N14" s="5"/>
      <c r="O14" s="15"/>
      <c r="P14" s="15"/>
      <c r="Q14" s="15"/>
      <c r="R14" s="15"/>
      <c r="S14" s="15"/>
      <c r="T14" s="15"/>
      <c r="U14" s="38" t="str">
        <f>+E14</f>
        <v>K101</v>
      </c>
      <c r="W14" s="37">
        <f>+C14-W8-W22</f>
        <v>1.75</v>
      </c>
      <c r="AY14" s="11"/>
    </row>
    <row r="15" spans="2:51" x14ac:dyDescent="0.2">
      <c r="B15" s="60"/>
      <c r="C15" s="36"/>
      <c r="E15" s="36"/>
      <c r="F15" s="5"/>
      <c r="G15" s="15"/>
      <c r="H15" s="15"/>
      <c r="I15" s="15"/>
      <c r="J15" s="15"/>
      <c r="K15" s="15"/>
      <c r="L15" s="15"/>
      <c r="M15" s="36"/>
      <c r="N15" s="5"/>
      <c r="O15" s="15"/>
      <c r="P15" s="15"/>
      <c r="Q15" s="15"/>
      <c r="R15" s="15"/>
      <c r="S15" s="15"/>
      <c r="T15" s="15"/>
      <c r="U15" s="38"/>
      <c r="W15" s="37"/>
      <c r="AY15" s="11"/>
    </row>
    <row r="16" spans="2:51" x14ac:dyDescent="0.2">
      <c r="B16" s="60"/>
      <c r="C16" s="36"/>
      <c r="E16" s="36"/>
      <c r="F16" s="5"/>
      <c r="G16" s="15"/>
      <c r="H16" s="15"/>
      <c r="I16" s="15"/>
      <c r="J16" s="15"/>
      <c r="K16" s="15"/>
      <c r="L16" s="15"/>
      <c r="M16" s="36"/>
      <c r="N16" s="5"/>
      <c r="O16" s="15"/>
      <c r="P16" s="15"/>
      <c r="Q16" s="15"/>
      <c r="R16" s="15"/>
      <c r="S16" s="15"/>
      <c r="T16" s="15"/>
      <c r="U16" s="38"/>
      <c r="W16" s="37"/>
      <c r="AY16" s="11"/>
    </row>
    <row r="17" spans="2:59" x14ac:dyDescent="0.2">
      <c r="B17" s="10"/>
      <c r="F17" s="5"/>
      <c r="G17" s="15"/>
      <c r="H17" s="15"/>
      <c r="I17" s="15"/>
      <c r="J17" s="15"/>
      <c r="K17" s="15"/>
      <c r="L17" s="15"/>
      <c r="M17" s="15"/>
      <c r="N17" s="5"/>
      <c r="O17" s="15"/>
      <c r="P17" s="15"/>
      <c r="Q17" s="15"/>
      <c r="R17" s="15"/>
      <c r="S17" s="15"/>
      <c r="T17" s="15"/>
      <c r="U17" s="6"/>
      <c r="AY17" s="11"/>
    </row>
    <row r="18" spans="2:59" x14ac:dyDescent="0.2">
      <c r="B18" s="10"/>
      <c r="F18" s="5"/>
      <c r="G18" s="15"/>
      <c r="H18" s="15"/>
      <c r="I18" s="15"/>
      <c r="J18" s="15"/>
      <c r="K18" s="15"/>
      <c r="L18" s="15"/>
      <c r="M18" s="15"/>
      <c r="N18" s="5"/>
      <c r="O18" s="15"/>
      <c r="P18" s="15"/>
      <c r="Q18" s="15"/>
      <c r="R18" s="15"/>
      <c r="S18" s="15"/>
      <c r="T18" s="15"/>
      <c r="U18" s="6"/>
      <c r="AY18" s="11"/>
      <c r="BG18" s="17"/>
    </row>
    <row r="19" spans="2:59" x14ac:dyDescent="0.2">
      <c r="B19" s="10"/>
      <c r="F19" s="5"/>
      <c r="G19" s="15"/>
      <c r="H19" s="15"/>
      <c r="I19" s="15"/>
      <c r="J19" s="15"/>
      <c r="K19" s="15"/>
      <c r="L19" s="15"/>
      <c r="M19" s="15"/>
      <c r="N19" s="5"/>
      <c r="O19" s="15"/>
      <c r="P19" s="15"/>
      <c r="Q19" s="15"/>
      <c r="R19" s="15"/>
      <c r="S19" s="15"/>
      <c r="T19" s="15"/>
      <c r="U19" s="6"/>
      <c r="AY19" s="11"/>
    </row>
    <row r="20" spans="2:59" x14ac:dyDescent="0.2">
      <c r="B20" s="10"/>
      <c r="F20" s="5"/>
      <c r="G20" s="15"/>
      <c r="H20" s="15"/>
      <c r="I20" s="15"/>
      <c r="J20" s="15"/>
      <c r="K20" s="15"/>
      <c r="L20" s="15"/>
      <c r="M20" s="15"/>
      <c r="N20" s="5"/>
      <c r="O20" s="15"/>
      <c r="P20" s="15"/>
      <c r="Q20" s="15"/>
      <c r="R20" s="15"/>
      <c r="S20" s="15"/>
      <c r="T20" s="15"/>
      <c r="U20" s="6"/>
      <c r="AY20" s="11"/>
    </row>
    <row r="21" spans="2:59" x14ac:dyDescent="0.2">
      <c r="B21" s="10"/>
      <c r="F21" s="5"/>
      <c r="G21" s="15"/>
      <c r="H21" s="15"/>
      <c r="I21" s="15"/>
      <c r="J21" s="15"/>
      <c r="K21" s="15"/>
      <c r="L21" s="15"/>
      <c r="M21" s="15"/>
      <c r="N21" s="5"/>
      <c r="O21" s="15"/>
      <c r="P21" s="15"/>
      <c r="Q21" s="15"/>
      <c r="R21" s="15"/>
      <c r="S21" s="15"/>
      <c r="T21" s="15"/>
      <c r="U21" s="6"/>
      <c r="W21" s="14" t="s">
        <v>0</v>
      </c>
      <c r="AY21" s="11"/>
    </row>
    <row r="22" spans="2:59" x14ac:dyDescent="0.2">
      <c r="B22" s="10"/>
      <c r="F22" s="5"/>
      <c r="G22" s="15"/>
      <c r="H22" s="15"/>
      <c r="I22" s="15"/>
      <c r="J22" s="15"/>
      <c r="K22" s="15"/>
      <c r="L22" s="15"/>
      <c r="M22" s="15"/>
      <c r="N22" s="5"/>
      <c r="O22" s="15"/>
      <c r="P22" s="15"/>
      <c r="Q22" s="15"/>
      <c r="R22" s="15"/>
      <c r="S22" s="15"/>
      <c r="T22" s="15"/>
      <c r="U22" s="6"/>
      <c r="W22" s="37">
        <f>+W8</f>
        <v>0.875</v>
      </c>
      <c r="AY22" s="11"/>
    </row>
    <row r="23" spans="2:59" x14ac:dyDescent="0.2">
      <c r="B23" s="10"/>
      <c r="F23" s="5"/>
      <c r="G23" s="15"/>
      <c r="H23" s="15"/>
      <c r="I23" s="15"/>
      <c r="J23" s="15"/>
      <c r="K23" s="15"/>
      <c r="L23" s="15"/>
      <c r="M23" s="15"/>
      <c r="N23" s="5"/>
      <c r="O23" s="15"/>
      <c r="P23" s="15"/>
      <c r="Q23" s="15"/>
      <c r="R23" s="15"/>
      <c r="S23" s="15"/>
      <c r="T23" s="15"/>
      <c r="U23" s="6"/>
      <c r="W23" s="37"/>
      <c r="AY23" s="11"/>
    </row>
    <row r="24" spans="2:59" x14ac:dyDescent="0.2">
      <c r="B24" s="10"/>
      <c r="F24" s="7"/>
      <c r="G24" s="8"/>
      <c r="H24" s="8"/>
      <c r="I24" s="8"/>
      <c r="J24" s="8"/>
      <c r="K24" s="8"/>
      <c r="L24" s="8"/>
      <c r="M24" s="8"/>
      <c r="N24" s="7"/>
      <c r="O24" s="8"/>
      <c r="P24" s="8"/>
      <c r="Q24" s="8"/>
      <c r="R24" s="8"/>
      <c r="S24" s="8"/>
      <c r="T24" s="8"/>
      <c r="U24" s="9"/>
      <c r="W24" s="37"/>
      <c r="AY24" s="11"/>
    </row>
    <row r="25" spans="2:59" x14ac:dyDescent="0.2">
      <c r="B25" s="10"/>
      <c r="M25" s="31" t="str">
        <f>+M6</f>
        <v>K103</v>
      </c>
      <c r="N25" s="31"/>
      <c r="AY25" s="11"/>
    </row>
    <row r="26" spans="2:59" x14ac:dyDescent="0.2">
      <c r="B26" s="10"/>
      <c r="AY26" s="11"/>
    </row>
    <row r="27" spans="2:59" x14ac:dyDescent="0.2">
      <c r="B27" s="10"/>
      <c r="I27" s="31">
        <f>+M29/2</f>
        <v>1.75</v>
      </c>
      <c r="J27" s="31"/>
      <c r="K27" s="1" t="s">
        <v>0</v>
      </c>
      <c r="Q27" s="31">
        <f>+I27</f>
        <v>1.75</v>
      </c>
      <c r="R27" s="31"/>
      <c r="S27" s="1" t="s">
        <v>0</v>
      </c>
      <c r="AY27" s="11"/>
    </row>
    <row r="28" spans="2:59" x14ac:dyDescent="0.2">
      <c r="B28" s="10"/>
      <c r="AY28" s="11"/>
    </row>
    <row r="29" spans="2:59" x14ac:dyDescent="0.2">
      <c r="B29" s="10"/>
      <c r="M29" s="33">
        <v>3.5</v>
      </c>
      <c r="N29" s="33"/>
      <c r="O29" s="1" t="s">
        <v>0</v>
      </c>
      <c r="AY29" s="11"/>
    </row>
    <row r="30" spans="2:59" x14ac:dyDescent="0.2">
      <c r="B30" s="10"/>
      <c r="AY30" s="11"/>
    </row>
    <row r="31" spans="2:59" x14ac:dyDescent="0.2">
      <c r="B31" s="10"/>
      <c r="S31" s="16" t="s">
        <v>44</v>
      </c>
      <c r="AY31" s="11"/>
    </row>
    <row r="32" spans="2:59" x14ac:dyDescent="0.2">
      <c r="B32" s="10"/>
      <c r="C32" s="29" t="s">
        <v>25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Y32" s="14" t="s">
        <v>0</v>
      </c>
      <c r="AY32" s="11"/>
    </row>
    <row r="33" spans="2:51" x14ac:dyDescent="0.2">
      <c r="B33" s="10"/>
      <c r="C33" s="40" t="s">
        <v>26</v>
      </c>
      <c r="D33" s="41"/>
      <c r="E33" s="42"/>
      <c r="F33" s="49" t="s">
        <v>27</v>
      </c>
      <c r="G33" s="50"/>
      <c r="H33" s="50"/>
      <c r="I33" s="50"/>
      <c r="J33" s="50"/>
      <c r="K33" s="50"/>
      <c r="L33" s="50"/>
      <c r="M33" s="50"/>
      <c r="N33" s="50"/>
      <c r="O33" s="51"/>
      <c r="R33" s="1" t="s">
        <v>37</v>
      </c>
      <c r="Y33" s="37">
        <f>+Y46</f>
        <v>0.6</v>
      </c>
      <c r="AY33" s="11"/>
    </row>
    <row r="34" spans="2:51" x14ac:dyDescent="0.2">
      <c r="B34" s="10"/>
      <c r="C34" s="43"/>
      <c r="D34" s="44"/>
      <c r="E34" s="45"/>
      <c r="F34" s="52" t="s">
        <v>28</v>
      </c>
      <c r="G34" s="52"/>
      <c r="H34" s="52"/>
      <c r="I34" s="52" t="s">
        <v>29</v>
      </c>
      <c r="J34" s="52"/>
      <c r="K34" s="52"/>
      <c r="L34" s="52" t="s">
        <v>30</v>
      </c>
      <c r="M34" s="52"/>
      <c r="N34" s="52"/>
      <c r="O34" s="52"/>
      <c r="Y34" s="37"/>
      <c r="AY34" s="11"/>
    </row>
    <row r="35" spans="2:51" x14ac:dyDescent="0.2">
      <c r="B35" s="10"/>
      <c r="C35" s="43"/>
      <c r="D35" s="44"/>
      <c r="E35" s="45"/>
      <c r="F35" s="52"/>
      <c r="G35" s="52"/>
      <c r="H35" s="52"/>
      <c r="I35" s="52"/>
      <c r="J35" s="52"/>
      <c r="K35" s="52"/>
      <c r="L35" s="52"/>
      <c r="M35" s="52"/>
      <c r="N35" s="52"/>
      <c r="O35" s="52"/>
      <c r="Y35" s="37"/>
      <c r="AY35" s="11"/>
    </row>
    <row r="36" spans="2:51" x14ac:dyDescent="0.2">
      <c r="B36" s="10"/>
      <c r="C36" s="43"/>
      <c r="D36" s="44"/>
      <c r="E36" s="45"/>
      <c r="F36" s="52"/>
      <c r="G36" s="52"/>
      <c r="H36" s="52"/>
      <c r="I36" s="52"/>
      <c r="J36" s="52"/>
      <c r="K36" s="52"/>
      <c r="L36" s="52"/>
      <c r="M36" s="52"/>
      <c r="N36" s="52"/>
      <c r="O36" s="52"/>
      <c r="Q36" s="1" t="s">
        <v>36</v>
      </c>
      <c r="Y36" s="37" t="s">
        <v>63</v>
      </c>
      <c r="AY36" s="11"/>
    </row>
    <row r="37" spans="2:51" x14ac:dyDescent="0.2">
      <c r="B37" s="10"/>
      <c r="C37" s="43"/>
      <c r="D37" s="44"/>
      <c r="E37" s="45"/>
      <c r="F37" s="52"/>
      <c r="G37" s="52"/>
      <c r="H37" s="52"/>
      <c r="I37" s="52"/>
      <c r="J37" s="52"/>
      <c r="K37" s="52"/>
      <c r="L37" s="52"/>
      <c r="M37" s="52"/>
      <c r="N37" s="52"/>
      <c r="O37" s="52"/>
      <c r="Y37" s="37"/>
      <c r="AA37" s="14" t="s">
        <v>0</v>
      </c>
      <c r="AY37" s="11"/>
    </row>
    <row r="38" spans="2:51" ht="12" thickBot="1" x14ac:dyDescent="0.25">
      <c r="B38" s="10"/>
      <c r="C38" s="46"/>
      <c r="D38" s="47"/>
      <c r="E38" s="48"/>
      <c r="F38" s="53"/>
      <c r="G38" s="53"/>
      <c r="H38" s="53"/>
      <c r="I38" s="53"/>
      <c r="J38" s="53"/>
      <c r="K38" s="53"/>
      <c r="L38" s="53"/>
      <c r="M38" s="53"/>
      <c r="N38" s="53"/>
      <c r="O38" s="53"/>
      <c r="AA38" s="36">
        <v>3.5</v>
      </c>
      <c r="AY38" s="11"/>
    </row>
    <row r="39" spans="2:51" ht="12" thickTop="1" x14ac:dyDescent="0.2">
      <c r="B39" s="10"/>
      <c r="C39" s="54">
        <v>85</v>
      </c>
      <c r="D39" s="54"/>
      <c r="E39" s="54"/>
      <c r="F39" s="55">
        <v>1.82</v>
      </c>
      <c r="G39" s="55"/>
      <c r="H39" s="55"/>
      <c r="I39" s="56" t="s">
        <v>31</v>
      </c>
      <c r="J39" s="55"/>
      <c r="K39" s="55"/>
      <c r="L39" s="55">
        <v>2.4</v>
      </c>
      <c r="M39" s="55"/>
      <c r="N39" s="55"/>
      <c r="O39" s="55"/>
      <c r="Y39" s="14" t="s">
        <v>0</v>
      </c>
      <c r="AA39" s="36"/>
      <c r="AY39" s="11"/>
    </row>
    <row r="40" spans="2:51" x14ac:dyDescent="0.2">
      <c r="B40" s="10"/>
      <c r="C40" s="29">
        <v>90</v>
      </c>
      <c r="D40" s="29"/>
      <c r="E40" s="29"/>
      <c r="F40" s="35" t="s">
        <v>31</v>
      </c>
      <c r="G40" s="30"/>
      <c r="H40" s="30"/>
      <c r="I40" s="35" t="s">
        <v>31</v>
      </c>
      <c r="J40" s="30"/>
      <c r="K40" s="30"/>
      <c r="L40" s="30">
        <v>2.4</v>
      </c>
      <c r="M40" s="30"/>
      <c r="N40" s="30"/>
      <c r="O40" s="30"/>
      <c r="Y40" s="37">
        <f>+AA38-Y33</f>
        <v>2.9</v>
      </c>
      <c r="AA40" s="36"/>
      <c r="AY40" s="11"/>
    </row>
    <row r="41" spans="2:51" x14ac:dyDescent="0.2">
      <c r="B41" s="10"/>
      <c r="C41" s="29">
        <v>115</v>
      </c>
      <c r="D41" s="29"/>
      <c r="E41" s="29"/>
      <c r="F41" s="30">
        <v>2.15</v>
      </c>
      <c r="G41" s="30"/>
      <c r="H41" s="30"/>
      <c r="I41" s="30">
        <v>2.15</v>
      </c>
      <c r="J41" s="30"/>
      <c r="K41" s="30"/>
      <c r="L41" s="35" t="s">
        <v>31</v>
      </c>
      <c r="M41" s="30"/>
      <c r="N41" s="30"/>
      <c r="O41" s="30"/>
      <c r="X41" s="14"/>
      <c r="Y41" s="37"/>
      <c r="AA41" s="37" t="s">
        <v>62</v>
      </c>
      <c r="AY41" s="11"/>
    </row>
    <row r="42" spans="2:51" x14ac:dyDescent="0.2">
      <c r="B42" s="10"/>
      <c r="C42" s="29">
        <v>135</v>
      </c>
      <c r="D42" s="29"/>
      <c r="E42" s="29"/>
      <c r="F42" s="30">
        <v>2.4500000000000002</v>
      </c>
      <c r="G42" s="30"/>
      <c r="H42" s="30"/>
      <c r="I42" s="30">
        <v>2.4500000000000002</v>
      </c>
      <c r="J42" s="30"/>
      <c r="K42" s="30"/>
      <c r="L42" s="30">
        <v>2.85</v>
      </c>
      <c r="M42" s="30"/>
      <c r="N42" s="30"/>
      <c r="O42" s="30"/>
      <c r="R42" s="1" t="s">
        <v>35</v>
      </c>
      <c r="X42" s="14"/>
      <c r="Y42" s="37"/>
      <c r="AA42" s="37"/>
      <c r="AY42" s="11"/>
    </row>
    <row r="43" spans="2:51" x14ac:dyDescent="0.2">
      <c r="B43" s="10"/>
      <c r="C43" s="29">
        <v>145</v>
      </c>
      <c r="D43" s="29"/>
      <c r="E43" s="29"/>
      <c r="F43" s="35" t="s">
        <v>31</v>
      </c>
      <c r="G43" s="30"/>
      <c r="H43" s="30"/>
      <c r="I43" s="30">
        <v>2.5</v>
      </c>
      <c r="J43" s="30"/>
      <c r="K43" s="30"/>
      <c r="L43" s="35" t="s">
        <v>31</v>
      </c>
      <c r="M43" s="30"/>
      <c r="N43" s="30"/>
      <c r="O43" s="30"/>
      <c r="AA43" s="37"/>
      <c r="AY43" s="11"/>
    </row>
    <row r="44" spans="2:51" x14ac:dyDescent="0.2">
      <c r="B44" s="10"/>
      <c r="C44" s="29">
        <v>175</v>
      </c>
      <c r="D44" s="29"/>
      <c r="E44" s="29"/>
      <c r="F44" s="35" t="s">
        <v>31</v>
      </c>
      <c r="G44" s="30"/>
      <c r="H44" s="30"/>
      <c r="I44" s="30">
        <v>2.8</v>
      </c>
      <c r="J44" s="30"/>
      <c r="K44" s="30"/>
      <c r="L44" s="35" t="s">
        <v>31</v>
      </c>
      <c r="M44" s="30"/>
      <c r="N44" s="30"/>
      <c r="O44" s="30"/>
      <c r="AY44" s="11"/>
    </row>
    <row r="45" spans="2:51" x14ac:dyDescent="0.2">
      <c r="B45" s="10"/>
      <c r="C45" s="29">
        <v>190</v>
      </c>
      <c r="D45" s="29"/>
      <c r="E45" s="29"/>
      <c r="F45" s="30">
        <v>2.9</v>
      </c>
      <c r="G45" s="30"/>
      <c r="H45" s="30"/>
      <c r="I45" s="30">
        <v>2.95</v>
      </c>
      <c r="J45" s="30"/>
      <c r="K45" s="30"/>
      <c r="L45" s="30">
        <v>3.75</v>
      </c>
      <c r="M45" s="30"/>
      <c r="N45" s="30"/>
      <c r="O45" s="30"/>
      <c r="Q45" s="31" t="s">
        <v>65</v>
      </c>
      <c r="R45" s="31"/>
      <c r="Y45" s="14" t="s">
        <v>0</v>
      </c>
      <c r="AY45" s="11"/>
    </row>
    <row r="46" spans="2:51" x14ac:dyDescent="0.2">
      <c r="B46" s="10"/>
      <c r="C46" s="29">
        <v>235</v>
      </c>
      <c r="D46" s="29"/>
      <c r="E46" s="29"/>
      <c r="F46" s="30">
        <v>3.35</v>
      </c>
      <c r="G46" s="30"/>
      <c r="H46" s="30"/>
      <c r="I46" s="30">
        <v>3.35</v>
      </c>
      <c r="J46" s="30"/>
      <c r="K46" s="30"/>
      <c r="L46" s="35" t="s">
        <v>31</v>
      </c>
      <c r="M46" s="30"/>
      <c r="N46" s="30"/>
      <c r="O46" s="30"/>
      <c r="Q46" s="33">
        <v>0.12</v>
      </c>
      <c r="R46" s="33"/>
      <c r="S46" s="1" t="s">
        <v>0</v>
      </c>
      <c r="Y46" s="36">
        <v>0.6</v>
      </c>
      <c r="AY46" s="11"/>
    </row>
    <row r="47" spans="2:51" x14ac:dyDescent="0.2">
      <c r="B47" s="10"/>
      <c r="C47" s="29">
        <v>240</v>
      </c>
      <c r="D47" s="29"/>
      <c r="E47" s="29"/>
      <c r="F47" s="30">
        <v>3.35</v>
      </c>
      <c r="G47" s="30"/>
      <c r="H47" s="30"/>
      <c r="I47" s="30">
        <v>3.35</v>
      </c>
      <c r="J47" s="30"/>
      <c r="K47" s="30"/>
      <c r="L47" s="35" t="s">
        <v>31</v>
      </c>
      <c r="M47" s="30"/>
      <c r="N47" s="30"/>
      <c r="O47" s="30"/>
      <c r="Y47" s="36"/>
      <c r="AC47" s="32" t="str">
        <f>+M6</f>
        <v>K103</v>
      </c>
      <c r="AD47" s="32"/>
      <c r="AE47" s="16" t="s">
        <v>14</v>
      </c>
      <c r="AY47" s="11"/>
    </row>
    <row r="48" spans="2:51" x14ac:dyDescent="0.2">
      <c r="B48" s="10"/>
      <c r="C48" s="29">
        <v>290</v>
      </c>
      <c r="D48" s="29"/>
      <c r="E48" s="29"/>
      <c r="F48" s="30">
        <v>3.85</v>
      </c>
      <c r="G48" s="30"/>
      <c r="H48" s="30"/>
      <c r="I48" s="30">
        <v>3.85</v>
      </c>
      <c r="J48" s="30"/>
      <c r="K48" s="30"/>
      <c r="L48" s="30">
        <v>4.55</v>
      </c>
      <c r="M48" s="30"/>
      <c r="N48" s="30"/>
      <c r="O48" s="30"/>
      <c r="Y48" s="36"/>
      <c r="AC48" s="17" t="s">
        <v>12</v>
      </c>
      <c r="AY48" s="11"/>
    </row>
    <row r="49" spans="2:51" x14ac:dyDescent="0.2">
      <c r="B49" s="10"/>
      <c r="Y49" s="37" t="s">
        <v>66</v>
      </c>
      <c r="AC49" s="1" t="s">
        <v>10</v>
      </c>
      <c r="AI49" s="31">
        <f>+AI62</f>
        <v>0.25</v>
      </c>
      <c r="AJ49" s="31"/>
      <c r="AK49" s="13" t="s">
        <v>6</v>
      </c>
      <c r="AL49" s="31">
        <f>+AL62</f>
        <v>0.48</v>
      </c>
      <c r="AM49" s="31"/>
      <c r="AN49" s="13" t="s">
        <v>6</v>
      </c>
      <c r="AO49" s="31">
        <f>+AO62</f>
        <v>25</v>
      </c>
      <c r="AP49" s="31"/>
      <c r="AQ49" s="1" t="s">
        <v>38</v>
      </c>
      <c r="AT49" s="31">
        <f>+AI49*AL49*AO49</f>
        <v>3</v>
      </c>
      <c r="AU49" s="31"/>
      <c r="AV49" s="1" t="s">
        <v>9</v>
      </c>
      <c r="AY49" s="11"/>
    </row>
    <row r="50" spans="2:51" x14ac:dyDescent="0.2">
      <c r="B50" s="10"/>
      <c r="S50" s="1" t="s">
        <v>64</v>
      </c>
      <c r="U50" s="33">
        <v>0.25</v>
      </c>
      <c r="V50" s="33"/>
      <c r="W50" s="1" t="s">
        <v>0</v>
      </c>
      <c r="Y50" s="37"/>
      <c r="AC50" s="1" t="s">
        <v>11</v>
      </c>
      <c r="AL50" s="31">
        <f>+AL63</f>
        <v>2.9</v>
      </c>
      <c r="AM50" s="31"/>
      <c r="AN50" s="13" t="s">
        <v>6</v>
      </c>
      <c r="AO50" s="33">
        <v>2.4</v>
      </c>
      <c r="AP50" s="33"/>
      <c r="AQ50" s="1" t="s">
        <v>67</v>
      </c>
      <c r="AT50" s="39">
        <f>+AL50*AO50</f>
        <v>6.96</v>
      </c>
      <c r="AU50" s="39"/>
      <c r="AV50" s="21" t="s">
        <v>9</v>
      </c>
      <c r="AW50" s="21"/>
      <c r="AY50" s="11"/>
    </row>
    <row r="51" spans="2:51" x14ac:dyDescent="0.2">
      <c r="B51" s="10"/>
      <c r="D51" s="17" t="s">
        <v>53</v>
      </c>
      <c r="AS51" s="1" t="s">
        <v>13</v>
      </c>
      <c r="AT51" s="31">
        <f>SUM(AT49:AU50)</f>
        <v>9.9600000000000009</v>
      </c>
      <c r="AU51" s="31"/>
      <c r="AV51" s="1" t="s">
        <v>9</v>
      </c>
      <c r="AY51" s="11"/>
    </row>
    <row r="52" spans="2:51" x14ac:dyDescent="0.2">
      <c r="B52" s="10"/>
      <c r="D52" s="1" t="s">
        <v>46</v>
      </c>
      <c r="I52" s="31">
        <f>MAX(C14,I27)</f>
        <v>3.5</v>
      </c>
      <c r="J52" s="31"/>
      <c r="K52" s="1" t="s">
        <v>47</v>
      </c>
      <c r="L52" s="31">
        <f>MIN(C14,I27)</f>
        <v>1.75</v>
      </c>
      <c r="M52" s="31"/>
      <c r="N52" s="13" t="s">
        <v>7</v>
      </c>
      <c r="O52" s="31">
        <f>+I52/L52</f>
        <v>2</v>
      </c>
      <c r="P52" s="31"/>
      <c r="Q52" s="13" t="str">
        <f>IF(O52&lt;=R52,"&lt;","&gt;")</f>
        <v>&lt;</v>
      </c>
      <c r="R52" s="31">
        <v>2</v>
      </c>
      <c r="S52" s="31"/>
      <c r="U52" s="12" t="str">
        <f>IF(O52&lt;=R52,"uygun.","uygun değil.")</f>
        <v>uygun.</v>
      </c>
      <c r="AC52" s="31">
        <f>+AC65</f>
        <v>1.4</v>
      </c>
      <c r="AD52" s="31"/>
      <c r="AE52" s="13" t="s">
        <v>6</v>
      </c>
      <c r="AF52" s="31">
        <f>+AT51</f>
        <v>9.9600000000000009</v>
      </c>
      <c r="AG52" s="31"/>
      <c r="AH52" s="13" t="s">
        <v>7</v>
      </c>
      <c r="AI52" s="31">
        <f>+AC52*AF52</f>
        <v>13.944000000000001</v>
      </c>
      <c r="AJ52" s="31"/>
      <c r="AK52" s="1" t="s">
        <v>9</v>
      </c>
      <c r="AY52" s="11"/>
    </row>
    <row r="53" spans="2:51" x14ac:dyDescent="0.2">
      <c r="B53" s="10"/>
      <c r="D53" s="16" t="s">
        <v>45</v>
      </c>
      <c r="AC53" s="17" t="s">
        <v>24</v>
      </c>
      <c r="AY53" s="11"/>
    </row>
    <row r="54" spans="2:51" x14ac:dyDescent="0.2">
      <c r="B54" s="10"/>
      <c r="D54" s="1" t="s">
        <v>42</v>
      </c>
      <c r="J54" s="31">
        <f>+Q46</f>
        <v>0.12</v>
      </c>
      <c r="K54" s="31"/>
      <c r="L54" s="1" t="s">
        <v>0</v>
      </c>
      <c r="M54" s="13" t="s">
        <v>6</v>
      </c>
      <c r="N54" s="33">
        <v>25</v>
      </c>
      <c r="O54" s="33"/>
      <c r="P54" s="1" t="s">
        <v>38</v>
      </c>
      <c r="S54" s="31">
        <f>+J54*N54</f>
        <v>3</v>
      </c>
      <c r="T54" s="31"/>
      <c r="U54" s="1" t="s">
        <v>4</v>
      </c>
      <c r="AC54" s="31">
        <f>+W8</f>
        <v>0.875</v>
      </c>
      <c r="AD54" s="31"/>
      <c r="AE54" s="13" t="s">
        <v>6</v>
      </c>
      <c r="AF54" s="31">
        <f>+AF67</f>
        <v>5.05</v>
      </c>
      <c r="AG54" s="31"/>
      <c r="AH54" s="13" t="s">
        <v>7</v>
      </c>
      <c r="AI54" s="31">
        <f>+AC54*AF54</f>
        <v>4.4187500000000002</v>
      </c>
      <c r="AJ54" s="31"/>
      <c r="AK54" s="1" t="s">
        <v>9</v>
      </c>
      <c r="AY54" s="11"/>
    </row>
    <row r="55" spans="2:51" x14ac:dyDescent="0.2">
      <c r="B55" s="10"/>
      <c r="D55" s="1" t="s">
        <v>39</v>
      </c>
      <c r="J55" s="33">
        <v>0.05</v>
      </c>
      <c r="K55" s="33"/>
      <c r="L55" s="1" t="s">
        <v>0</v>
      </c>
      <c r="M55" s="13" t="s">
        <v>6</v>
      </c>
      <c r="N55" s="33">
        <v>22</v>
      </c>
      <c r="O55" s="33"/>
      <c r="P55" s="1" t="s">
        <v>38</v>
      </c>
      <c r="S55" s="31">
        <f>+J55*N55</f>
        <v>1.1000000000000001</v>
      </c>
      <c r="T55" s="31"/>
      <c r="U55" s="1" t="s">
        <v>4</v>
      </c>
      <c r="AC55" s="31">
        <f>+AC68</f>
        <v>1.4</v>
      </c>
      <c r="AD55" s="31"/>
      <c r="AE55" s="13" t="s">
        <v>6</v>
      </c>
      <c r="AF55" s="31">
        <f>+AI54</f>
        <v>4.4187500000000002</v>
      </c>
      <c r="AG55" s="31"/>
      <c r="AH55" s="13" t="s">
        <v>7</v>
      </c>
      <c r="AI55" s="31">
        <f>+AC55*AF55</f>
        <v>6.1862500000000002</v>
      </c>
      <c r="AJ55" s="31"/>
      <c r="AK55" s="1" t="s">
        <v>9</v>
      </c>
      <c r="AY55" s="11"/>
    </row>
    <row r="56" spans="2:51" x14ac:dyDescent="0.2">
      <c r="B56" s="10"/>
      <c r="D56" s="1" t="s">
        <v>40</v>
      </c>
      <c r="J56" s="33">
        <v>2.5000000000000001E-2</v>
      </c>
      <c r="K56" s="33"/>
      <c r="L56" s="1" t="s">
        <v>0</v>
      </c>
      <c r="M56" s="13" t="s">
        <v>6</v>
      </c>
      <c r="N56" s="33">
        <v>22</v>
      </c>
      <c r="O56" s="33"/>
      <c r="P56" s="1" t="s">
        <v>38</v>
      </c>
      <c r="S56" s="31">
        <f>+J56*N56</f>
        <v>0.55000000000000004</v>
      </c>
      <c r="T56" s="31"/>
      <c r="U56" s="1" t="s">
        <v>4</v>
      </c>
      <c r="AC56" s="17" t="s">
        <v>23</v>
      </c>
      <c r="AY56" s="11"/>
    </row>
    <row r="57" spans="2:51" x14ac:dyDescent="0.2">
      <c r="B57" s="10"/>
      <c r="D57" s="1" t="s">
        <v>41</v>
      </c>
      <c r="J57" s="33">
        <v>0.02</v>
      </c>
      <c r="K57" s="33"/>
      <c r="L57" s="1" t="s">
        <v>0</v>
      </c>
      <c r="M57" s="13" t="s">
        <v>6</v>
      </c>
      <c r="N57" s="33">
        <v>20</v>
      </c>
      <c r="O57" s="33"/>
      <c r="P57" s="1" t="s">
        <v>38</v>
      </c>
      <c r="S57" s="31">
        <f>+J57*N57</f>
        <v>0.4</v>
      </c>
      <c r="T57" s="31"/>
      <c r="U57" s="1" t="s">
        <v>4</v>
      </c>
      <c r="AC57" s="31">
        <f>+AC54</f>
        <v>0.875</v>
      </c>
      <c r="AD57" s="31"/>
      <c r="AE57" s="13" t="s">
        <v>6</v>
      </c>
      <c r="AF57" s="31">
        <f>+AF70</f>
        <v>5</v>
      </c>
      <c r="AG57" s="31"/>
      <c r="AH57" s="13" t="s">
        <v>7</v>
      </c>
      <c r="AI57" s="31">
        <f>+AC57*AF57</f>
        <v>4.375</v>
      </c>
      <c r="AJ57" s="31"/>
      <c r="AK57" s="1" t="s">
        <v>9</v>
      </c>
      <c r="AY57" s="11"/>
    </row>
    <row r="58" spans="2:51" x14ac:dyDescent="0.2">
      <c r="B58" s="10"/>
      <c r="L58" s="1" t="s">
        <v>43</v>
      </c>
      <c r="S58" s="34">
        <f>SUM(S54:T57)</f>
        <v>5.05</v>
      </c>
      <c r="T58" s="34"/>
      <c r="U58" s="22" t="s">
        <v>4</v>
      </c>
      <c r="V58" s="22"/>
      <c r="AC58" s="31">
        <f>+AC71</f>
        <v>1.6</v>
      </c>
      <c r="AD58" s="31"/>
      <c r="AE58" s="13" t="s">
        <v>6</v>
      </c>
      <c r="AF58" s="31">
        <f>+AI57</f>
        <v>4.375</v>
      </c>
      <c r="AG58" s="31"/>
      <c r="AH58" s="13" t="s">
        <v>7</v>
      </c>
      <c r="AI58" s="31">
        <f>+AC58*AF58</f>
        <v>7</v>
      </c>
      <c r="AJ58" s="31"/>
      <c r="AK58" s="1" t="s">
        <v>9</v>
      </c>
      <c r="AY58" s="11"/>
    </row>
    <row r="59" spans="2:51" x14ac:dyDescent="0.2">
      <c r="B59" s="10"/>
      <c r="J59" s="1" t="s">
        <v>5</v>
      </c>
      <c r="S59" s="33">
        <v>5</v>
      </c>
      <c r="T59" s="33"/>
      <c r="U59" s="1" t="s">
        <v>4</v>
      </c>
      <c r="AY59" s="11"/>
    </row>
    <row r="60" spans="2:51" x14ac:dyDescent="0.2">
      <c r="B60" s="10"/>
      <c r="C60" s="32" t="str">
        <f>+E14</f>
        <v>K101</v>
      </c>
      <c r="D60" s="32"/>
      <c r="E60" s="16" t="s">
        <v>14</v>
      </c>
      <c r="AC60" s="32" t="str">
        <f>+M14</f>
        <v>K102</v>
      </c>
      <c r="AD60" s="32"/>
      <c r="AE60" s="16" t="s">
        <v>14</v>
      </c>
      <c r="AY60" s="11"/>
    </row>
    <row r="61" spans="2:51" x14ac:dyDescent="0.2">
      <c r="B61" s="10"/>
      <c r="C61" s="17" t="s">
        <v>12</v>
      </c>
      <c r="AC61" s="17" t="s">
        <v>12</v>
      </c>
      <c r="AY61" s="11"/>
    </row>
    <row r="62" spans="2:51" x14ac:dyDescent="0.2">
      <c r="B62" s="10"/>
      <c r="C62" s="1" t="s">
        <v>10</v>
      </c>
      <c r="I62" s="31">
        <f>+U50</f>
        <v>0.25</v>
      </c>
      <c r="J62" s="31"/>
      <c r="K62" s="13" t="s">
        <v>6</v>
      </c>
      <c r="L62" s="31">
        <f>+Y46-Q46</f>
        <v>0.48</v>
      </c>
      <c r="M62" s="31"/>
      <c r="N62" s="13" t="s">
        <v>6</v>
      </c>
      <c r="O62" s="31">
        <f>+N54</f>
        <v>25</v>
      </c>
      <c r="P62" s="31"/>
      <c r="Q62" s="1" t="s">
        <v>38</v>
      </c>
      <c r="T62" s="31">
        <f>+I62*L62*O62</f>
        <v>3</v>
      </c>
      <c r="U62" s="31"/>
      <c r="V62" s="1" t="s">
        <v>9</v>
      </c>
      <c r="AC62" s="1" t="s">
        <v>10</v>
      </c>
      <c r="AI62" s="31">
        <f>+I62</f>
        <v>0.25</v>
      </c>
      <c r="AJ62" s="31"/>
      <c r="AK62" s="13" t="s">
        <v>6</v>
      </c>
      <c r="AL62" s="31">
        <f>+L62</f>
        <v>0.48</v>
      </c>
      <c r="AM62" s="31"/>
      <c r="AN62" s="13" t="s">
        <v>6</v>
      </c>
      <c r="AO62" s="31">
        <f>+O62</f>
        <v>25</v>
      </c>
      <c r="AP62" s="31"/>
      <c r="AQ62" s="1" t="s">
        <v>38</v>
      </c>
      <c r="AT62" s="31">
        <f>+AI62*AL62*AO62</f>
        <v>3</v>
      </c>
      <c r="AU62" s="31"/>
      <c r="AV62" s="1" t="s">
        <v>9</v>
      </c>
      <c r="AY62" s="11"/>
    </row>
    <row r="63" spans="2:51" x14ac:dyDescent="0.2">
      <c r="B63" s="10"/>
      <c r="C63" s="1" t="s">
        <v>11</v>
      </c>
      <c r="L63" s="31">
        <f>+Y40</f>
        <v>2.9</v>
      </c>
      <c r="M63" s="31"/>
      <c r="N63" s="13" t="s">
        <v>6</v>
      </c>
      <c r="O63" s="33">
        <v>2.4</v>
      </c>
      <c r="P63" s="33"/>
      <c r="Q63" s="1" t="s">
        <v>67</v>
      </c>
      <c r="T63" s="39">
        <f>+L63*O63</f>
        <v>6.96</v>
      </c>
      <c r="U63" s="39"/>
      <c r="V63" s="21" t="s">
        <v>9</v>
      </c>
      <c r="W63" s="21"/>
      <c r="AC63" s="1" t="s">
        <v>11</v>
      </c>
      <c r="AL63" s="31">
        <f>+L63</f>
        <v>2.9</v>
      </c>
      <c r="AM63" s="31"/>
      <c r="AN63" s="13" t="s">
        <v>6</v>
      </c>
      <c r="AO63" s="33">
        <v>0</v>
      </c>
      <c r="AP63" s="33"/>
      <c r="AQ63" s="1" t="s">
        <v>67</v>
      </c>
      <c r="AT63" s="39">
        <f>+AL63*AO63</f>
        <v>0</v>
      </c>
      <c r="AU63" s="39"/>
      <c r="AV63" s="21" t="s">
        <v>9</v>
      </c>
      <c r="AW63" s="21"/>
      <c r="AY63" s="11"/>
    </row>
    <row r="64" spans="2:51" x14ac:dyDescent="0.2">
      <c r="B64" s="10"/>
      <c r="S64" s="1" t="s">
        <v>13</v>
      </c>
      <c r="T64" s="31">
        <f>SUM(T62:U63)</f>
        <v>9.9600000000000009</v>
      </c>
      <c r="U64" s="31"/>
      <c r="V64" s="1" t="s">
        <v>9</v>
      </c>
      <c r="AS64" s="1" t="s">
        <v>13</v>
      </c>
      <c r="AT64" s="31">
        <f>SUM(AT62:AU63)</f>
        <v>3</v>
      </c>
      <c r="AU64" s="31"/>
      <c r="AV64" s="1" t="s">
        <v>9</v>
      </c>
      <c r="AY64" s="11"/>
    </row>
    <row r="65" spans="2:51" x14ac:dyDescent="0.2">
      <c r="B65" s="10"/>
      <c r="C65" s="31">
        <v>1.4</v>
      </c>
      <c r="D65" s="31"/>
      <c r="E65" s="13" t="s">
        <v>6</v>
      </c>
      <c r="F65" s="31">
        <f>+T64</f>
        <v>9.9600000000000009</v>
      </c>
      <c r="G65" s="31"/>
      <c r="H65" s="13" t="s">
        <v>7</v>
      </c>
      <c r="I65" s="31">
        <f>+C65*F65</f>
        <v>13.944000000000001</v>
      </c>
      <c r="J65" s="31"/>
      <c r="K65" s="1" t="s">
        <v>9</v>
      </c>
      <c r="AC65" s="31">
        <f>+C65</f>
        <v>1.4</v>
      </c>
      <c r="AD65" s="31"/>
      <c r="AE65" s="13" t="s">
        <v>6</v>
      </c>
      <c r="AF65" s="31">
        <f>+AT64</f>
        <v>3</v>
      </c>
      <c r="AG65" s="31"/>
      <c r="AH65" s="13" t="s">
        <v>7</v>
      </c>
      <c r="AI65" s="31">
        <f>+AC65*AF65</f>
        <v>4.1999999999999993</v>
      </c>
      <c r="AJ65" s="31"/>
      <c r="AK65" s="1" t="s">
        <v>9</v>
      </c>
      <c r="AY65" s="11"/>
    </row>
    <row r="66" spans="2:51" x14ac:dyDescent="0.2">
      <c r="B66" s="10"/>
      <c r="C66" s="17" t="s">
        <v>21</v>
      </c>
      <c r="AC66" s="17" t="s">
        <v>21</v>
      </c>
      <c r="AY66" s="11"/>
    </row>
    <row r="67" spans="2:51" x14ac:dyDescent="0.2">
      <c r="B67" s="10"/>
      <c r="C67" s="31">
        <f>+G4</f>
        <v>0.875</v>
      </c>
      <c r="D67" s="31"/>
      <c r="E67" s="13" t="s">
        <v>6</v>
      </c>
      <c r="F67" s="31">
        <f>+S58</f>
        <v>5.05</v>
      </c>
      <c r="G67" s="31"/>
      <c r="H67" s="13" t="s">
        <v>7</v>
      </c>
      <c r="I67" s="31">
        <f>+C67*F67</f>
        <v>4.4187500000000002</v>
      </c>
      <c r="J67" s="31"/>
      <c r="K67" s="1" t="s">
        <v>9</v>
      </c>
      <c r="AC67" s="31">
        <f>+S4</f>
        <v>0.875</v>
      </c>
      <c r="AD67" s="31"/>
      <c r="AE67" s="13" t="s">
        <v>6</v>
      </c>
      <c r="AF67" s="31">
        <f>+F67</f>
        <v>5.05</v>
      </c>
      <c r="AG67" s="31"/>
      <c r="AH67" s="13" t="s">
        <v>7</v>
      </c>
      <c r="AI67" s="31">
        <f>+AC67*AF67</f>
        <v>4.4187500000000002</v>
      </c>
      <c r="AJ67" s="31"/>
      <c r="AK67" s="1" t="s">
        <v>9</v>
      </c>
      <c r="AY67" s="11"/>
    </row>
    <row r="68" spans="2:51" x14ac:dyDescent="0.2">
      <c r="B68" s="10"/>
      <c r="C68" s="31">
        <f>+C65</f>
        <v>1.4</v>
      </c>
      <c r="D68" s="31"/>
      <c r="E68" s="13" t="s">
        <v>6</v>
      </c>
      <c r="F68" s="31">
        <f>+I67</f>
        <v>4.4187500000000002</v>
      </c>
      <c r="G68" s="31"/>
      <c r="H68" s="13" t="s">
        <v>7</v>
      </c>
      <c r="I68" s="31">
        <f>+C68*F68</f>
        <v>6.1862500000000002</v>
      </c>
      <c r="J68" s="31"/>
      <c r="K68" s="1" t="s">
        <v>9</v>
      </c>
      <c r="AC68" s="31">
        <f>+C68</f>
        <v>1.4</v>
      </c>
      <c r="AD68" s="31"/>
      <c r="AE68" s="13" t="s">
        <v>6</v>
      </c>
      <c r="AF68" s="31">
        <f>+AI67</f>
        <v>4.4187500000000002</v>
      </c>
      <c r="AG68" s="31"/>
      <c r="AH68" s="13" t="s">
        <v>7</v>
      </c>
      <c r="AI68" s="31">
        <f>+AC68*AF68</f>
        <v>6.1862500000000002</v>
      </c>
      <c r="AJ68" s="31"/>
      <c r="AK68" s="1" t="s">
        <v>9</v>
      </c>
      <c r="AY68" s="11"/>
    </row>
    <row r="69" spans="2:51" x14ac:dyDescent="0.2">
      <c r="B69" s="10"/>
      <c r="C69" s="17" t="s">
        <v>22</v>
      </c>
      <c r="AC69" s="17" t="s">
        <v>22</v>
      </c>
      <c r="AY69" s="11"/>
    </row>
    <row r="70" spans="2:51" x14ac:dyDescent="0.2">
      <c r="B70" s="10"/>
      <c r="C70" s="31">
        <f>+C67</f>
        <v>0.875</v>
      </c>
      <c r="D70" s="31"/>
      <c r="E70" s="13" t="s">
        <v>6</v>
      </c>
      <c r="F70" s="31">
        <f>+S59</f>
        <v>5</v>
      </c>
      <c r="G70" s="31"/>
      <c r="H70" s="13" t="s">
        <v>7</v>
      </c>
      <c r="I70" s="31">
        <f>+C70*F70</f>
        <v>4.375</v>
      </c>
      <c r="J70" s="31"/>
      <c r="K70" s="1" t="s">
        <v>9</v>
      </c>
      <c r="AC70" s="31">
        <f>+AC67</f>
        <v>0.875</v>
      </c>
      <c r="AD70" s="31"/>
      <c r="AE70" s="13" t="s">
        <v>6</v>
      </c>
      <c r="AF70" s="31">
        <f>+F70</f>
        <v>5</v>
      </c>
      <c r="AG70" s="31"/>
      <c r="AH70" s="13" t="s">
        <v>7</v>
      </c>
      <c r="AI70" s="31">
        <f>+AC70*AF70</f>
        <v>4.375</v>
      </c>
      <c r="AJ70" s="31"/>
      <c r="AK70" s="1" t="s">
        <v>9</v>
      </c>
      <c r="AY70" s="11"/>
    </row>
    <row r="71" spans="2:51" x14ac:dyDescent="0.2">
      <c r="B71" s="10"/>
      <c r="C71" s="31">
        <v>1.6</v>
      </c>
      <c r="D71" s="31"/>
      <c r="E71" s="13" t="s">
        <v>6</v>
      </c>
      <c r="F71" s="31">
        <f>+I70</f>
        <v>4.375</v>
      </c>
      <c r="G71" s="31"/>
      <c r="H71" s="13" t="s">
        <v>7</v>
      </c>
      <c r="I71" s="31">
        <f>+C71*F71</f>
        <v>7</v>
      </c>
      <c r="J71" s="31"/>
      <c r="K71" s="1" t="s">
        <v>9</v>
      </c>
      <c r="AC71" s="31">
        <f>+C71</f>
        <v>1.6</v>
      </c>
      <c r="AD71" s="31"/>
      <c r="AE71" s="13" t="s">
        <v>6</v>
      </c>
      <c r="AF71" s="31">
        <f>+AI70</f>
        <v>4.375</v>
      </c>
      <c r="AG71" s="31"/>
      <c r="AH71" s="13" t="s">
        <v>7</v>
      </c>
      <c r="AI71" s="31">
        <f>+AC71*AF71</f>
        <v>7</v>
      </c>
      <c r="AJ71" s="31"/>
      <c r="AK71" s="1" t="s">
        <v>9</v>
      </c>
      <c r="AY71" s="11"/>
    </row>
    <row r="72" spans="2:51" x14ac:dyDescent="0.2">
      <c r="B72" s="10"/>
      <c r="AY72" s="11"/>
    </row>
    <row r="73" spans="2:51" ht="11.25" customHeight="1" x14ac:dyDescent="0.2">
      <c r="B73" s="10"/>
      <c r="D73" s="1" t="s">
        <v>18</v>
      </c>
      <c r="L73" s="31">
        <f>+I65</f>
        <v>13.944000000000001</v>
      </c>
      <c r="M73" s="31"/>
      <c r="N73" s="1" t="s">
        <v>9</v>
      </c>
      <c r="V73" s="1" t="s">
        <v>18</v>
      </c>
      <c r="AD73" s="31">
        <f>+AI65</f>
        <v>4.1999999999999993</v>
      </c>
      <c r="AE73" s="31"/>
      <c r="AF73" s="1" t="s">
        <v>9</v>
      </c>
      <c r="AY73" s="11"/>
    </row>
    <row r="74" spans="2:51" x14ac:dyDescent="0.2">
      <c r="B74" s="10"/>
      <c r="AY74" s="11"/>
    </row>
    <row r="75" spans="2:51" x14ac:dyDescent="0.2">
      <c r="B75" s="10"/>
      <c r="AY75" s="11"/>
    </row>
    <row r="76" spans="2:51" x14ac:dyDescent="0.2">
      <c r="B76" s="10"/>
      <c r="L76" s="31">
        <f>+I68</f>
        <v>6.1862500000000002</v>
      </c>
      <c r="M76" s="31"/>
      <c r="N76" s="1" t="s">
        <v>9</v>
      </c>
      <c r="AD76" s="31">
        <f>+AI68</f>
        <v>6.1862500000000002</v>
      </c>
      <c r="AE76" s="31"/>
      <c r="AF76" s="1" t="s">
        <v>9</v>
      </c>
      <c r="AY76" s="11"/>
    </row>
    <row r="77" spans="2:51" x14ac:dyDescent="0.2">
      <c r="B77" s="10"/>
      <c r="AY77" s="11"/>
    </row>
    <row r="78" spans="2:51" x14ac:dyDescent="0.2">
      <c r="B78" s="10"/>
      <c r="D78" s="1" t="s">
        <v>18</v>
      </c>
      <c r="V78" s="1" t="s">
        <v>19</v>
      </c>
      <c r="AY78" s="11"/>
    </row>
    <row r="79" spans="2:51" x14ac:dyDescent="0.2">
      <c r="B79" s="10"/>
      <c r="AY79" s="11"/>
    </row>
    <row r="80" spans="2:51" x14ac:dyDescent="0.2">
      <c r="B80" s="10"/>
      <c r="E80" s="14"/>
      <c r="L80" s="31">
        <f>+I71</f>
        <v>7</v>
      </c>
      <c r="M80" s="31"/>
      <c r="N80" s="1" t="s">
        <v>9</v>
      </c>
      <c r="W80" s="14"/>
      <c r="AD80" s="31">
        <f>+AI71</f>
        <v>7</v>
      </c>
      <c r="AE80" s="31"/>
      <c r="AF80" s="1" t="s">
        <v>9</v>
      </c>
      <c r="AY80" s="11"/>
    </row>
    <row r="81" spans="2:51" x14ac:dyDescent="0.2">
      <c r="B81" s="10"/>
      <c r="E81" s="14"/>
      <c r="W81" s="14"/>
      <c r="AY81" s="11"/>
    </row>
    <row r="82" spans="2:51" x14ac:dyDescent="0.2">
      <c r="B82" s="10"/>
      <c r="D82" s="1" t="s">
        <v>18</v>
      </c>
      <c r="E82" s="14"/>
      <c r="V82" s="1" t="s">
        <v>19</v>
      </c>
      <c r="W82" s="14"/>
      <c r="AY82" s="11"/>
    </row>
    <row r="83" spans="2:51" x14ac:dyDescent="0.2">
      <c r="B83" s="10"/>
      <c r="E83" s="14"/>
      <c r="W83" s="14"/>
      <c r="AY83" s="11"/>
    </row>
    <row r="84" spans="2:51" x14ac:dyDescent="0.2">
      <c r="B84" s="10"/>
      <c r="L84" s="31" t="str">
        <f>+E14</f>
        <v>K101</v>
      </c>
      <c r="M84" s="31"/>
      <c r="AD84" s="31" t="str">
        <f>+M14</f>
        <v>K102</v>
      </c>
      <c r="AE84" s="31"/>
      <c r="AY84" s="11"/>
    </row>
    <row r="85" spans="2:51" x14ac:dyDescent="0.2">
      <c r="B85" s="10"/>
      <c r="AY85" s="11"/>
    </row>
    <row r="86" spans="2:51" x14ac:dyDescent="0.2">
      <c r="B86" s="10"/>
      <c r="AY86" s="11"/>
    </row>
    <row r="87" spans="2:51" x14ac:dyDescent="0.2">
      <c r="B87" s="10"/>
      <c r="F87" s="31">
        <f>((L88+L90)/2*L80+(L88+L90)/2*L76+L73*L90)/2</f>
        <v>41.708953125000001</v>
      </c>
      <c r="G87" s="31"/>
      <c r="H87" s="1" t="s">
        <v>8</v>
      </c>
      <c r="S87" s="31">
        <f>+F87</f>
        <v>41.708953125000001</v>
      </c>
      <c r="T87" s="31"/>
      <c r="U87" s="1" t="s">
        <v>8</v>
      </c>
      <c r="X87" s="31">
        <f>(2*(AD88+AD90)/2*AD80+2*(AD88+AD90)/2*AD76+AD73*AD90)/2</f>
        <v>41.963906250000001</v>
      </c>
      <c r="Y87" s="31"/>
      <c r="Z87" s="1" t="s">
        <v>8</v>
      </c>
      <c r="AK87" s="31">
        <f>+X87</f>
        <v>41.963906250000001</v>
      </c>
      <c r="AL87" s="31"/>
      <c r="AM87" s="1" t="s">
        <v>8</v>
      </c>
      <c r="AY87" s="11"/>
    </row>
    <row r="88" spans="2:51" x14ac:dyDescent="0.2">
      <c r="B88" s="10"/>
      <c r="F88" s="13"/>
      <c r="G88" s="31">
        <f>+W8</f>
        <v>0.875</v>
      </c>
      <c r="H88" s="31"/>
      <c r="I88" s="1" t="s">
        <v>0</v>
      </c>
      <c r="L88" s="31">
        <f>+W14</f>
        <v>1.75</v>
      </c>
      <c r="M88" s="31"/>
      <c r="N88" s="1" t="s">
        <v>0</v>
      </c>
      <c r="Q88" s="31">
        <f>+G88</f>
        <v>0.875</v>
      </c>
      <c r="R88" s="31"/>
      <c r="S88" s="13" t="s">
        <v>0</v>
      </c>
      <c r="T88" s="13"/>
      <c r="X88" s="13"/>
      <c r="Y88" s="31">
        <f>+G88</f>
        <v>0.875</v>
      </c>
      <c r="Z88" s="31"/>
      <c r="AA88" s="1" t="s">
        <v>0</v>
      </c>
      <c r="AD88" s="31">
        <f>+L88</f>
        <v>1.75</v>
      </c>
      <c r="AE88" s="31"/>
      <c r="AF88" s="1" t="s">
        <v>0</v>
      </c>
      <c r="AI88" s="31">
        <f>+Y88</f>
        <v>0.875</v>
      </c>
      <c r="AJ88" s="31"/>
      <c r="AK88" s="13" t="s">
        <v>0</v>
      </c>
      <c r="AL88" s="13"/>
      <c r="AY88" s="11"/>
    </row>
    <row r="89" spans="2:51" x14ac:dyDescent="0.2">
      <c r="B89" s="10"/>
      <c r="F89" s="13"/>
      <c r="G89" s="13"/>
      <c r="S89" s="13"/>
      <c r="T89" s="13"/>
      <c r="X89" s="13"/>
      <c r="Y89" s="13"/>
      <c r="AK89" s="13"/>
      <c r="AL89" s="13"/>
      <c r="AY89" s="11"/>
    </row>
    <row r="90" spans="2:51" x14ac:dyDescent="0.2">
      <c r="B90" s="10"/>
      <c r="K90" s="1" t="s">
        <v>32</v>
      </c>
      <c r="L90" s="31">
        <f>+C14</f>
        <v>3.5</v>
      </c>
      <c r="M90" s="31"/>
      <c r="N90" s="1" t="s">
        <v>0</v>
      </c>
      <c r="AC90" s="1" t="s">
        <v>32</v>
      </c>
      <c r="AD90" s="31">
        <f>+L90</f>
        <v>3.5</v>
      </c>
      <c r="AE90" s="31"/>
      <c r="AF90" s="1" t="s">
        <v>0</v>
      </c>
      <c r="AY90" s="11"/>
    </row>
    <row r="91" spans="2:51" x14ac:dyDescent="0.2">
      <c r="B91" s="10"/>
      <c r="AY91" s="11"/>
    </row>
    <row r="92" spans="2:51" x14ac:dyDescent="0.2">
      <c r="B92" s="10"/>
      <c r="H92" s="1" t="s">
        <v>15</v>
      </c>
      <c r="K92" s="31">
        <f>F87</f>
        <v>41.708953125000001</v>
      </c>
      <c r="L92" s="31"/>
      <c r="M92" s="31"/>
      <c r="N92" s="1" t="s">
        <v>8</v>
      </c>
      <c r="P92" s="1" t="s">
        <v>33</v>
      </c>
      <c r="Z92" s="1" t="s">
        <v>15</v>
      </c>
      <c r="AC92" s="31">
        <f>X87</f>
        <v>41.963906250000001</v>
      </c>
      <c r="AD92" s="31"/>
      <c r="AE92" s="31"/>
      <c r="AF92" s="1" t="s">
        <v>8</v>
      </c>
      <c r="AH92" s="1" t="s">
        <v>33</v>
      </c>
      <c r="AY92" s="11"/>
    </row>
    <row r="93" spans="2:51" x14ac:dyDescent="0.2">
      <c r="B93" s="10"/>
      <c r="H93" s="1" t="s">
        <v>16</v>
      </c>
      <c r="K93" s="31">
        <f>-(L73*L90/2*L90/2/2+L76*L88/2*L88/2/2+L80*L88/2*L88/2/2+G88*L76/2*(G88/3+L88/2)+G88*L80/2*(G88/3+L88/2)-F87*L90/2)</f>
        <v>39.860574869791662</v>
      </c>
      <c r="L93" s="31"/>
      <c r="M93" s="31"/>
      <c r="N93" s="1" t="s">
        <v>17</v>
      </c>
      <c r="P93" s="1" t="s">
        <v>34</v>
      </c>
      <c r="Z93" s="1" t="s">
        <v>16</v>
      </c>
      <c r="AC93" s="31">
        <f>-(AD73*AD90/2*AD90/2/2+2*AD76*AD88/2*AD88/2/2+2*AD80*AD88/2*AD88/2/2+2*Y88*AD76/2*(Y88/3+AD88/2)+2*Y88*AD80/2*(Y88/3+AD88/2)-X87*AD90/2)</f>
        <v>43.448899739583339</v>
      </c>
      <c r="AD93" s="31"/>
      <c r="AE93" s="31"/>
      <c r="AF93" s="1" t="s">
        <v>17</v>
      </c>
      <c r="AH93" s="1" t="s">
        <v>34</v>
      </c>
      <c r="AY93" s="11"/>
    </row>
    <row r="94" spans="2:51" x14ac:dyDescent="0.2">
      <c r="B94" s="10"/>
      <c r="AY94" s="11"/>
    </row>
    <row r="95" spans="2:51" x14ac:dyDescent="0.2">
      <c r="B95" s="10"/>
      <c r="D95" s="1" t="s">
        <v>18</v>
      </c>
      <c r="L95" s="31">
        <f>+AI52</f>
        <v>13.944000000000001</v>
      </c>
      <c r="M95" s="31"/>
      <c r="N95" s="1" t="s">
        <v>9</v>
      </c>
      <c r="AY95" s="11"/>
    </row>
    <row r="96" spans="2:51" x14ac:dyDescent="0.2">
      <c r="B96" s="10"/>
      <c r="AY96" s="11"/>
    </row>
    <row r="97" spans="2:51" x14ac:dyDescent="0.2">
      <c r="B97" s="10"/>
      <c r="AY97" s="11"/>
    </row>
    <row r="98" spans="2:51" x14ac:dyDescent="0.2">
      <c r="B98" s="10"/>
      <c r="I98" s="31">
        <f>+AI55</f>
        <v>6.1862500000000002</v>
      </c>
      <c r="J98" s="31"/>
      <c r="K98" s="1" t="s">
        <v>9</v>
      </c>
      <c r="O98" s="31">
        <f>+I98</f>
        <v>6.1862500000000002</v>
      </c>
      <c r="P98" s="31"/>
      <c r="Q98" s="1" t="s">
        <v>9</v>
      </c>
      <c r="AY98" s="11"/>
    </row>
    <row r="99" spans="2:51" x14ac:dyDescent="0.2">
      <c r="B99" s="10"/>
      <c r="AY99" s="11"/>
    </row>
    <row r="100" spans="2:51" x14ac:dyDescent="0.2">
      <c r="B100" s="10"/>
      <c r="D100" s="1" t="s">
        <v>18</v>
      </c>
      <c r="AY100" s="11"/>
    </row>
    <row r="101" spans="2:51" x14ac:dyDescent="0.2">
      <c r="B101" s="10"/>
      <c r="AY101" s="11"/>
    </row>
    <row r="102" spans="2:51" x14ac:dyDescent="0.2">
      <c r="B102" s="10"/>
      <c r="AY102" s="11"/>
    </row>
    <row r="103" spans="2:51" x14ac:dyDescent="0.2">
      <c r="B103" s="10"/>
      <c r="L103" s="31">
        <f>+X87</f>
        <v>41.963906250000001</v>
      </c>
      <c r="M103" s="31"/>
      <c r="N103" s="1" t="s">
        <v>8</v>
      </c>
      <c r="AY103" s="11"/>
    </row>
    <row r="104" spans="2:51" x14ac:dyDescent="0.2">
      <c r="B104" s="10"/>
      <c r="E104" s="14"/>
      <c r="I104" s="31">
        <f>+AI58</f>
        <v>7</v>
      </c>
      <c r="J104" s="31"/>
      <c r="K104" s="1" t="s">
        <v>9</v>
      </c>
      <c r="O104" s="31">
        <f>+I104</f>
        <v>7</v>
      </c>
      <c r="P104" s="31"/>
      <c r="Q104" s="1" t="s">
        <v>9</v>
      </c>
      <c r="AY104" s="11"/>
    </row>
    <row r="105" spans="2:51" x14ac:dyDescent="0.2">
      <c r="B105" s="10"/>
      <c r="E105" s="14"/>
      <c r="AY105" s="11"/>
    </row>
    <row r="106" spans="2:51" x14ac:dyDescent="0.2">
      <c r="B106" s="10"/>
      <c r="D106" s="1" t="s">
        <v>18</v>
      </c>
      <c r="E106" s="14"/>
      <c r="AY106" s="11"/>
    </row>
    <row r="107" spans="2:51" x14ac:dyDescent="0.2">
      <c r="B107" s="10"/>
      <c r="E107" s="14"/>
      <c r="AY107" s="11"/>
    </row>
    <row r="108" spans="2:51" x14ac:dyDescent="0.2">
      <c r="B108" s="10"/>
      <c r="L108" s="31" t="str">
        <f>+M6</f>
        <v>K103</v>
      </c>
      <c r="M108" s="31"/>
      <c r="AY108" s="11"/>
    </row>
    <row r="109" spans="2:51" x14ac:dyDescent="0.2">
      <c r="B109" s="10"/>
      <c r="AY109" s="11"/>
    </row>
    <row r="110" spans="2:51" x14ac:dyDescent="0.2">
      <c r="B110" s="10"/>
      <c r="AY110" s="11"/>
    </row>
    <row r="111" spans="2:51" x14ac:dyDescent="0.2">
      <c r="B111" s="10"/>
      <c r="F111" s="31">
        <f>I112*I98/2+I104*I112/2+L103/2+L95*L114/2</f>
        <v>56.921921875000002</v>
      </c>
      <c r="G111" s="31"/>
      <c r="H111" s="1" t="s">
        <v>8</v>
      </c>
      <c r="R111" s="31">
        <f>+F111</f>
        <v>56.921921875000002</v>
      </c>
      <c r="S111" s="31"/>
      <c r="T111" s="1" t="s">
        <v>8</v>
      </c>
      <c r="AY111" s="11"/>
    </row>
    <row r="112" spans="2:51" x14ac:dyDescent="0.2">
      <c r="B112" s="10"/>
      <c r="I112" s="31">
        <f>+I27</f>
        <v>1.75</v>
      </c>
      <c r="J112" s="31"/>
      <c r="O112" s="31">
        <f>+I112</f>
        <v>1.75</v>
      </c>
      <c r="P112" s="31"/>
      <c r="Q112" s="1" t="s">
        <v>0</v>
      </c>
      <c r="AY112" s="11"/>
    </row>
    <row r="113" spans="2:51" x14ac:dyDescent="0.2">
      <c r="B113" s="10"/>
      <c r="AY113" s="11"/>
    </row>
    <row r="114" spans="2:51" x14ac:dyDescent="0.2">
      <c r="B114" s="10"/>
      <c r="K114" s="1" t="s">
        <v>32</v>
      </c>
      <c r="L114" s="31">
        <f>+M29</f>
        <v>3.5</v>
      </c>
      <c r="M114" s="31"/>
      <c r="N114" s="1" t="s">
        <v>0</v>
      </c>
      <c r="AY114" s="11"/>
    </row>
    <row r="115" spans="2:51" x14ac:dyDescent="0.2">
      <c r="B115" s="10"/>
      <c r="AY115" s="11"/>
    </row>
    <row r="116" spans="2:51" x14ac:dyDescent="0.2">
      <c r="B116" s="10"/>
      <c r="H116" s="1" t="s">
        <v>15</v>
      </c>
      <c r="K116" s="31">
        <f>F111</f>
        <v>56.921921875000002</v>
      </c>
      <c r="L116" s="31"/>
      <c r="M116" s="31"/>
      <c r="N116" s="1" t="s">
        <v>8</v>
      </c>
      <c r="P116" s="1" t="s">
        <v>33</v>
      </c>
      <c r="AY116" s="11"/>
    </row>
    <row r="117" spans="2:51" x14ac:dyDescent="0.2">
      <c r="B117" s="10"/>
      <c r="H117" s="1" t="s">
        <v>16</v>
      </c>
      <c r="K117" s="31">
        <f>-(-F111*L114/2+I98*I112/2*I112/2+I104*I112/2*I112/2+L95*L114/2*L114/2/2)</f>
        <v>68.165890625000003</v>
      </c>
      <c r="L117" s="31"/>
      <c r="M117" s="31"/>
      <c r="N117" s="1" t="s">
        <v>17</v>
      </c>
      <c r="P117" s="1" t="s">
        <v>34</v>
      </c>
      <c r="AY117" s="11"/>
    </row>
    <row r="118" spans="2:51" ht="12" thickBot="1" x14ac:dyDescent="0.25">
      <c r="B118" s="18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20"/>
    </row>
    <row r="119" spans="2:51" ht="12" thickBot="1" x14ac:dyDescent="0.25"/>
    <row r="120" spans="2:51" ht="67.5" customHeight="1" x14ac:dyDescent="0.2">
      <c r="B120" s="57" t="s">
        <v>49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9"/>
    </row>
    <row r="121" spans="2:51" x14ac:dyDescent="0.2">
      <c r="B121" s="10"/>
      <c r="AF121" s="12" t="s">
        <v>20</v>
      </c>
      <c r="AY121" s="11"/>
    </row>
    <row r="122" spans="2:51" x14ac:dyDescent="0.2">
      <c r="B122" s="10"/>
      <c r="G122" s="31">
        <f>+I145/2</f>
        <v>1.0833333333333333</v>
      </c>
      <c r="H122" s="31"/>
      <c r="I122" s="1" t="s">
        <v>0</v>
      </c>
      <c r="K122" s="31">
        <f>+G122</f>
        <v>1.0833333333333333</v>
      </c>
      <c r="L122" s="31"/>
      <c r="M122" s="1" t="s">
        <v>0</v>
      </c>
      <c r="O122" s="31">
        <f>+K122</f>
        <v>1.0833333333333333</v>
      </c>
      <c r="P122" s="31"/>
      <c r="Q122" s="1" t="s">
        <v>0</v>
      </c>
      <c r="S122" s="31">
        <f>+O122</f>
        <v>1.0833333333333333</v>
      </c>
      <c r="T122" s="31"/>
      <c r="U122" s="1" t="s">
        <v>0</v>
      </c>
      <c r="W122" s="31">
        <f>+S122</f>
        <v>1.0833333333333333</v>
      </c>
      <c r="X122" s="31"/>
      <c r="Y122" s="1" t="s">
        <v>0</v>
      </c>
      <c r="AA122" s="31">
        <f>+W122</f>
        <v>1.0833333333333333</v>
      </c>
      <c r="AB122" s="31"/>
      <c r="AC122" s="1" t="s">
        <v>0</v>
      </c>
      <c r="AY122" s="11"/>
    </row>
    <row r="123" spans="2:51" x14ac:dyDescent="0.2">
      <c r="B123" s="10"/>
      <c r="AY123" s="11"/>
    </row>
    <row r="124" spans="2:51" x14ac:dyDescent="0.2">
      <c r="B124" s="10"/>
      <c r="Q124" s="33" t="s">
        <v>3</v>
      </c>
      <c r="R124" s="33"/>
      <c r="AY124" s="11"/>
    </row>
    <row r="125" spans="2:51" x14ac:dyDescent="0.2">
      <c r="B125" s="10"/>
      <c r="F125" s="2"/>
      <c r="G125" s="3"/>
      <c r="H125" s="3"/>
      <c r="I125" s="3"/>
      <c r="J125" s="3"/>
      <c r="K125" s="3"/>
      <c r="L125" s="3"/>
      <c r="M125" s="3"/>
      <c r="N125" s="2"/>
      <c r="O125" s="3"/>
      <c r="P125" s="3"/>
      <c r="Q125" s="3"/>
      <c r="R125" s="3"/>
      <c r="S125" s="3"/>
      <c r="T125" s="3"/>
      <c r="U125" s="4"/>
      <c r="V125" s="3"/>
      <c r="W125" s="3"/>
      <c r="X125" s="3"/>
      <c r="Y125" s="3"/>
      <c r="Z125" s="3"/>
      <c r="AA125" s="3"/>
      <c r="AB125" s="3"/>
      <c r="AC125" s="4"/>
      <c r="AE125" s="14" t="s">
        <v>0</v>
      </c>
      <c r="AY125" s="11"/>
    </row>
    <row r="126" spans="2:51" x14ac:dyDescent="0.2">
      <c r="B126" s="10"/>
      <c r="F126" s="5"/>
      <c r="G126" s="15"/>
      <c r="H126" s="15"/>
      <c r="I126" s="15"/>
      <c r="J126" s="15"/>
      <c r="K126" s="15"/>
      <c r="L126" s="15"/>
      <c r="M126" s="15"/>
      <c r="N126" s="5"/>
      <c r="O126" s="15"/>
      <c r="P126" s="15"/>
      <c r="Q126" s="15"/>
      <c r="R126" s="15"/>
      <c r="S126" s="15"/>
      <c r="T126" s="15"/>
      <c r="U126" s="6"/>
      <c r="V126" s="15"/>
      <c r="W126" s="15"/>
      <c r="X126" s="15"/>
      <c r="Y126" s="15"/>
      <c r="Z126" s="15"/>
      <c r="AA126" s="15"/>
      <c r="AB126" s="15"/>
      <c r="AC126" s="6"/>
      <c r="AE126" s="37">
        <f>+AA122</f>
        <v>1.0833333333333333</v>
      </c>
      <c r="AY126" s="11"/>
    </row>
    <row r="127" spans="2:51" x14ac:dyDescent="0.2">
      <c r="B127" s="10"/>
      <c r="F127" s="5"/>
      <c r="G127" s="15"/>
      <c r="H127" s="15"/>
      <c r="I127" s="15"/>
      <c r="J127" s="15"/>
      <c r="K127" s="15"/>
      <c r="L127" s="15"/>
      <c r="M127" s="15"/>
      <c r="N127" s="5"/>
      <c r="O127" s="15"/>
      <c r="P127" s="15"/>
      <c r="Q127" s="15"/>
      <c r="R127" s="15"/>
      <c r="S127" s="15"/>
      <c r="T127" s="15"/>
      <c r="U127" s="6"/>
      <c r="V127" s="15"/>
      <c r="W127" s="15"/>
      <c r="X127" s="15"/>
      <c r="Y127" s="15"/>
      <c r="Z127" s="15"/>
      <c r="AA127" s="15"/>
      <c r="AB127" s="15"/>
      <c r="AC127" s="6"/>
      <c r="AE127" s="37"/>
      <c r="AY127" s="11"/>
    </row>
    <row r="128" spans="2:51" x14ac:dyDescent="0.2">
      <c r="B128" s="10"/>
      <c r="F128" s="5"/>
      <c r="G128" s="15"/>
      <c r="H128" s="15"/>
      <c r="I128" s="15"/>
      <c r="J128" s="15"/>
      <c r="K128" s="15"/>
      <c r="L128" s="15"/>
      <c r="M128" s="15"/>
      <c r="N128" s="5"/>
      <c r="O128" s="15"/>
      <c r="P128" s="15"/>
      <c r="Q128" s="15"/>
      <c r="R128" s="15"/>
      <c r="S128" s="15"/>
      <c r="T128" s="15"/>
      <c r="U128" s="6"/>
      <c r="V128" s="15"/>
      <c r="W128" s="15"/>
      <c r="X128" s="15"/>
      <c r="Y128" s="15"/>
      <c r="Z128" s="15"/>
      <c r="AA128" s="15"/>
      <c r="AB128" s="15"/>
      <c r="AC128" s="6"/>
      <c r="AE128" s="37"/>
      <c r="AY128" s="11"/>
    </row>
    <row r="129" spans="2:58" x14ac:dyDescent="0.2">
      <c r="B129" s="10"/>
      <c r="F129" s="5"/>
      <c r="G129" s="15"/>
      <c r="H129" s="15"/>
      <c r="I129" s="15"/>
      <c r="J129" s="15"/>
      <c r="K129" s="15"/>
      <c r="L129" s="15"/>
      <c r="M129" s="15"/>
      <c r="N129" s="5"/>
      <c r="O129" s="15"/>
      <c r="P129" s="15"/>
      <c r="Q129" s="15"/>
      <c r="R129" s="15"/>
      <c r="S129" s="15"/>
      <c r="T129" s="15"/>
      <c r="U129" s="6"/>
      <c r="V129" s="15"/>
      <c r="W129" s="15"/>
      <c r="X129" s="15"/>
      <c r="Y129" s="15"/>
      <c r="Z129" s="15"/>
      <c r="AA129" s="15"/>
      <c r="AB129" s="15"/>
      <c r="AC129" s="6"/>
      <c r="AY129" s="11"/>
    </row>
    <row r="130" spans="2:58" x14ac:dyDescent="0.2">
      <c r="B130" s="10"/>
      <c r="F130" s="5"/>
      <c r="G130" s="15"/>
      <c r="H130" s="15"/>
      <c r="I130" s="15"/>
      <c r="J130" s="15"/>
      <c r="K130" s="15"/>
      <c r="L130" s="15"/>
      <c r="M130" s="15"/>
      <c r="N130" s="5"/>
      <c r="O130" s="15"/>
      <c r="P130" s="15"/>
      <c r="Q130" s="15"/>
      <c r="R130" s="15"/>
      <c r="S130" s="15"/>
      <c r="T130" s="15"/>
      <c r="U130" s="6"/>
      <c r="V130" s="15"/>
      <c r="W130" s="15"/>
      <c r="X130" s="15"/>
      <c r="Y130" s="15"/>
      <c r="Z130" s="15"/>
      <c r="AA130" s="15"/>
      <c r="AB130" s="15"/>
      <c r="AC130" s="6"/>
      <c r="AY130" s="11"/>
    </row>
    <row r="131" spans="2:58" x14ac:dyDescent="0.2">
      <c r="B131" s="60" t="str">
        <f>IF(C132&gt;I145,"","artır.")</f>
        <v/>
      </c>
      <c r="C131" s="14" t="s">
        <v>0</v>
      </c>
      <c r="F131" s="5"/>
      <c r="G131" s="15"/>
      <c r="H131" s="15"/>
      <c r="I131" s="15"/>
      <c r="J131" s="15"/>
      <c r="K131" s="15"/>
      <c r="L131" s="15"/>
      <c r="M131" s="15"/>
      <c r="N131" s="5"/>
      <c r="O131" s="15"/>
      <c r="P131" s="15"/>
      <c r="Q131" s="15"/>
      <c r="R131" s="15"/>
      <c r="S131" s="15"/>
      <c r="T131" s="15"/>
      <c r="U131" s="6"/>
      <c r="V131" s="15"/>
      <c r="W131" s="15"/>
      <c r="X131" s="15"/>
      <c r="Y131" s="15"/>
      <c r="Z131" s="15"/>
      <c r="AA131" s="15"/>
      <c r="AB131" s="15"/>
      <c r="AC131" s="6"/>
      <c r="AE131" s="14" t="s">
        <v>0</v>
      </c>
      <c r="AY131" s="11"/>
    </row>
    <row r="132" spans="2:58" x14ac:dyDescent="0.2">
      <c r="B132" s="60"/>
      <c r="C132" s="36">
        <v>3.5</v>
      </c>
      <c r="E132" s="36" t="s">
        <v>1</v>
      </c>
      <c r="F132" s="5"/>
      <c r="G132" s="15"/>
      <c r="H132" s="15"/>
      <c r="I132" s="15"/>
      <c r="J132" s="15"/>
      <c r="K132" s="15"/>
      <c r="L132" s="15"/>
      <c r="M132" s="36" t="s">
        <v>2</v>
      </c>
      <c r="N132" s="5"/>
      <c r="O132" s="15"/>
      <c r="P132" s="15"/>
      <c r="Q132" s="15"/>
      <c r="R132" s="15"/>
      <c r="S132" s="15"/>
      <c r="T132" s="15"/>
      <c r="U132" s="38" t="str">
        <f>+M132</f>
        <v>K102</v>
      </c>
      <c r="V132" s="15"/>
      <c r="W132" s="15"/>
      <c r="X132" s="15"/>
      <c r="Y132" s="15"/>
      <c r="Z132" s="15"/>
      <c r="AA132" s="15"/>
      <c r="AB132" s="15"/>
      <c r="AC132" s="38" t="str">
        <f>+E132</f>
        <v>K101</v>
      </c>
      <c r="AE132" s="37">
        <f>+C132-AE126-AE140</f>
        <v>1.3333333333333337</v>
      </c>
      <c r="AY132" s="11"/>
      <c r="BF132" s="17"/>
    </row>
    <row r="133" spans="2:58" x14ac:dyDescent="0.2">
      <c r="B133" s="60"/>
      <c r="C133" s="36"/>
      <c r="E133" s="36"/>
      <c r="F133" s="5"/>
      <c r="G133" s="15"/>
      <c r="H133" s="15"/>
      <c r="I133" s="15"/>
      <c r="J133" s="15"/>
      <c r="K133" s="15"/>
      <c r="L133" s="15"/>
      <c r="M133" s="36"/>
      <c r="N133" s="5"/>
      <c r="O133" s="15"/>
      <c r="P133" s="15"/>
      <c r="Q133" s="15"/>
      <c r="R133" s="15"/>
      <c r="S133" s="15"/>
      <c r="T133" s="15"/>
      <c r="U133" s="38"/>
      <c r="V133" s="15"/>
      <c r="W133" s="15"/>
      <c r="X133" s="15"/>
      <c r="Y133" s="15"/>
      <c r="Z133" s="15"/>
      <c r="AA133" s="15"/>
      <c r="AB133" s="15"/>
      <c r="AC133" s="38"/>
      <c r="AE133" s="37"/>
      <c r="AY133" s="11"/>
    </row>
    <row r="134" spans="2:58" x14ac:dyDescent="0.2">
      <c r="B134" s="60"/>
      <c r="C134" s="36"/>
      <c r="E134" s="36"/>
      <c r="F134" s="5"/>
      <c r="G134" s="15"/>
      <c r="H134" s="15"/>
      <c r="I134" s="15"/>
      <c r="J134" s="15"/>
      <c r="K134" s="15"/>
      <c r="L134" s="15"/>
      <c r="M134" s="36"/>
      <c r="N134" s="5"/>
      <c r="O134" s="15"/>
      <c r="P134" s="15"/>
      <c r="Q134" s="15"/>
      <c r="R134" s="15"/>
      <c r="S134" s="15"/>
      <c r="T134" s="15"/>
      <c r="U134" s="38"/>
      <c r="V134" s="15"/>
      <c r="W134" s="15"/>
      <c r="X134" s="15"/>
      <c r="Y134" s="15"/>
      <c r="Z134" s="15"/>
      <c r="AA134" s="15"/>
      <c r="AB134" s="15"/>
      <c r="AC134" s="38"/>
      <c r="AE134" s="37"/>
      <c r="AY134" s="11"/>
    </row>
    <row r="135" spans="2:58" x14ac:dyDescent="0.2">
      <c r="B135" s="10"/>
      <c r="F135" s="5"/>
      <c r="G135" s="15"/>
      <c r="H135" s="15"/>
      <c r="I135" s="15"/>
      <c r="J135" s="15"/>
      <c r="K135" s="15"/>
      <c r="L135" s="15"/>
      <c r="M135" s="15"/>
      <c r="N135" s="5"/>
      <c r="O135" s="15"/>
      <c r="P135" s="15"/>
      <c r="Q135" s="15"/>
      <c r="R135" s="15"/>
      <c r="S135" s="15"/>
      <c r="T135" s="15"/>
      <c r="U135" s="6"/>
      <c r="V135" s="15"/>
      <c r="W135" s="15"/>
      <c r="X135" s="15"/>
      <c r="Y135" s="15"/>
      <c r="Z135" s="15"/>
      <c r="AA135" s="15"/>
      <c r="AB135" s="15"/>
      <c r="AC135" s="6"/>
      <c r="AY135" s="11"/>
    </row>
    <row r="136" spans="2:58" x14ac:dyDescent="0.2">
      <c r="B136" s="10"/>
      <c r="F136" s="5"/>
      <c r="G136" s="15"/>
      <c r="H136" s="15"/>
      <c r="I136" s="15"/>
      <c r="J136" s="15"/>
      <c r="K136" s="15"/>
      <c r="L136" s="15"/>
      <c r="M136" s="15"/>
      <c r="N136" s="5"/>
      <c r="O136" s="15"/>
      <c r="P136" s="15"/>
      <c r="Q136" s="15"/>
      <c r="R136" s="15"/>
      <c r="S136" s="15"/>
      <c r="T136" s="15"/>
      <c r="U136" s="6"/>
      <c r="V136" s="15"/>
      <c r="W136" s="15"/>
      <c r="X136" s="15"/>
      <c r="Y136" s="15"/>
      <c r="Z136" s="15"/>
      <c r="AA136" s="15"/>
      <c r="AB136" s="15"/>
      <c r="AC136" s="6"/>
      <c r="AY136" s="11"/>
    </row>
    <row r="137" spans="2:58" x14ac:dyDescent="0.2">
      <c r="B137" s="10"/>
      <c r="F137" s="5"/>
      <c r="G137" s="15"/>
      <c r="H137" s="15"/>
      <c r="I137" s="15"/>
      <c r="J137" s="15"/>
      <c r="K137" s="15"/>
      <c r="L137" s="15"/>
      <c r="M137" s="15"/>
      <c r="N137" s="5"/>
      <c r="O137" s="15"/>
      <c r="P137" s="15"/>
      <c r="Q137" s="15"/>
      <c r="R137" s="15"/>
      <c r="S137" s="15"/>
      <c r="T137" s="15"/>
      <c r="U137" s="6"/>
      <c r="V137" s="15"/>
      <c r="W137" s="15"/>
      <c r="X137" s="15"/>
      <c r="Y137" s="15"/>
      <c r="Z137" s="15"/>
      <c r="AA137" s="15"/>
      <c r="AB137" s="15"/>
      <c r="AC137" s="6"/>
      <c r="AY137" s="11"/>
    </row>
    <row r="138" spans="2:58" x14ac:dyDescent="0.2">
      <c r="B138" s="10"/>
      <c r="F138" s="5"/>
      <c r="G138" s="15"/>
      <c r="H138" s="15"/>
      <c r="I138" s="15"/>
      <c r="J138" s="15"/>
      <c r="K138" s="15"/>
      <c r="L138" s="15"/>
      <c r="M138" s="15"/>
      <c r="N138" s="5"/>
      <c r="O138" s="15"/>
      <c r="P138" s="15"/>
      <c r="Q138" s="15"/>
      <c r="R138" s="15"/>
      <c r="S138" s="15"/>
      <c r="T138" s="15"/>
      <c r="U138" s="6"/>
      <c r="V138" s="15"/>
      <c r="W138" s="15"/>
      <c r="X138" s="15"/>
      <c r="Y138" s="15"/>
      <c r="Z138" s="15"/>
      <c r="AA138" s="15"/>
      <c r="AB138" s="15"/>
      <c r="AC138" s="6"/>
      <c r="AY138" s="11"/>
    </row>
    <row r="139" spans="2:58" x14ac:dyDescent="0.2">
      <c r="B139" s="10"/>
      <c r="F139" s="5"/>
      <c r="G139" s="15"/>
      <c r="H139" s="15"/>
      <c r="I139" s="15"/>
      <c r="J139" s="15"/>
      <c r="K139" s="15"/>
      <c r="L139" s="15"/>
      <c r="M139" s="15"/>
      <c r="N139" s="5"/>
      <c r="O139" s="15"/>
      <c r="P139" s="15"/>
      <c r="Q139" s="15"/>
      <c r="R139" s="15"/>
      <c r="S139" s="15"/>
      <c r="T139" s="15"/>
      <c r="U139" s="6"/>
      <c r="V139" s="15"/>
      <c r="W139" s="15"/>
      <c r="X139" s="15"/>
      <c r="Y139" s="15"/>
      <c r="Z139" s="15"/>
      <c r="AA139" s="15"/>
      <c r="AB139" s="15"/>
      <c r="AC139" s="6"/>
      <c r="AE139" s="14" t="s">
        <v>0</v>
      </c>
      <c r="AY139" s="11"/>
    </row>
    <row r="140" spans="2:58" x14ac:dyDescent="0.2">
      <c r="B140" s="10"/>
      <c r="F140" s="5"/>
      <c r="G140" s="15"/>
      <c r="H140" s="15"/>
      <c r="I140" s="15"/>
      <c r="J140" s="15"/>
      <c r="K140" s="15"/>
      <c r="L140" s="15"/>
      <c r="M140" s="15"/>
      <c r="N140" s="5"/>
      <c r="O140" s="15"/>
      <c r="P140" s="15"/>
      <c r="Q140" s="15"/>
      <c r="R140" s="15"/>
      <c r="S140" s="15"/>
      <c r="T140" s="15"/>
      <c r="U140" s="6"/>
      <c r="V140" s="15"/>
      <c r="W140" s="15"/>
      <c r="X140" s="15"/>
      <c r="Y140" s="15"/>
      <c r="Z140" s="15"/>
      <c r="AA140" s="15"/>
      <c r="AB140" s="15"/>
      <c r="AC140" s="6"/>
      <c r="AE140" s="37">
        <f>+AE126</f>
        <v>1.0833333333333333</v>
      </c>
      <c r="AY140" s="11"/>
    </row>
    <row r="141" spans="2:58" x14ac:dyDescent="0.2">
      <c r="B141" s="10"/>
      <c r="F141" s="5"/>
      <c r="G141" s="15"/>
      <c r="H141" s="15"/>
      <c r="I141" s="15"/>
      <c r="J141" s="15"/>
      <c r="K141" s="15"/>
      <c r="L141" s="15"/>
      <c r="M141" s="15"/>
      <c r="N141" s="5"/>
      <c r="O141" s="15"/>
      <c r="P141" s="15"/>
      <c r="Q141" s="15"/>
      <c r="R141" s="15"/>
      <c r="S141" s="15"/>
      <c r="T141" s="15"/>
      <c r="U141" s="6"/>
      <c r="V141" s="15"/>
      <c r="W141" s="15"/>
      <c r="X141" s="15"/>
      <c r="Y141" s="15"/>
      <c r="Z141" s="15"/>
      <c r="AA141" s="15"/>
      <c r="AB141" s="15"/>
      <c r="AC141" s="6"/>
      <c r="AE141" s="37"/>
      <c r="AY141" s="11"/>
    </row>
    <row r="142" spans="2:58" x14ac:dyDescent="0.2">
      <c r="B142" s="10"/>
      <c r="F142" s="7"/>
      <c r="G142" s="8"/>
      <c r="H142" s="8"/>
      <c r="I142" s="8"/>
      <c r="J142" s="8"/>
      <c r="K142" s="8"/>
      <c r="L142" s="8"/>
      <c r="M142" s="8"/>
      <c r="N142" s="7"/>
      <c r="O142" s="8"/>
      <c r="P142" s="8"/>
      <c r="Q142" s="8"/>
      <c r="R142" s="8"/>
      <c r="S142" s="8"/>
      <c r="T142" s="8"/>
      <c r="U142" s="9"/>
      <c r="V142" s="8"/>
      <c r="W142" s="8"/>
      <c r="X142" s="8"/>
      <c r="Y142" s="8"/>
      <c r="Z142" s="8"/>
      <c r="AA142" s="8"/>
      <c r="AB142" s="8"/>
      <c r="AC142" s="9"/>
      <c r="AE142" s="37"/>
      <c r="AY142" s="11"/>
    </row>
    <row r="143" spans="2:58" x14ac:dyDescent="0.2">
      <c r="B143" s="10"/>
      <c r="Q143" s="31" t="str">
        <f>+Q124</f>
        <v>K103</v>
      </c>
      <c r="R143" s="31"/>
      <c r="AY143" s="11"/>
    </row>
    <row r="144" spans="2:58" x14ac:dyDescent="0.2">
      <c r="B144" s="10"/>
      <c r="AY144" s="11"/>
    </row>
    <row r="145" spans="2:51" x14ac:dyDescent="0.2">
      <c r="B145" s="10"/>
      <c r="I145" s="31">
        <f>+Q147/3</f>
        <v>2.1666666666666665</v>
      </c>
      <c r="J145" s="31"/>
      <c r="K145" s="1" t="s">
        <v>0</v>
      </c>
      <c r="Q145" s="31">
        <f>+I145</f>
        <v>2.1666666666666665</v>
      </c>
      <c r="R145" s="31"/>
      <c r="S145" s="1" t="s">
        <v>0</v>
      </c>
      <c r="Y145" s="31">
        <f>+Q145</f>
        <v>2.1666666666666665</v>
      </c>
      <c r="Z145" s="31"/>
      <c r="AA145" s="1" t="s">
        <v>0</v>
      </c>
      <c r="AY145" s="11"/>
    </row>
    <row r="146" spans="2:51" x14ac:dyDescent="0.2">
      <c r="B146" s="10"/>
      <c r="AY146" s="11"/>
    </row>
    <row r="147" spans="2:51" x14ac:dyDescent="0.2">
      <c r="B147" s="10"/>
      <c r="Q147" s="33">
        <v>6.5</v>
      </c>
      <c r="R147" s="33"/>
      <c r="S147" s="1" t="s">
        <v>0</v>
      </c>
      <c r="AY147" s="11"/>
    </row>
    <row r="148" spans="2:51" x14ac:dyDescent="0.2">
      <c r="B148" s="10"/>
      <c r="AY148" s="11"/>
    </row>
    <row r="149" spans="2:51" x14ac:dyDescent="0.2">
      <c r="B149" s="10"/>
      <c r="S149" s="16" t="s">
        <v>44</v>
      </c>
      <c r="AY149" s="11"/>
    </row>
    <row r="150" spans="2:51" x14ac:dyDescent="0.2">
      <c r="B150" s="10"/>
      <c r="C150" s="29" t="s">
        <v>25</v>
      </c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Y150" s="14" t="s">
        <v>0</v>
      </c>
      <c r="AY150" s="11"/>
    </row>
    <row r="151" spans="2:51" x14ac:dyDescent="0.2">
      <c r="B151" s="10"/>
      <c r="C151" s="40" t="s">
        <v>26</v>
      </c>
      <c r="D151" s="41"/>
      <c r="E151" s="42"/>
      <c r="F151" s="49" t="s">
        <v>27</v>
      </c>
      <c r="G151" s="50"/>
      <c r="H151" s="50"/>
      <c r="I151" s="50"/>
      <c r="J151" s="50"/>
      <c r="K151" s="50"/>
      <c r="L151" s="50"/>
      <c r="M151" s="50"/>
      <c r="N151" s="50"/>
      <c r="O151" s="51"/>
      <c r="R151" s="1" t="s">
        <v>37</v>
      </c>
      <c r="Y151" s="37">
        <f>+Y164</f>
        <v>0.6</v>
      </c>
      <c r="AY151" s="11"/>
    </row>
    <row r="152" spans="2:51" x14ac:dyDescent="0.2">
      <c r="B152" s="10"/>
      <c r="C152" s="43"/>
      <c r="D152" s="44"/>
      <c r="E152" s="45"/>
      <c r="F152" s="52" t="s">
        <v>28</v>
      </c>
      <c r="G152" s="52"/>
      <c r="H152" s="52"/>
      <c r="I152" s="52" t="s">
        <v>29</v>
      </c>
      <c r="J152" s="52"/>
      <c r="K152" s="52"/>
      <c r="L152" s="52" t="s">
        <v>30</v>
      </c>
      <c r="M152" s="52"/>
      <c r="N152" s="52"/>
      <c r="O152" s="52"/>
      <c r="Y152" s="37"/>
      <c r="AY152" s="11"/>
    </row>
    <row r="153" spans="2:51" x14ac:dyDescent="0.2">
      <c r="B153" s="10"/>
      <c r="C153" s="43"/>
      <c r="D153" s="44"/>
      <c r="E153" s="45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Y153" s="37"/>
      <c r="AY153" s="11"/>
    </row>
    <row r="154" spans="2:51" x14ac:dyDescent="0.2">
      <c r="B154" s="10"/>
      <c r="C154" s="43"/>
      <c r="D154" s="44"/>
      <c r="E154" s="45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Q154" s="1" t="s">
        <v>36</v>
      </c>
      <c r="Y154" s="37" t="s">
        <v>63</v>
      </c>
      <c r="AY154" s="11"/>
    </row>
    <row r="155" spans="2:51" x14ac:dyDescent="0.2">
      <c r="B155" s="10"/>
      <c r="C155" s="43"/>
      <c r="D155" s="44"/>
      <c r="E155" s="45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Y155" s="37"/>
      <c r="AA155" s="14" t="s">
        <v>0</v>
      </c>
      <c r="AY155" s="11"/>
    </row>
    <row r="156" spans="2:51" ht="12" thickBot="1" x14ac:dyDescent="0.25">
      <c r="B156" s="10"/>
      <c r="C156" s="46"/>
      <c r="D156" s="47"/>
      <c r="E156" s="48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AA156" s="36">
        <v>3.5</v>
      </c>
      <c r="AY156" s="11"/>
    </row>
    <row r="157" spans="2:51" ht="12" thickTop="1" x14ac:dyDescent="0.2">
      <c r="B157" s="10"/>
      <c r="C157" s="54">
        <v>85</v>
      </c>
      <c r="D157" s="54"/>
      <c r="E157" s="54"/>
      <c r="F157" s="55">
        <v>1.82</v>
      </c>
      <c r="G157" s="55"/>
      <c r="H157" s="55"/>
      <c r="I157" s="56" t="s">
        <v>31</v>
      </c>
      <c r="J157" s="55"/>
      <c r="K157" s="55"/>
      <c r="L157" s="55">
        <v>2.4</v>
      </c>
      <c r="M157" s="55"/>
      <c r="N157" s="55"/>
      <c r="O157" s="55"/>
      <c r="Y157" s="14" t="s">
        <v>0</v>
      </c>
      <c r="AA157" s="36"/>
      <c r="AY157" s="11"/>
    </row>
    <row r="158" spans="2:51" x14ac:dyDescent="0.2">
      <c r="B158" s="10"/>
      <c r="C158" s="29">
        <v>90</v>
      </c>
      <c r="D158" s="29"/>
      <c r="E158" s="29"/>
      <c r="F158" s="35" t="s">
        <v>31</v>
      </c>
      <c r="G158" s="30"/>
      <c r="H158" s="30"/>
      <c r="I158" s="35" t="s">
        <v>31</v>
      </c>
      <c r="J158" s="30"/>
      <c r="K158" s="30"/>
      <c r="L158" s="30">
        <v>2.4</v>
      </c>
      <c r="M158" s="30"/>
      <c r="N158" s="30"/>
      <c r="O158" s="30"/>
      <c r="Y158" s="37">
        <f>+AA156-Y151</f>
        <v>2.9</v>
      </c>
      <c r="AA158" s="36"/>
      <c r="AY158" s="11"/>
    </row>
    <row r="159" spans="2:51" x14ac:dyDescent="0.2">
      <c r="B159" s="10"/>
      <c r="C159" s="29">
        <v>115</v>
      </c>
      <c r="D159" s="29"/>
      <c r="E159" s="29"/>
      <c r="F159" s="30">
        <v>2.15</v>
      </c>
      <c r="G159" s="30"/>
      <c r="H159" s="30"/>
      <c r="I159" s="30">
        <v>2.15</v>
      </c>
      <c r="J159" s="30"/>
      <c r="K159" s="30"/>
      <c r="L159" s="35" t="s">
        <v>31</v>
      </c>
      <c r="M159" s="30"/>
      <c r="N159" s="30"/>
      <c r="O159" s="30"/>
      <c r="X159" s="14"/>
      <c r="Y159" s="37"/>
      <c r="AA159" s="37" t="s">
        <v>62</v>
      </c>
      <c r="AY159" s="11"/>
    </row>
    <row r="160" spans="2:51" x14ac:dyDescent="0.2">
      <c r="B160" s="10"/>
      <c r="C160" s="29">
        <v>135</v>
      </c>
      <c r="D160" s="29"/>
      <c r="E160" s="29"/>
      <c r="F160" s="30">
        <v>2.4500000000000002</v>
      </c>
      <c r="G160" s="30"/>
      <c r="H160" s="30"/>
      <c r="I160" s="30">
        <v>2.4500000000000002</v>
      </c>
      <c r="J160" s="30"/>
      <c r="K160" s="30"/>
      <c r="L160" s="30">
        <v>2.85</v>
      </c>
      <c r="M160" s="30"/>
      <c r="N160" s="30"/>
      <c r="O160" s="30"/>
      <c r="R160" s="1" t="s">
        <v>35</v>
      </c>
      <c r="X160" s="14"/>
      <c r="Y160" s="37"/>
      <c r="AA160" s="37"/>
      <c r="AY160" s="11"/>
    </row>
    <row r="161" spans="2:51" x14ac:dyDescent="0.2">
      <c r="B161" s="10"/>
      <c r="C161" s="29">
        <v>145</v>
      </c>
      <c r="D161" s="29"/>
      <c r="E161" s="29"/>
      <c r="F161" s="35" t="s">
        <v>31</v>
      </c>
      <c r="G161" s="30"/>
      <c r="H161" s="30"/>
      <c r="I161" s="30">
        <v>2.5</v>
      </c>
      <c r="J161" s="30"/>
      <c r="K161" s="30"/>
      <c r="L161" s="35" t="s">
        <v>31</v>
      </c>
      <c r="M161" s="30"/>
      <c r="N161" s="30"/>
      <c r="O161" s="30"/>
      <c r="AA161" s="37"/>
      <c r="AY161" s="11"/>
    </row>
    <row r="162" spans="2:51" x14ac:dyDescent="0.2">
      <c r="B162" s="10"/>
      <c r="C162" s="29">
        <v>175</v>
      </c>
      <c r="D162" s="29"/>
      <c r="E162" s="29"/>
      <c r="F162" s="35" t="s">
        <v>31</v>
      </c>
      <c r="G162" s="30"/>
      <c r="H162" s="30"/>
      <c r="I162" s="30">
        <v>2.8</v>
      </c>
      <c r="J162" s="30"/>
      <c r="K162" s="30"/>
      <c r="L162" s="35" t="s">
        <v>31</v>
      </c>
      <c r="M162" s="30"/>
      <c r="N162" s="30"/>
      <c r="O162" s="30"/>
      <c r="AY162" s="11"/>
    </row>
    <row r="163" spans="2:51" x14ac:dyDescent="0.2">
      <c r="B163" s="10"/>
      <c r="C163" s="29">
        <v>190</v>
      </c>
      <c r="D163" s="29"/>
      <c r="E163" s="29"/>
      <c r="F163" s="30">
        <v>2.9</v>
      </c>
      <c r="G163" s="30"/>
      <c r="H163" s="30"/>
      <c r="I163" s="30">
        <v>2.95</v>
      </c>
      <c r="J163" s="30"/>
      <c r="K163" s="30"/>
      <c r="L163" s="30">
        <v>3.75</v>
      </c>
      <c r="M163" s="30"/>
      <c r="N163" s="30"/>
      <c r="O163" s="30"/>
      <c r="Q163" s="31" t="s">
        <v>65</v>
      </c>
      <c r="R163" s="31"/>
      <c r="Y163" s="14" t="s">
        <v>0</v>
      </c>
      <c r="AY163" s="11"/>
    </row>
    <row r="164" spans="2:51" x14ac:dyDescent="0.2">
      <c r="B164" s="10"/>
      <c r="C164" s="29">
        <v>235</v>
      </c>
      <c r="D164" s="29"/>
      <c r="E164" s="29"/>
      <c r="F164" s="30">
        <v>3.35</v>
      </c>
      <c r="G164" s="30"/>
      <c r="H164" s="30"/>
      <c r="I164" s="30">
        <v>3.35</v>
      </c>
      <c r="J164" s="30"/>
      <c r="K164" s="30"/>
      <c r="L164" s="35" t="s">
        <v>31</v>
      </c>
      <c r="M164" s="30"/>
      <c r="N164" s="30"/>
      <c r="O164" s="30"/>
      <c r="Q164" s="33">
        <v>0.12</v>
      </c>
      <c r="R164" s="33"/>
      <c r="S164" s="1" t="s">
        <v>0</v>
      </c>
      <c r="Y164" s="36">
        <v>0.6</v>
      </c>
      <c r="AY164" s="11"/>
    </row>
    <row r="165" spans="2:51" x14ac:dyDescent="0.2">
      <c r="B165" s="10"/>
      <c r="C165" s="29">
        <v>240</v>
      </c>
      <c r="D165" s="29"/>
      <c r="E165" s="29"/>
      <c r="F165" s="30">
        <v>3.35</v>
      </c>
      <c r="G165" s="30"/>
      <c r="H165" s="30"/>
      <c r="I165" s="30">
        <v>3.35</v>
      </c>
      <c r="J165" s="30"/>
      <c r="K165" s="30"/>
      <c r="L165" s="35" t="s">
        <v>31</v>
      </c>
      <c r="M165" s="30"/>
      <c r="N165" s="30"/>
      <c r="O165" s="30"/>
      <c r="Y165" s="36"/>
      <c r="AC165" s="32" t="str">
        <f>+Q124</f>
        <v>K103</v>
      </c>
      <c r="AD165" s="32"/>
      <c r="AE165" s="16" t="s">
        <v>14</v>
      </c>
      <c r="AY165" s="11"/>
    </row>
    <row r="166" spans="2:51" x14ac:dyDescent="0.2">
      <c r="B166" s="10"/>
      <c r="C166" s="29">
        <v>290</v>
      </c>
      <c r="D166" s="29"/>
      <c r="E166" s="29"/>
      <c r="F166" s="30">
        <v>3.85</v>
      </c>
      <c r="G166" s="30"/>
      <c r="H166" s="30"/>
      <c r="I166" s="30">
        <v>3.85</v>
      </c>
      <c r="J166" s="30"/>
      <c r="K166" s="30"/>
      <c r="L166" s="30">
        <v>4.55</v>
      </c>
      <c r="M166" s="30"/>
      <c r="N166" s="30"/>
      <c r="O166" s="30"/>
      <c r="Y166" s="36"/>
      <c r="AC166" s="17" t="s">
        <v>12</v>
      </c>
      <c r="AY166" s="11"/>
    </row>
    <row r="167" spans="2:51" x14ac:dyDescent="0.2">
      <c r="B167" s="10"/>
      <c r="Y167" s="37" t="s">
        <v>66</v>
      </c>
      <c r="AC167" s="1" t="s">
        <v>10</v>
      </c>
      <c r="AI167" s="31">
        <f>+AI180</f>
        <v>0.25</v>
      </c>
      <c r="AJ167" s="31"/>
      <c r="AK167" s="13" t="s">
        <v>6</v>
      </c>
      <c r="AL167" s="31">
        <f>+AL180</f>
        <v>0.48</v>
      </c>
      <c r="AM167" s="31"/>
      <c r="AN167" s="13" t="s">
        <v>6</v>
      </c>
      <c r="AO167" s="31">
        <f>+AO180</f>
        <v>25</v>
      </c>
      <c r="AP167" s="31"/>
      <c r="AQ167" s="1" t="s">
        <v>38</v>
      </c>
      <c r="AT167" s="31">
        <f>+AI167*AL167*AO167</f>
        <v>3</v>
      </c>
      <c r="AU167" s="31"/>
      <c r="AV167" s="1" t="s">
        <v>9</v>
      </c>
      <c r="AY167" s="11"/>
    </row>
    <row r="168" spans="2:51" x14ac:dyDescent="0.2">
      <c r="B168" s="10"/>
      <c r="S168" s="1" t="s">
        <v>64</v>
      </c>
      <c r="U168" s="33">
        <v>0.25</v>
      </c>
      <c r="V168" s="33"/>
      <c r="W168" s="1" t="s">
        <v>0</v>
      </c>
      <c r="Y168" s="37"/>
      <c r="AC168" s="1" t="s">
        <v>11</v>
      </c>
      <c r="AL168" s="31">
        <f>+AL181</f>
        <v>2.9</v>
      </c>
      <c r="AM168" s="31"/>
      <c r="AN168" s="13" t="s">
        <v>6</v>
      </c>
      <c r="AO168" s="33">
        <v>2.4</v>
      </c>
      <c r="AP168" s="33"/>
      <c r="AQ168" s="1" t="s">
        <v>67</v>
      </c>
      <c r="AT168" s="39">
        <f>+AL168*AO168</f>
        <v>6.96</v>
      </c>
      <c r="AU168" s="39"/>
      <c r="AV168" s="21" t="s">
        <v>9</v>
      </c>
      <c r="AW168" s="21"/>
      <c r="AY168" s="11"/>
    </row>
    <row r="169" spans="2:51" x14ac:dyDescent="0.2">
      <c r="B169" s="10"/>
      <c r="D169" s="17" t="s">
        <v>53</v>
      </c>
      <c r="AS169" s="1" t="s">
        <v>13</v>
      </c>
      <c r="AT169" s="31">
        <f>SUM(AT167:AU168)</f>
        <v>9.9600000000000009</v>
      </c>
      <c r="AU169" s="31"/>
      <c r="AV169" s="1" t="s">
        <v>9</v>
      </c>
      <c r="AY169" s="11"/>
    </row>
    <row r="170" spans="2:51" x14ac:dyDescent="0.2">
      <c r="B170" s="10"/>
      <c r="D170" s="1" t="s">
        <v>46</v>
      </c>
      <c r="I170" s="31">
        <f>MAX(C132,I145)</f>
        <v>3.5</v>
      </c>
      <c r="J170" s="31"/>
      <c r="K170" s="1" t="s">
        <v>47</v>
      </c>
      <c r="L170" s="31">
        <f>MIN(C132,I145)</f>
        <v>2.1666666666666665</v>
      </c>
      <c r="M170" s="31"/>
      <c r="N170" s="13" t="s">
        <v>7</v>
      </c>
      <c r="O170" s="31">
        <f>+I170/L170</f>
        <v>1.6153846153846154</v>
      </c>
      <c r="P170" s="31"/>
      <c r="Q170" s="13" t="str">
        <f>IF(O170&lt;=R170,"&lt;","&gt;")</f>
        <v>&lt;</v>
      </c>
      <c r="R170" s="31">
        <v>2</v>
      </c>
      <c r="S170" s="31"/>
      <c r="U170" s="12" t="str">
        <f>IF(O170&lt;=R170,"uygun.","uygun değil.")</f>
        <v>uygun.</v>
      </c>
      <c r="AC170" s="31">
        <f>+AC183</f>
        <v>1.4</v>
      </c>
      <c r="AD170" s="31"/>
      <c r="AE170" s="13" t="s">
        <v>6</v>
      </c>
      <c r="AF170" s="31">
        <f>+AT169</f>
        <v>9.9600000000000009</v>
      </c>
      <c r="AG170" s="31"/>
      <c r="AH170" s="13" t="s">
        <v>7</v>
      </c>
      <c r="AI170" s="31">
        <f>+AC170*AF170</f>
        <v>13.944000000000001</v>
      </c>
      <c r="AJ170" s="31"/>
      <c r="AK170" s="1" t="s">
        <v>9</v>
      </c>
      <c r="AY170" s="11"/>
    </row>
    <row r="171" spans="2:51" x14ac:dyDescent="0.2">
      <c r="B171" s="10"/>
      <c r="D171" s="16" t="s">
        <v>45</v>
      </c>
      <c r="AC171" s="17" t="s">
        <v>24</v>
      </c>
      <c r="AY171" s="11"/>
    </row>
    <row r="172" spans="2:51" x14ac:dyDescent="0.2">
      <c r="B172" s="10"/>
      <c r="D172" s="1" t="s">
        <v>42</v>
      </c>
      <c r="J172" s="31">
        <f>+Q164</f>
        <v>0.12</v>
      </c>
      <c r="K172" s="31"/>
      <c r="L172" s="1" t="s">
        <v>0</v>
      </c>
      <c r="M172" s="13" t="s">
        <v>6</v>
      </c>
      <c r="N172" s="33">
        <v>25</v>
      </c>
      <c r="O172" s="33"/>
      <c r="P172" s="1" t="s">
        <v>38</v>
      </c>
      <c r="S172" s="31">
        <f>+J172*N172</f>
        <v>3</v>
      </c>
      <c r="T172" s="31"/>
      <c r="U172" s="1" t="s">
        <v>4</v>
      </c>
      <c r="AC172" s="31">
        <f>+AE126</f>
        <v>1.0833333333333333</v>
      </c>
      <c r="AD172" s="31"/>
      <c r="AE172" s="13" t="s">
        <v>6</v>
      </c>
      <c r="AF172" s="31">
        <f>+AF185</f>
        <v>5.05</v>
      </c>
      <c r="AG172" s="31"/>
      <c r="AH172" s="13" t="s">
        <v>7</v>
      </c>
      <c r="AI172" s="31">
        <f>+AC172*AF172</f>
        <v>5.4708333333333323</v>
      </c>
      <c r="AJ172" s="31"/>
      <c r="AK172" s="1" t="s">
        <v>9</v>
      </c>
      <c r="AY172" s="11"/>
    </row>
    <row r="173" spans="2:51" x14ac:dyDescent="0.2">
      <c r="B173" s="10"/>
      <c r="D173" s="1" t="s">
        <v>39</v>
      </c>
      <c r="J173" s="33">
        <v>0.05</v>
      </c>
      <c r="K173" s="33"/>
      <c r="L173" s="1" t="s">
        <v>0</v>
      </c>
      <c r="M173" s="13" t="s">
        <v>6</v>
      </c>
      <c r="N173" s="33">
        <v>22</v>
      </c>
      <c r="O173" s="33"/>
      <c r="P173" s="1" t="s">
        <v>38</v>
      </c>
      <c r="S173" s="31">
        <f>+J173*N173</f>
        <v>1.1000000000000001</v>
      </c>
      <c r="T173" s="31"/>
      <c r="U173" s="1" t="s">
        <v>4</v>
      </c>
      <c r="AC173" s="31">
        <f>+AC186</f>
        <v>1.4</v>
      </c>
      <c r="AD173" s="31"/>
      <c r="AE173" s="13" t="s">
        <v>6</v>
      </c>
      <c r="AF173" s="31">
        <f>+AI172</f>
        <v>5.4708333333333323</v>
      </c>
      <c r="AG173" s="31"/>
      <c r="AH173" s="13" t="s">
        <v>7</v>
      </c>
      <c r="AI173" s="31">
        <f>+AC173*AF173</f>
        <v>7.6591666666666649</v>
      </c>
      <c r="AJ173" s="31"/>
      <c r="AK173" s="1" t="s">
        <v>9</v>
      </c>
      <c r="AY173" s="11"/>
    </row>
    <row r="174" spans="2:51" x14ac:dyDescent="0.2">
      <c r="B174" s="10"/>
      <c r="D174" s="1" t="s">
        <v>40</v>
      </c>
      <c r="J174" s="33">
        <v>2.5000000000000001E-2</v>
      </c>
      <c r="K174" s="33"/>
      <c r="L174" s="1" t="s">
        <v>0</v>
      </c>
      <c r="M174" s="13" t="s">
        <v>6</v>
      </c>
      <c r="N174" s="33">
        <v>22</v>
      </c>
      <c r="O174" s="33"/>
      <c r="P174" s="1" t="s">
        <v>38</v>
      </c>
      <c r="S174" s="31">
        <f>+J174*N174</f>
        <v>0.55000000000000004</v>
      </c>
      <c r="T174" s="31"/>
      <c r="U174" s="1" t="s">
        <v>4</v>
      </c>
      <c r="AC174" s="17" t="s">
        <v>23</v>
      </c>
      <c r="AY174" s="11"/>
    </row>
    <row r="175" spans="2:51" x14ac:dyDescent="0.2">
      <c r="B175" s="10"/>
      <c r="D175" s="1" t="s">
        <v>41</v>
      </c>
      <c r="J175" s="33">
        <v>0.02</v>
      </c>
      <c r="K175" s="33"/>
      <c r="L175" s="1" t="s">
        <v>0</v>
      </c>
      <c r="M175" s="13" t="s">
        <v>6</v>
      </c>
      <c r="N175" s="33">
        <v>20</v>
      </c>
      <c r="O175" s="33"/>
      <c r="P175" s="1" t="s">
        <v>38</v>
      </c>
      <c r="S175" s="31">
        <f>+J175*N175</f>
        <v>0.4</v>
      </c>
      <c r="T175" s="31"/>
      <c r="U175" s="1" t="s">
        <v>4</v>
      </c>
      <c r="AC175" s="31">
        <f>+AC172</f>
        <v>1.0833333333333333</v>
      </c>
      <c r="AD175" s="31"/>
      <c r="AE175" s="13" t="s">
        <v>6</v>
      </c>
      <c r="AF175" s="31">
        <f>+AF188</f>
        <v>5</v>
      </c>
      <c r="AG175" s="31"/>
      <c r="AH175" s="13" t="s">
        <v>7</v>
      </c>
      <c r="AI175" s="31">
        <f>+AC175*AF175</f>
        <v>5.4166666666666661</v>
      </c>
      <c r="AJ175" s="31"/>
      <c r="AK175" s="1" t="s">
        <v>9</v>
      </c>
      <c r="AY175" s="11"/>
    </row>
    <row r="176" spans="2:51" x14ac:dyDescent="0.2">
      <c r="B176" s="10"/>
      <c r="L176" s="1" t="s">
        <v>43</v>
      </c>
      <c r="S176" s="34">
        <f>SUM(S172:T175)</f>
        <v>5.05</v>
      </c>
      <c r="T176" s="34"/>
      <c r="U176" s="22" t="s">
        <v>4</v>
      </c>
      <c r="V176" s="22"/>
      <c r="AC176" s="31">
        <f>+AC189</f>
        <v>1.6</v>
      </c>
      <c r="AD176" s="31"/>
      <c r="AE176" s="13" t="s">
        <v>6</v>
      </c>
      <c r="AF176" s="31">
        <f>+AI175</f>
        <v>5.4166666666666661</v>
      </c>
      <c r="AG176" s="31"/>
      <c r="AH176" s="13" t="s">
        <v>7</v>
      </c>
      <c r="AI176" s="31">
        <f>+AC176*AF176</f>
        <v>8.6666666666666661</v>
      </c>
      <c r="AJ176" s="31"/>
      <c r="AK176" s="1" t="s">
        <v>9</v>
      </c>
      <c r="AY176" s="11"/>
    </row>
    <row r="177" spans="2:51" x14ac:dyDescent="0.2">
      <c r="B177" s="10"/>
      <c r="J177" s="1" t="s">
        <v>5</v>
      </c>
      <c r="S177" s="33">
        <v>5</v>
      </c>
      <c r="T177" s="33"/>
      <c r="U177" s="1" t="s">
        <v>4</v>
      </c>
      <c r="AY177" s="11"/>
    </row>
    <row r="178" spans="2:51" x14ac:dyDescent="0.2">
      <c r="B178" s="10"/>
      <c r="C178" s="32" t="str">
        <f>+E132</f>
        <v>K101</v>
      </c>
      <c r="D178" s="32"/>
      <c r="E178" s="16" t="s">
        <v>14</v>
      </c>
      <c r="AC178" s="32" t="str">
        <f>+M132</f>
        <v>K102</v>
      </c>
      <c r="AD178" s="32"/>
      <c r="AE178" s="16" t="s">
        <v>14</v>
      </c>
      <c r="AY178" s="11"/>
    </row>
    <row r="179" spans="2:51" x14ac:dyDescent="0.2">
      <c r="B179" s="10"/>
      <c r="C179" s="17" t="s">
        <v>12</v>
      </c>
      <c r="AC179" s="17" t="s">
        <v>12</v>
      </c>
      <c r="AY179" s="11"/>
    </row>
    <row r="180" spans="2:51" x14ac:dyDescent="0.2">
      <c r="B180" s="10"/>
      <c r="C180" s="1" t="s">
        <v>10</v>
      </c>
      <c r="I180" s="31">
        <f>+U168</f>
        <v>0.25</v>
      </c>
      <c r="J180" s="31"/>
      <c r="K180" s="13" t="s">
        <v>6</v>
      </c>
      <c r="L180" s="31">
        <f>+Y164-Q164</f>
        <v>0.48</v>
      </c>
      <c r="M180" s="31"/>
      <c r="N180" s="13" t="s">
        <v>6</v>
      </c>
      <c r="O180" s="31">
        <f>+N172</f>
        <v>25</v>
      </c>
      <c r="P180" s="31"/>
      <c r="Q180" s="1" t="s">
        <v>38</v>
      </c>
      <c r="T180" s="31">
        <f>+I180*L180*O180</f>
        <v>3</v>
      </c>
      <c r="U180" s="31"/>
      <c r="V180" s="1" t="s">
        <v>9</v>
      </c>
      <c r="AC180" s="1" t="s">
        <v>10</v>
      </c>
      <c r="AI180" s="31">
        <f>+I180</f>
        <v>0.25</v>
      </c>
      <c r="AJ180" s="31"/>
      <c r="AK180" s="13" t="s">
        <v>6</v>
      </c>
      <c r="AL180" s="31">
        <f>+L180</f>
        <v>0.48</v>
      </c>
      <c r="AM180" s="31"/>
      <c r="AN180" s="13" t="s">
        <v>6</v>
      </c>
      <c r="AO180" s="31">
        <f>+O180</f>
        <v>25</v>
      </c>
      <c r="AP180" s="31"/>
      <c r="AQ180" s="1" t="s">
        <v>38</v>
      </c>
      <c r="AT180" s="31">
        <f>+AI180*AL180*AO180</f>
        <v>3</v>
      </c>
      <c r="AU180" s="31"/>
      <c r="AV180" s="1" t="s">
        <v>9</v>
      </c>
      <c r="AY180" s="11"/>
    </row>
    <row r="181" spans="2:51" x14ac:dyDescent="0.2">
      <c r="B181" s="10"/>
      <c r="C181" s="1" t="s">
        <v>11</v>
      </c>
      <c r="L181" s="31">
        <f>+Y158</f>
        <v>2.9</v>
      </c>
      <c r="M181" s="31"/>
      <c r="N181" s="13" t="s">
        <v>6</v>
      </c>
      <c r="O181" s="33">
        <v>2.4</v>
      </c>
      <c r="P181" s="33"/>
      <c r="Q181" s="1" t="s">
        <v>67</v>
      </c>
      <c r="T181" s="39">
        <f>+L181*O181</f>
        <v>6.96</v>
      </c>
      <c r="U181" s="39"/>
      <c r="V181" s="21" t="s">
        <v>9</v>
      </c>
      <c r="W181" s="21"/>
      <c r="AC181" s="1" t="s">
        <v>11</v>
      </c>
      <c r="AL181" s="31">
        <f>+L181</f>
        <v>2.9</v>
      </c>
      <c r="AM181" s="31"/>
      <c r="AN181" s="13" t="s">
        <v>6</v>
      </c>
      <c r="AO181" s="33">
        <v>0</v>
      </c>
      <c r="AP181" s="33"/>
      <c r="AQ181" s="1" t="s">
        <v>67</v>
      </c>
      <c r="AT181" s="39">
        <f>+AL181*AO181</f>
        <v>0</v>
      </c>
      <c r="AU181" s="39"/>
      <c r="AV181" s="21" t="s">
        <v>9</v>
      </c>
      <c r="AW181" s="21"/>
      <c r="AY181" s="11"/>
    </row>
    <row r="182" spans="2:51" x14ac:dyDescent="0.2">
      <c r="B182" s="10"/>
      <c r="S182" s="1" t="s">
        <v>13</v>
      </c>
      <c r="T182" s="31">
        <f>SUM(T180:U181)</f>
        <v>9.9600000000000009</v>
      </c>
      <c r="U182" s="31"/>
      <c r="V182" s="1" t="s">
        <v>9</v>
      </c>
      <c r="AS182" s="1" t="s">
        <v>13</v>
      </c>
      <c r="AT182" s="31">
        <f>SUM(AT180:AU181)</f>
        <v>3</v>
      </c>
      <c r="AU182" s="31"/>
      <c r="AV182" s="1" t="s">
        <v>9</v>
      </c>
      <c r="AY182" s="11"/>
    </row>
    <row r="183" spans="2:51" x14ac:dyDescent="0.2">
      <c r="B183" s="10"/>
      <c r="C183" s="31">
        <v>1.4</v>
      </c>
      <c r="D183" s="31"/>
      <c r="E183" s="13" t="s">
        <v>6</v>
      </c>
      <c r="F183" s="31">
        <f>+T182</f>
        <v>9.9600000000000009</v>
      </c>
      <c r="G183" s="31"/>
      <c r="H183" s="13" t="s">
        <v>7</v>
      </c>
      <c r="I183" s="31">
        <f>+C183*F183</f>
        <v>13.944000000000001</v>
      </c>
      <c r="J183" s="31"/>
      <c r="K183" s="1" t="s">
        <v>9</v>
      </c>
      <c r="AC183" s="31">
        <f>+C183</f>
        <v>1.4</v>
      </c>
      <c r="AD183" s="31"/>
      <c r="AE183" s="13" t="s">
        <v>6</v>
      </c>
      <c r="AF183" s="31">
        <f>+AT182</f>
        <v>3</v>
      </c>
      <c r="AG183" s="31"/>
      <c r="AH183" s="13" t="s">
        <v>7</v>
      </c>
      <c r="AI183" s="31">
        <f>+AC183*AF183</f>
        <v>4.1999999999999993</v>
      </c>
      <c r="AJ183" s="31"/>
      <c r="AK183" s="1" t="s">
        <v>9</v>
      </c>
      <c r="AY183" s="11"/>
    </row>
    <row r="184" spans="2:51" x14ac:dyDescent="0.2">
      <c r="B184" s="10"/>
      <c r="C184" s="17" t="s">
        <v>21</v>
      </c>
      <c r="AC184" s="17" t="s">
        <v>21</v>
      </c>
      <c r="AY184" s="11"/>
    </row>
    <row r="185" spans="2:51" x14ac:dyDescent="0.2">
      <c r="B185" s="10"/>
      <c r="C185" s="31">
        <f>+G122</f>
        <v>1.0833333333333333</v>
      </c>
      <c r="D185" s="31"/>
      <c r="E185" s="13" t="s">
        <v>6</v>
      </c>
      <c r="F185" s="31">
        <f>+S176</f>
        <v>5.05</v>
      </c>
      <c r="G185" s="31"/>
      <c r="H185" s="13" t="s">
        <v>7</v>
      </c>
      <c r="I185" s="31">
        <f>+C185*F185</f>
        <v>5.4708333333333323</v>
      </c>
      <c r="J185" s="31"/>
      <c r="K185" s="1" t="s">
        <v>9</v>
      </c>
      <c r="AC185" s="31">
        <f>+S122</f>
        <v>1.0833333333333333</v>
      </c>
      <c r="AD185" s="31"/>
      <c r="AE185" s="13" t="s">
        <v>6</v>
      </c>
      <c r="AF185" s="31">
        <f>+F185</f>
        <v>5.05</v>
      </c>
      <c r="AG185" s="31"/>
      <c r="AH185" s="13" t="s">
        <v>7</v>
      </c>
      <c r="AI185" s="31">
        <f>+AC185*AF185</f>
        <v>5.4708333333333323</v>
      </c>
      <c r="AJ185" s="31"/>
      <c r="AK185" s="1" t="s">
        <v>9</v>
      </c>
      <c r="AY185" s="11"/>
    </row>
    <row r="186" spans="2:51" x14ac:dyDescent="0.2">
      <c r="B186" s="10"/>
      <c r="C186" s="31">
        <f>+C183</f>
        <v>1.4</v>
      </c>
      <c r="D186" s="31"/>
      <c r="E186" s="13" t="s">
        <v>6</v>
      </c>
      <c r="F186" s="31">
        <f>+I185</f>
        <v>5.4708333333333323</v>
      </c>
      <c r="G186" s="31"/>
      <c r="H186" s="13" t="s">
        <v>7</v>
      </c>
      <c r="I186" s="31">
        <f>+C186*F186</f>
        <v>7.6591666666666649</v>
      </c>
      <c r="J186" s="31"/>
      <c r="K186" s="1" t="s">
        <v>9</v>
      </c>
      <c r="AC186" s="31">
        <f>+C186</f>
        <v>1.4</v>
      </c>
      <c r="AD186" s="31"/>
      <c r="AE186" s="13" t="s">
        <v>6</v>
      </c>
      <c r="AF186" s="31">
        <f>+AI185</f>
        <v>5.4708333333333323</v>
      </c>
      <c r="AG186" s="31"/>
      <c r="AH186" s="13" t="s">
        <v>7</v>
      </c>
      <c r="AI186" s="31">
        <f>+AC186*AF186</f>
        <v>7.6591666666666649</v>
      </c>
      <c r="AJ186" s="31"/>
      <c r="AK186" s="1" t="s">
        <v>9</v>
      </c>
      <c r="AY186" s="11"/>
    </row>
    <row r="187" spans="2:51" x14ac:dyDescent="0.2">
      <c r="B187" s="10"/>
      <c r="C187" s="17" t="s">
        <v>22</v>
      </c>
      <c r="AC187" s="17" t="s">
        <v>22</v>
      </c>
      <c r="AY187" s="11"/>
    </row>
    <row r="188" spans="2:51" x14ac:dyDescent="0.2">
      <c r="B188" s="10"/>
      <c r="C188" s="31">
        <f>+C185</f>
        <v>1.0833333333333333</v>
      </c>
      <c r="D188" s="31"/>
      <c r="E188" s="13" t="s">
        <v>6</v>
      </c>
      <c r="F188" s="31">
        <f>+S177</f>
        <v>5</v>
      </c>
      <c r="G188" s="31"/>
      <c r="H188" s="13" t="s">
        <v>7</v>
      </c>
      <c r="I188" s="31">
        <f>+C188*F188</f>
        <v>5.4166666666666661</v>
      </c>
      <c r="J188" s="31"/>
      <c r="K188" s="1" t="s">
        <v>9</v>
      </c>
      <c r="AC188" s="31">
        <f>+AC185</f>
        <v>1.0833333333333333</v>
      </c>
      <c r="AD188" s="31"/>
      <c r="AE188" s="13" t="s">
        <v>6</v>
      </c>
      <c r="AF188" s="31">
        <f>+F188</f>
        <v>5</v>
      </c>
      <c r="AG188" s="31"/>
      <c r="AH188" s="13" t="s">
        <v>7</v>
      </c>
      <c r="AI188" s="31">
        <f>+AC188*AF188</f>
        <v>5.4166666666666661</v>
      </c>
      <c r="AJ188" s="31"/>
      <c r="AK188" s="1" t="s">
        <v>9</v>
      </c>
      <c r="AY188" s="11"/>
    </row>
    <row r="189" spans="2:51" x14ac:dyDescent="0.2">
      <c r="B189" s="10"/>
      <c r="C189" s="31">
        <v>1.6</v>
      </c>
      <c r="D189" s="31"/>
      <c r="E189" s="13" t="s">
        <v>6</v>
      </c>
      <c r="F189" s="31">
        <f>+I188</f>
        <v>5.4166666666666661</v>
      </c>
      <c r="G189" s="31"/>
      <c r="H189" s="13" t="s">
        <v>7</v>
      </c>
      <c r="I189" s="31">
        <f>+C189*F189</f>
        <v>8.6666666666666661</v>
      </c>
      <c r="J189" s="31"/>
      <c r="K189" s="1" t="s">
        <v>9</v>
      </c>
      <c r="AC189" s="31">
        <f>+C189</f>
        <v>1.6</v>
      </c>
      <c r="AD189" s="31"/>
      <c r="AE189" s="13" t="s">
        <v>6</v>
      </c>
      <c r="AF189" s="31">
        <f>+AI188</f>
        <v>5.4166666666666661</v>
      </c>
      <c r="AG189" s="31"/>
      <c r="AH189" s="13" t="s">
        <v>7</v>
      </c>
      <c r="AI189" s="31">
        <f>+AC189*AF189</f>
        <v>8.6666666666666661</v>
      </c>
      <c r="AJ189" s="31"/>
      <c r="AK189" s="1" t="s">
        <v>9</v>
      </c>
      <c r="AY189" s="11"/>
    </row>
    <row r="190" spans="2:51" x14ac:dyDescent="0.2">
      <c r="B190" s="10"/>
      <c r="AY190" s="11"/>
    </row>
    <row r="191" spans="2:51" x14ac:dyDescent="0.2">
      <c r="B191" s="10"/>
      <c r="D191" s="1" t="s">
        <v>18</v>
      </c>
      <c r="L191" s="31">
        <f>+I183</f>
        <v>13.944000000000001</v>
      </c>
      <c r="M191" s="31"/>
      <c r="N191" s="1" t="s">
        <v>9</v>
      </c>
      <c r="V191" s="1" t="s">
        <v>18</v>
      </c>
      <c r="AD191" s="31">
        <f>+AI183</f>
        <v>4.1999999999999993</v>
      </c>
      <c r="AE191" s="31"/>
      <c r="AF191" s="1" t="s">
        <v>9</v>
      </c>
      <c r="AY191" s="11"/>
    </row>
    <row r="192" spans="2:51" x14ac:dyDescent="0.2">
      <c r="B192" s="10"/>
      <c r="AY192" s="11"/>
    </row>
    <row r="193" spans="2:51" x14ac:dyDescent="0.2">
      <c r="B193" s="10"/>
      <c r="AY193" s="11"/>
    </row>
    <row r="194" spans="2:51" x14ac:dyDescent="0.2">
      <c r="B194" s="10"/>
      <c r="L194" s="31">
        <f>+I186</f>
        <v>7.6591666666666649</v>
      </c>
      <c r="M194" s="31"/>
      <c r="N194" s="1" t="s">
        <v>9</v>
      </c>
      <c r="AD194" s="31">
        <f>+AI186</f>
        <v>7.6591666666666649</v>
      </c>
      <c r="AE194" s="31"/>
      <c r="AF194" s="1" t="s">
        <v>9</v>
      </c>
      <c r="AY194" s="11"/>
    </row>
    <row r="195" spans="2:51" x14ac:dyDescent="0.2">
      <c r="B195" s="10"/>
      <c r="AY195" s="11"/>
    </row>
    <row r="196" spans="2:51" x14ac:dyDescent="0.2">
      <c r="B196" s="10"/>
      <c r="D196" s="1" t="s">
        <v>18</v>
      </c>
      <c r="V196" s="1" t="s">
        <v>19</v>
      </c>
      <c r="AY196" s="11"/>
    </row>
    <row r="197" spans="2:51" x14ac:dyDescent="0.2">
      <c r="B197" s="10"/>
      <c r="AY197" s="11"/>
    </row>
    <row r="198" spans="2:51" x14ac:dyDescent="0.2">
      <c r="B198" s="10"/>
      <c r="E198" s="14"/>
      <c r="L198" s="31">
        <f>+I189</f>
        <v>8.6666666666666661</v>
      </c>
      <c r="M198" s="31"/>
      <c r="N198" s="1" t="s">
        <v>9</v>
      </c>
      <c r="W198" s="14"/>
      <c r="AD198" s="31">
        <f>+AI189</f>
        <v>8.6666666666666661</v>
      </c>
      <c r="AE198" s="31"/>
      <c r="AF198" s="1" t="s">
        <v>9</v>
      </c>
      <c r="AY198" s="11"/>
    </row>
    <row r="199" spans="2:51" x14ac:dyDescent="0.2">
      <c r="B199" s="10"/>
      <c r="E199" s="14"/>
      <c r="W199" s="14"/>
      <c r="AY199" s="11"/>
    </row>
    <row r="200" spans="2:51" x14ac:dyDescent="0.2">
      <c r="B200" s="10"/>
      <c r="D200" s="1" t="s">
        <v>18</v>
      </c>
      <c r="E200" s="14"/>
      <c r="V200" s="1" t="s">
        <v>19</v>
      </c>
      <c r="W200" s="14"/>
      <c r="AY200" s="11"/>
    </row>
    <row r="201" spans="2:51" x14ac:dyDescent="0.2">
      <c r="B201" s="10"/>
      <c r="E201" s="14"/>
      <c r="W201" s="14"/>
      <c r="AY201" s="11"/>
    </row>
    <row r="202" spans="2:51" x14ac:dyDescent="0.2">
      <c r="B202" s="10"/>
      <c r="L202" s="31" t="str">
        <f>+E132</f>
        <v>K101</v>
      </c>
      <c r="M202" s="31"/>
      <c r="AD202" s="31" t="str">
        <f>+M132</f>
        <v>K102</v>
      </c>
      <c r="AE202" s="31"/>
      <c r="AY202" s="11"/>
    </row>
    <row r="203" spans="2:51" x14ac:dyDescent="0.2">
      <c r="B203" s="10"/>
      <c r="AY203" s="11"/>
    </row>
    <row r="204" spans="2:51" x14ac:dyDescent="0.2">
      <c r="B204" s="10"/>
      <c r="AY204" s="11"/>
    </row>
    <row r="205" spans="2:51" x14ac:dyDescent="0.2">
      <c r="B205" s="10"/>
      <c r="F205" s="31">
        <f>((L206+L208)/2*L198+(L206+L208)/2*L194+L191*L208)/2</f>
        <v>44.129048611111116</v>
      </c>
      <c r="G205" s="31"/>
      <c r="H205" s="1" t="s">
        <v>8</v>
      </c>
      <c r="S205" s="31">
        <f>+F205</f>
        <v>44.129048611111116</v>
      </c>
      <c r="T205" s="31"/>
      <c r="U205" s="1" t="s">
        <v>8</v>
      </c>
      <c r="X205" s="31">
        <f>(2*(AD206+AD208)/2*AD198+2*(AD206+AD208)/2*AD194+AD191*AD208)/2</f>
        <v>46.804097222222225</v>
      </c>
      <c r="Y205" s="31"/>
      <c r="Z205" s="1" t="s">
        <v>8</v>
      </c>
      <c r="AK205" s="31">
        <f>+X205</f>
        <v>46.804097222222225</v>
      </c>
      <c r="AL205" s="31"/>
      <c r="AM205" s="1" t="s">
        <v>8</v>
      </c>
      <c r="AY205" s="11"/>
    </row>
    <row r="206" spans="2:51" x14ac:dyDescent="0.2">
      <c r="B206" s="10"/>
      <c r="F206" s="13"/>
      <c r="G206" s="31">
        <f>+AE126</f>
        <v>1.0833333333333333</v>
      </c>
      <c r="H206" s="31"/>
      <c r="I206" s="1" t="s">
        <v>0</v>
      </c>
      <c r="L206" s="31">
        <f>+AE132</f>
        <v>1.3333333333333337</v>
      </c>
      <c r="M206" s="31"/>
      <c r="N206" s="1" t="s">
        <v>0</v>
      </c>
      <c r="Q206" s="31">
        <f>+G206</f>
        <v>1.0833333333333333</v>
      </c>
      <c r="R206" s="31"/>
      <c r="S206" s="13" t="s">
        <v>0</v>
      </c>
      <c r="T206" s="13"/>
      <c r="X206" s="13"/>
      <c r="Y206" s="31">
        <f>+G206</f>
        <v>1.0833333333333333</v>
      </c>
      <c r="Z206" s="31"/>
      <c r="AA206" s="1" t="s">
        <v>0</v>
      </c>
      <c r="AD206" s="31">
        <f>+L206</f>
        <v>1.3333333333333337</v>
      </c>
      <c r="AE206" s="31"/>
      <c r="AF206" s="1" t="s">
        <v>0</v>
      </c>
      <c r="AI206" s="31">
        <f>+Y206</f>
        <v>1.0833333333333333</v>
      </c>
      <c r="AJ206" s="31"/>
      <c r="AK206" s="13" t="s">
        <v>0</v>
      </c>
      <c r="AL206" s="13"/>
      <c r="AY206" s="11"/>
    </row>
    <row r="207" spans="2:51" x14ac:dyDescent="0.2">
      <c r="B207" s="10"/>
      <c r="F207" s="13"/>
      <c r="G207" s="13"/>
      <c r="S207" s="13"/>
      <c r="T207" s="13"/>
      <c r="X207" s="13"/>
      <c r="Y207" s="13"/>
      <c r="AK207" s="13"/>
      <c r="AL207" s="13"/>
      <c r="AY207" s="11"/>
    </row>
    <row r="208" spans="2:51" x14ac:dyDescent="0.2">
      <c r="B208" s="10"/>
      <c r="K208" s="1" t="s">
        <v>32</v>
      </c>
      <c r="L208" s="31">
        <f>+C132</f>
        <v>3.5</v>
      </c>
      <c r="M208" s="31"/>
      <c r="N208" s="1" t="s">
        <v>0</v>
      </c>
      <c r="AC208" s="1" t="s">
        <v>32</v>
      </c>
      <c r="AD208" s="31">
        <f>+L208</f>
        <v>3.5</v>
      </c>
      <c r="AE208" s="31"/>
      <c r="AF208" s="1" t="s">
        <v>0</v>
      </c>
      <c r="AY208" s="11"/>
    </row>
    <row r="209" spans="2:51" x14ac:dyDescent="0.2">
      <c r="B209" s="10"/>
      <c r="AY209" s="11"/>
    </row>
    <row r="210" spans="2:51" x14ac:dyDescent="0.2">
      <c r="B210" s="10"/>
      <c r="H210" s="1" t="s">
        <v>15</v>
      </c>
      <c r="K210" s="31">
        <f>F205</f>
        <v>44.129048611111116</v>
      </c>
      <c r="L210" s="31"/>
      <c r="M210" s="31"/>
      <c r="N210" s="1" t="s">
        <v>8</v>
      </c>
      <c r="P210" s="1" t="s">
        <v>33</v>
      </c>
      <c r="Z210" s="1" t="s">
        <v>15</v>
      </c>
      <c r="AC210" s="31">
        <f>X205</f>
        <v>46.804097222222225</v>
      </c>
      <c r="AD210" s="31"/>
      <c r="AE210" s="31"/>
      <c r="AF210" s="1" t="s">
        <v>8</v>
      </c>
      <c r="AH210" s="1" t="s">
        <v>33</v>
      </c>
      <c r="AY210" s="11"/>
    </row>
    <row r="211" spans="2:51" x14ac:dyDescent="0.2">
      <c r="B211" s="10"/>
      <c r="H211" s="1" t="s">
        <v>16</v>
      </c>
      <c r="K211" s="31">
        <f>-(L191*L208/2*L208/2/2+L194*L206/2*L206/2/2+L198*L206/2*L206/2/2+G206*L194/2*(G206/3+L206/2)+G206*L198/2*(G206/3+L206/2)-F205*L208/2)</f>
        <v>43.157319058641981</v>
      </c>
      <c r="L211" s="31"/>
      <c r="M211" s="31"/>
      <c r="N211" s="1" t="s">
        <v>17</v>
      </c>
      <c r="P211" s="1" t="s">
        <v>34</v>
      </c>
      <c r="Z211" s="1" t="s">
        <v>16</v>
      </c>
      <c r="AC211" s="31">
        <f>-(AD191*AD208/2*AD208/2/2+2*AD194*AD206/2*AD206/2/2+2*AD198*AD206/2*AD206/2/2+2*Y206*AD194/2*(Y206/3+AD206/2)+2*Y206*AD198/2*(Y206/3+AD206/2)-X205*AD208/2)</f>
        <v>50.042388117283949</v>
      </c>
      <c r="AD211" s="31"/>
      <c r="AE211" s="31"/>
      <c r="AF211" s="1" t="s">
        <v>17</v>
      </c>
      <c r="AH211" s="1" t="s">
        <v>34</v>
      </c>
      <c r="AY211" s="11"/>
    </row>
    <row r="212" spans="2:51" x14ac:dyDescent="0.2">
      <c r="B212" s="10"/>
      <c r="AY212" s="11"/>
    </row>
    <row r="213" spans="2:51" x14ac:dyDescent="0.2">
      <c r="B213" s="10"/>
      <c r="D213" s="1" t="s">
        <v>18</v>
      </c>
      <c r="O213" s="31">
        <f>+AI170</f>
        <v>13.944000000000001</v>
      </c>
      <c r="P213" s="31"/>
      <c r="Q213" s="1" t="s">
        <v>9</v>
      </c>
      <c r="AY213" s="11"/>
    </row>
    <row r="214" spans="2:51" x14ac:dyDescent="0.2">
      <c r="B214" s="10"/>
      <c r="AY214" s="11"/>
    </row>
    <row r="215" spans="2:51" x14ac:dyDescent="0.2">
      <c r="B215" s="10"/>
      <c r="AY215" s="11"/>
    </row>
    <row r="216" spans="2:51" x14ac:dyDescent="0.2">
      <c r="B216" s="10"/>
      <c r="I216" s="31">
        <f>+AI173</f>
        <v>7.6591666666666649</v>
      </c>
      <c r="J216" s="31"/>
      <c r="K216" s="1" t="s">
        <v>9</v>
      </c>
      <c r="O216" s="31">
        <f>+I216</f>
        <v>7.6591666666666649</v>
      </c>
      <c r="P216" s="31"/>
      <c r="Q216" s="1" t="s">
        <v>9</v>
      </c>
      <c r="U216" s="31">
        <f>+O216</f>
        <v>7.6591666666666649</v>
      </c>
      <c r="V216" s="31"/>
      <c r="W216" s="1" t="s">
        <v>9</v>
      </c>
      <c r="AY216" s="11"/>
    </row>
    <row r="217" spans="2:51" x14ac:dyDescent="0.2">
      <c r="B217" s="10"/>
      <c r="AY217" s="11"/>
    </row>
    <row r="218" spans="2:51" x14ac:dyDescent="0.2">
      <c r="B218" s="10"/>
      <c r="D218" s="1" t="s">
        <v>18</v>
      </c>
      <c r="AY218" s="11"/>
    </row>
    <row r="219" spans="2:51" x14ac:dyDescent="0.2">
      <c r="B219" s="10"/>
      <c r="AY219" s="11"/>
    </row>
    <row r="220" spans="2:51" x14ac:dyDescent="0.2">
      <c r="B220" s="10"/>
      <c r="AY220" s="11"/>
    </row>
    <row r="221" spans="2:51" x14ac:dyDescent="0.2">
      <c r="B221" s="10"/>
      <c r="L221" s="31">
        <f>+X205</f>
        <v>46.804097222222225</v>
      </c>
      <c r="M221" s="31"/>
      <c r="N221" s="1" t="s">
        <v>8</v>
      </c>
      <c r="R221" s="31">
        <f>+L221</f>
        <v>46.804097222222225</v>
      </c>
      <c r="S221" s="31"/>
      <c r="T221" s="1" t="s">
        <v>8</v>
      </c>
      <c r="AY221" s="11"/>
    </row>
    <row r="222" spans="2:51" x14ac:dyDescent="0.2">
      <c r="B222" s="10"/>
      <c r="E222" s="14"/>
      <c r="I222" s="31">
        <f>+AI176</f>
        <v>8.6666666666666661</v>
      </c>
      <c r="J222" s="31"/>
      <c r="K222" s="1" t="s">
        <v>9</v>
      </c>
      <c r="O222" s="31">
        <f>+I222</f>
        <v>8.6666666666666661</v>
      </c>
      <c r="P222" s="31"/>
      <c r="Q222" s="1" t="s">
        <v>9</v>
      </c>
      <c r="U222" s="31">
        <f>+O222</f>
        <v>8.6666666666666661</v>
      </c>
      <c r="V222" s="31"/>
      <c r="W222" s="1" t="s">
        <v>9</v>
      </c>
      <c r="AY222" s="11"/>
    </row>
    <row r="223" spans="2:51" x14ac:dyDescent="0.2">
      <c r="B223" s="10"/>
      <c r="E223" s="14"/>
      <c r="AY223" s="11"/>
    </row>
    <row r="224" spans="2:51" x14ac:dyDescent="0.2">
      <c r="B224" s="10"/>
      <c r="D224" s="1" t="s">
        <v>18</v>
      </c>
      <c r="E224" s="14"/>
      <c r="AY224" s="11"/>
    </row>
    <row r="225" spans="2:51" x14ac:dyDescent="0.2">
      <c r="B225" s="10"/>
      <c r="E225" s="14"/>
      <c r="AY225" s="11"/>
    </row>
    <row r="226" spans="2:51" x14ac:dyDescent="0.2">
      <c r="B226" s="10"/>
      <c r="O226" s="31" t="str">
        <f>+Q124</f>
        <v>K103</v>
      </c>
      <c r="P226" s="31"/>
      <c r="AY226" s="11"/>
    </row>
    <row r="227" spans="2:51" x14ac:dyDescent="0.2">
      <c r="B227" s="10"/>
      <c r="AY227" s="11"/>
    </row>
    <row r="228" spans="2:51" x14ac:dyDescent="0.2">
      <c r="B228" s="10"/>
      <c r="AY228" s="11"/>
    </row>
    <row r="229" spans="2:51" x14ac:dyDescent="0.2">
      <c r="B229" s="10"/>
      <c r="F229" s="31">
        <f>1.5*I230*I216/2+1.5*I222*I230/2+L221+O213*O232/2</f>
        <v>118.65157638888888</v>
      </c>
      <c r="G229" s="31"/>
      <c r="H229" s="1" t="s">
        <v>8</v>
      </c>
      <c r="X229" s="31">
        <f>+F229</f>
        <v>118.65157638888888</v>
      </c>
      <c r="Y229" s="31"/>
      <c r="Z229" s="1" t="s">
        <v>8</v>
      </c>
      <c r="AY229" s="11"/>
    </row>
    <row r="230" spans="2:51" x14ac:dyDescent="0.2">
      <c r="B230" s="10"/>
      <c r="I230" s="31">
        <f>+I145</f>
        <v>2.1666666666666665</v>
      </c>
      <c r="J230" s="31"/>
      <c r="O230" s="31">
        <f>+I230</f>
        <v>2.1666666666666665</v>
      </c>
      <c r="P230" s="31"/>
      <c r="Q230" s="1" t="s">
        <v>0</v>
      </c>
      <c r="U230" s="31">
        <f>+O230</f>
        <v>2.1666666666666665</v>
      </c>
      <c r="V230" s="31"/>
      <c r="W230" s="1" t="s">
        <v>0</v>
      </c>
      <c r="AY230" s="11"/>
    </row>
    <row r="231" spans="2:51" x14ac:dyDescent="0.2">
      <c r="B231" s="10"/>
      <c r="AY231" s="11"/>
    </row>
    <row r="232" spans="2:51" x14ac:dyDescent="0.2">
      <c r="B232" s="10"/>
      <c r="N232" s="1" t="s">
        <v>32</v>
      </c>
      <c r="O232" s="31">
        <f>+Q147</f>
        <v>6.5</v>
      </c>
      <c r="P232" s="31"/>
      <c r="Q232" s="1" t="s">
        <v>0</v>
      </c>
      <c r="AY232" s="11"/>
    </row>
    <row r="233" spans="2:51" x14ac:dyDescent="0.2">
      <c r="B233" s="10"/>
      <c r="AY233" s="11"/>
    </row>
    <row r="234" spans="2:51" x14ac:dyDescent="0.2">
      <c r="B234" s="10"/>
      <c r="H234" s="1" t="s">
        <v>15</v>
      </c>
      <c r="K234" s="31">
        <f>F229</f>
        <v>118.65157638888888</v>
      </c>
      <c r="L234" s="31"/>
      <c r="M234" s="31"/>
      <c r="N234" s="1" t="s">
        <v>8</v>
      </c>
      <c r="P234" s="1" t="s">
        <v>33</v>
      </c>
      <c r="AY234" s="11"/>
    </row>
    <row r="235" spans="2:51" x14ac:dyDescent="0.2">
      <c r="B235" s="10"/>
      <c r="H235" s="1" t="s">
        <v>16</v>
      </c>
      <c r="K235" s="31">
        <f>-(-F229*O232/2+L221*O230/2+O216*O230/2/2*(O230/2/3)+O222*O230/2/2*(O230/2/3)+I216*I230/2*(I230/2+O230/2)+I222*I230/2*(I230/2+O230/2)+O213*O232/2*O232/2/2)</f>
        <v>219.75771257716042</v>
      </c>
      <c r="L235" s="31"/>
      <c r="M235" s="31"/>
      <c r="N235" s="1" t="s">
        <v>17</v>
      </c>
      <c r="P235" s="1" t="s">
        <v>34</v>
      </c>
      <c r="AY235" s="11"/>
    </row>
    <row r="236" spans="2:51" ht="12" thickBot="1" x14ac:dyDescent="0.25">
      <c r="B236" s="18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20"/>
    </row>
    <row r="237" spans="2:51" ht="12" thickBot="1" x14ac:dyDescent="0.25"/>
    <row r="238" spans="2:51" ht="64.5" customHeight="1" x14ac:dyDescent="0.2">
      <c r="B238" s="57" t="s">
        <v>50</v>
      </c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9"/>
    </row>
    <row r="239" spans="2:51" x14ac:dyDescent="0.2">
      <c r="B239" s="10"/>
      <c r="AF239" s="12" t="s">
        <v>20</v>
      </c>
      <c r="AY239" s="11"/>
    </row>
    <row r="240" spans="2:51" x14ac:dyDescent="0.2">
      <c r="B240" s="10"/>
      <c r="G240" s="31">
        <f>+I263/2</f>
        <v>0.8125</v>
      </c>
      <c r="H240" s="31"/>
      <c r="I240" s="1" t="s">
        <v>0</v>
      </c>
      <c r="K240" s="31">
        <f>+G240</f>
        <v>0.8125</v>
      </c>
      <c r="L240" s="31"/>
      <c r="M240" s="1" t="s">
        <v>0</v>
      </c>
      <c r="O240" s="31">
        <f>+K240</f>
        <v>0.8125</v>
      </c>
      <c r="P240" s="31"/>
      <c r="Q240" s="1" t="s">
        <v>0</v>
      </c>
      <c r="S240" s="31">
        <f>+O240</f>
        <v>0.8125</v>
      </c>
      <c r="T240" s="31"/>
      <c r="U240" s="1" t="s">
        <v>0</v>
      </c>
      <c r="W240" s="31">
        <f>+S240</f>
        <v>0.8125</v>
      </c>
      <c r="X240" s="31"/>
      <c r="Y240" s="1" t="s">
        <v>0</v>
      </c>
      <c r="AA240" s="31">
        <f>+W240</f>
        <v>0.8125</v>
      </c>
      <c r="AB240" s="31"/>
      <c r="AC240" s="1" t="s">
        <v>0</v>
      </c>
      <c r="AE240" s="31">
        <f>+AA240</f>
        <v>0.8125</v>
      </c>
      <c r="AF240" s="31"/>
      <c r="AG240" s="1" t="s">
        <v>0</v>
      </c>
      <c r="AI240" s="31">
        <f>+AE240</f>
        <v>0.8125</v>
      </c>
      <c r="AJ240" s="31"/>
      <c r="AK240" s="1" t="s">
        <v>0</v>
      </c>
      <c r="AY240" s="11"/>
    </row>
    <row r="241" spans="2:51" x14ac:dyDescent="0.2">
      <c r="B241" s="10"/>
      <c r="AY241" s="11"/>
    </row>
    <row r="242" spans="2:51" x14ac:dyDescent="0.2">
      <c r="B242" s="10"/>
      <c r="U242" s="33" t="s">
        <v>3</v>
      </c>
      <c r="V242" s="33"/>
      <c r="AY242" s="11"/>
    </row>
    <row r="243" spans="2:51" x14ac:dyDescent="0.2">
      <c r="B243" s="10"/>
      <c r="F243" s="2"/>
      <c r="G243" s="3"/>
      <c r="H243" s="3"/>
      <c r="I243" s="3"/>
      <c r="J243" s="3"/>
      <c r="K243" s="3"/>
      <c r="L243" s="3"/>
      <c r="M243" s="3"/>
      <c r="N243" s="2"/>
      <c r="O243" s="3"/>
      <c r="P243" s="3"/>
      <c r="Q243" s="3"/>
      <c r="R243" s="3"/>
      <c r="S243" s="3"/>
      <c r="T243" s="3"/>
      <c r="U243" s="4"/>
      <c r="V243" s="3"/>
      <c r="W243" s="3"/>
      <c r="X243" s="3"/>
      <c r="Y243" s="3"/>
      <c r="Z243" s="3"/>
      <c r="AA243" s="3"/>
      <c r="AB243" s="3"/>
      <c r="AC243" s="4"/>
      <c r="AD243" s="2"/>
      <c r="AE243" s="3"/>
      <c r="AF243" s="3"/>
      <c r="AG243" s="3"/>
      <c r="AH243" s="3"/>
      <c r="AI243" s="3"/>
      <c r="AJ243" s="3"/>
      <c r="AK243" s="4"/>
      <c r="AM243" s="14" t="s">
        <v>0</v>
      </c>
      <c r="AY243" s="11"/>
    </row>
    <row r="244" spans="2:51" x14ac:dyDescent="0.2">
      <c r="B244" s="10"/>
      <c r="F244" s="5"/>
      <c r="G244" s="15"/>
      <c r="H244" s="15"/>
      <c r="I244" s="15"/>
      <c r="J244" s="15"/>
      <c r="K244" s="15"/>
      <c r="L244" s="15"/>
      <c r="M244" s="15"/>
      <c r="N244" s="5"/>
      <c r="O244" s="15"/>
      <c r="P244" s="15"/>
      <c r="Q244" s="15"/>
      <c r="R244" s="15"/>
      <c r="S244" s="15"/>
      <c r="T244" s="15"/>
      <c r="U244" s="6"/>
      <c r="V244" s="15"/>
      <c r="W244" s="15"/>
      <c r="X244" s="15"/>
      <c r="Y244" s="15"/>
      <c r="Z244" s="15"/>
      <c r="AA244" s="15"/>
      <c r="AB244" s="15"/>
      <c r="AC244" s="6"/>
      <c r="AD244" s="5"/>
      <c r="AE244" s="15"/>
      <c r="AF244" s="15"/>
      <c r="AG244" s="15"/>
      <c r="AH244" s="15"/>
      <c r="AI244" s="15"/>
      <c r="AJ244" s="15"/>
      <c r="AK244" s="6"/>
      <c r="AM244" s="37">
        <f>+AA240</f>
        <v>0.8125</v>
      </c>
      <c r="AY244" s="11"/>
    </row>
    <row r="245" spans="2:51" x14ac:dyDescent="0.2">
      <c r="B245" s="10"/>
      <c r="F245" s="5"/>
      <c r="G245" s="15"/>
      <c r="H245" s="15"/>
      <c r="I245" s="15"/>
      <c r="J245" s="15"/>
      <c r="K245" s="15"/>
      <c r="L245" s="15"/>
      <c r="M245" s="15"/>
      <c r="N245" s="5"/>
      <c r="O245" s="15"/>
      <c r="P245" s="15"/>
      <c r="Q245" s="15"/>
      <c r="R245" s="15"/>
      <c r="S245" s="15"/>
      <c r="T245" s="15"/>
      <c r="U245" s="6"/>
      <c r="V245" s="15"/>
      <c r="W245" s="15"/>
      <c r="X245" s="15"/>
      <c r="Y245" s="15"/>
      <c r="Z245" s="15"/>
      <c r="AA245" s="15"/>
      <c r="AB245" s="15"/>
      <c r="AC245" s="6"/>
      <c r="AD245" s="5"/>
      <c r="AE245" s="15"/>
      <c r="AF245" s="15"/>
      <c r="AG245" s="15"/>
      <c r="AH245" s="15"/>
      <c r="AI245" s="15"/>
      <c r="AJ245" s="15"/>
      <c r="AK245" s="6"/>
      <c r="AM245" s="37"/>
      <c r="AY245" s="11"/>
    </row>
    <row r="246" spans="2:51" x14ac:dyDescent="0.2">
      <c r="B246" s="10"/>
      <c r="F246" s="5"/>
      <c r="G246" s="15"/>
      <c r="H246" s="15"/>
      <c r="I246" s="15"/>
      <c r="J246" s="15"/>
      <c r="K246" s="15"/>
      <c r="L246" s="15"/>
      <c r="M246" s="15"/>
      <c r="N246" s="5"/>
      <c r="O246" s="15"/>
      <c r="P246" s="15"/>
      <c r="Q246" s="15"/>
      <c r="R246" s="15"/>
      <c r="S246" s="15"/>
      <c r="T246" s="15"/>
      <c r="U246" s="6"/>
      <c r="V246" s="15"/>
      <c r="W246" s="15"/>
      <c r="X246" s="15"/>
      <c r="Y246" s="15"/>
      <c r="Z246" s="15"/>
      <c r="AA246" s="15"/>
      <c r="AB246" s="15"/>
      <c r="AC246" s="6"/>
      <c r="AD246" s="5"/>
      <c r="AE246" s="15"/>
      <c r="AF246" s="15"/>
      <c r="AG246" s="15"/>
      <c r="AH246" s="15"/>
      <c r="AI246" s="15"/>
      <c r="AJ246" s="15"/>
      <c r="AK246" s="6"/>
      <c r="AM246" s="37"/>
      <c r="AY246" s="11"/>
    </row>
    <row r="247" spans="2:51" x14ac:dyDescent="0.2">
      <c r="B247" s="10"/>
      <c r="F247" s="5"/>
      <c r="G247" s="15"/>
      <c r="H247" s="15"/>
      <c r="I247" s="15"/>
      <c r="J247" s="15"/>
      <c r="K247" s="15"/>
      <c r="L247" s="15"/>
      <c r="M247" s="15"/>
      <c r="N247" s="5"/>
      <c r="O247" s="15"/>
      <c r="P247" s="15"/>
      <c r="Q247" s="15"/>
      <c r="R247" s="15"/>
      <c r="S247" s="15"/>
      <c r="T247" s="15"/>
      <c r="U247" s="6"/>
      <c r="V247" s="15"/>
      <c r="W247" s="15"/>
      <c r="X247" s="15"/>
      <c r="Y247" s="15"/>
      <c r="Z247" s="15"/>
      <c r="AA247" s="15"/>
      <c r="AB247" s="15"/>
      <c r="AC247" s="6"/>
      <c r="AD247" s="5"/>
      <c r="AE247" s="15"/>
      <c r="AF247" s="15"/>
      <c r="AG247" s="15"/>
      <c r="AH247" s="15"/>
      <c r="AI247" s="15"/>
      <c r="AJ247" s="15"/>
      <c r="AK247" s="6"/>
      <c r="AY247" s="11"/>
    </row>
    <row r="248" spans="2:51" x14ac:dyDescent="0.2">
      <c r="B248" s="10"/>
      <c r="F248" s="5"/>
      <c r="G248" s="15"/>
      <c r="H248" s="15"/>
      <c r="I248" s="15"/>
      <c r="J248" s="15"/>
      <c r="K248" s="15"/>
      <c r="L248" s="15"/>
      <c r="M248" s="15"/>
      <c r="N248" s="5"/>
      <c r="O248" s="15"/>
      <c r="P248" s="15"/>
      <c r="Q248" s="15"/>
      <c r="R248" s="15"/>
      <c r="S248" s="15"/>
      <c r="T248" s="15"/>
      <c r="U248" s="6"/>
      <c r="V248" s="15"/>
      <c r="W248" s="15"/>
      <c r="X248" s="15"/>
      <c r="Y248" s="15"/>
      <c r="Z248" s="15"/>
      <c r="AA248" s="15"/>
      <c r="AB248" s="15"/>
      <c r="AC248" s="6"/>
      <c r="AD248" s="5"/>
      <c r="AE248" s="15"/>
      <c r="AF248" s="15"/>
      <c r="AG248" s="15"/>
      <c r="AH248" s="15"/>
      <c r="AI248" s="15"/>
      <c r="AJ248" s="15"/>
      <c r="AK248" s="6"/>
      <c r="AY248" s="11"/>
    </row>
    <row r="249" spans="2:51" x14ac:dyDescent="0.2">
      <c r="B249" s="60" t="str">
        <f>IF(C250&gt;I263,"","artır.")</f>
        <v/>
      </c>
      <c r="C249" s="14" t="s">
        <v>0</v>
      </c>
      <c r="F249" s="5"/>
      <c r="G249" s="15"/>
      <c r="H249" s="15"/>
      <c r="I249" s="15"/>
      <c r="J249" s="15"/>
      <c r="K249" s="15"/>
      <c r="L249" s="15"/>
      <c r="M249" s="15"/>
      <c r="N249" s="5"/>
      <c r="O249" s="15"/>
      <c r="P249" s="15"/>
      <c r="Q249" s="15"/>
      <c r="R249" s="15"/>
      <c r="S249" s="15"/>
      <c r="T249" s="15"/>
      <c r="U249" s="6"/>
      <c r="V249" s="15"/>
      <c r="W249" s="15"/>
      <c r="X249" s="15"/>
      <c r="Y249" s="15"/>
      <c r="Z249" s="15"/>
      <c r="AA249" s="15"/>
      <c r="AB249" s="15"/>
      <c r="AC249" s="6"/>
      <c r="AD249" s="5"/>
      <c r="AE249" s="15"/>
      <c r="AF249" s="15"/>
      <c r="AG249" s="15"/>
      <c r="AH249" s="15"/>
      <c r="AI249" s="15"/>
      <c r="AJ249" s="15"/>
      <c r="AK249" s="6"/>
      <c r="AM249" s="14" t="s">
        <v>0</v>
      </c>
      <c r="AY249" s="11"/>
    </row>
    <row r="250" spans="2:51" x14ac:dyDescent="0.2">
      <c r="B250" s="60"/>
      <c r="C250" s="36">
        <v>2.5</v>
      </c>
      <c r="E250" s="36" t="s">
        <v>1</v>
      </c>
      <c r="F250" s="5"/>
      <c r="G250" s="15"/>
      <c r="H250" s="15"/>
      <c r="I250" s="15"/>
      <c r="J250" s="15"/>
      <c r="K250" s="15"/>
      <c r="L250" s="15"/>
      <c r="M250" s="36" t="s">
        <v>2</v>
      </c>
      <c r="N250" s="5"/>
      <c r="O250" s="15"/>
      <c r="P250" s="15"/>
      <c r="Q250" s="15"/>
      <c r="R250" s="15"/>
      <c r="S250" s="15"/>
      <c r="T250" s="15"/>
      <c r="U250" s="38" t="str">
        <f>+M250</f>
        <v>K102</v>
      </c>
      <c r="V250" s="15"/>
      <c r="W250" s="15"/>
      <c r="X250" s="15"/>
      <c r="Y250" s="15"/>
      <c r="Z250" s="15"/>
      <c r="AA250" s="15"/>
      <c r="AB250" s="15"/>
      <c r="AC250" s="38" t="str">
        <f>+U250</f>
        <v>K102</v>
      </c>
      <c r="AD250" s="5"/>
      <c r="AE250" s="15"/>
      <c r="AF250" s="15"/>
      <c r="AG250" s="15"/>
      <c r="AH250" s="15"/>
      <c r="AI250" s="15"/>
      <c r="AJ250" s="15"/>
      <c r="AK250" s="38" t="str">
        <f>+E250</f>
        <v>K101</v>
      </c>
      <c r="AM250" s="37">
        <f>+C250-AM244-AM258</f>
        <v>0.875</v>
      </c>
      <c r="AY250" s="11"/>
    </row>
    <row r="251" spans="2:51" x14ac:dyDescent="0.2">
      <c r="B251" s="60"/>
      <c r="C251" s="36"/>
      <c r="E251" s="36"/>
      <c r="F251" s="5"/>
      <c r="G251" s="15"/>
      <c r="H251" s="15"/>
      <c r="I251" s="15"/>
      <c r="J251" s="15"/>
      <c r="K251" s="15"/>
      <c r="L251" s="15"/>
      <c r="M251" s="36"/>
      <c r="N251" s="5"/>
      <c r="O251" s="15"/>
      <c r="P251" s="15"/>
      <c r="Q251" s="15"/>
      <c r="R251" s="15"/>
      <c r="S251" s="15"/>
      <c r="T251" s="15"/>
      <c r="U251" s="38"/>
      <c r="V251" s="15"/>
      <c r="W251" s="15"/>
      <c r="X251" s="15"/>
      <c r="Y251" s="15"/>
      <c r="Z251" s="15"/>
      <c r="AA251" s="15"/>
      <c r="AB251" s="15"/>
      <c r="AC251" s="38"/>
      <c r="AD251" s="5"/>
      <c r="AE251" s="15"/>
      <c r="AF251" s="15"/>
      <c r="AG251" s="15"/>
      <c r="AH251" s="15"/>
      <c r="AI251" s="15"/>
      <c r="AJ251" s="15"/>
      <c r="AK251" s="38"/>
      <c r="AM251" s="37"/>
      <c r="AY251" s="11"/>
    </row>
    <row r="252" spans="2:51" x14ac:dyDescent="0.2">
      <c r="B252" s="60"/>
      <c r="C252" s="36"/>
      <c r="E252" s="36"/>
      <c r="F252" s="5"/>
      <c r="G252" s="15"/>
      <c r="H252" s="15"/>
      <c r="I252" s="15"/>
      <c r="J252" s="15"/>
      <c r="K252" s="15"/>
      <c r="L252" s="15"/>
      <c r="M252" s="36"/>
      <c r="N252" s="5"/>
      <c r="O252" s="15"/>
      <c r="P252" s="15"/>
      <c r="Q252" s="15"/>
      <c r="R252" s="15"/>
      <c r="S252" s="15"/>
      <c r="T252" s="15"/>
      <c r="U252" s="38"/>
      <c r="V252" s="15"/>
      <c r="W252" s="15"/>
      <c r="X252" s="15"/>
      <c r="Y252" s="15"/>
      <c r="Z252" s="15"/>
      <c r="AA252" s="15"/>
      <c r="AB252" s="15"/>
      <c r="AC252" s="38"/>
      <c r="AD252" s="5"/>
      <c r="AE252" s="15"/>
      <c r="AF252" s="15"/>
      <c r="AG252" s="15"/>
      <c r="AH252" s="15"/>
      <c r="AI252" s="15"/>
      <c r="AJ252" s="15"/>
      <c r="AK252" s="38"/>
      <c r="AM252" s="37"/>
      <c r="AY252" s="11"/>
    </row>
    <row r="253" spans="2:51" x14ac:dyDescent="0.2">
      <c r="B253" s="10"/>
      <c r="F253" s="5"/>
      <c r="G253" s="15"/>
      <c r="H253" s="15"/>
      <c r="I253" s="15"/>
      <c r="J253" s="15"/>
      <c r="K253" s="15"/>
      <c r="L253" s="15"/>
      <c r="M253" s="15"/>
      <c r="N253" s="5"/>
      <c r="O253" s="15"/>
      <c r="P253" s="15"/>
      <c r="Q253" s="15"/>
      <c r="R253" s="15"/>
      <c r="S253" s="15"/>
      <c r="T253" s="15"/>
      <c r="U253" s="6"/>
      <c r="V253" s="15"/>
      <c r="W253" s="15"/>
      <c r="X253" s="15"/>
      <c r="Y253" s="15"/>
      <c r="Z253" s="15"/>
      <c r="AA253" s="15"/>
      <c r="AB253" s="15"/>
      <c r="AC253" s="6"/>
      <c r="AD253" s="5"/>
      <c r="AE253" s="15"/>
      <c r="AF253" s="15"/>
      <c r="AG253" s="15"/>
      <c r="AH253" s="15"/>
      <c r="AI253" s="15"/>
      <c r="AJ253" s="15"/>
      <c r="AK253" s="6"/>
      <c r="AY253" s="11"/>
    </row>
    <row r="254" spans="2:51" x14ac:dyDescent="0.2">
      <c r="B254" s="10"/>
      <c r="F254" s="5"/>
      <c r="G254" s="15"/>
      <c r="H254" s="15"/>
      <c r="I254" s="15"/>
      <c r="J254" s="15"/>
      <c r="K254" s="15"/>
      <c r="L254" s="15"/>
      <c r="M254" s="15"/>
      <c r="N254" s="5"/>
      <c r="O254" s="15"/>
      <c r="P254" s="15"/>
      <c r="Q254" s="15"/>
      <c r="R254" s="15"/>
      <c r="S254" s="15"/>
      <c r="T254" s="15"/>
      <c r="U254" s="6"/>
      <c r="V254" s="15"/>
      <c r="W254" s="15"/>
      <c r="X254" s="15"/>
      <c r="Y254" s="15"/>
      <c r="Z254" s="15"/>
      <c r="AA254" s="15"/>
      <c r="AB254" s="15"/>
      <c r="AC254" s="6"/>
      <c r="AD254" s="5"/>
      <c r="AE254" s="15"/>
      <c r="AF254" s="15"/>
      <c r="AG254" s="15"/>
      <c r="AH254" s="15"/>
      <c r="AI254" s="15"/>
      <c r="AJ254" s="15"/>
      <c r="AK254" s="6"/>
      <c r="AY254" s="11"/>
    </row>
    <row r="255" spans="2:51" x14ac:dyDescent="0.2">
      <c r="B255" s="10"/>
      <c r="F255" s="5"/>
      <c r="G255" s="15"/>
      <c r="H255" s="15"/>
      <c r="I255" s="15"/>
      <c r="J255" s="15"/>
      <c r="K255" s="15"/>
      <c r="L255" s="15"/>
      <c r="M255" s="15"/>
      <c r="N255" s="5"/>
      <c r="O255" s="15"/>
      <c r="P255" s="15"/>
      <c r="Q255" s="15"/>
      <c r="R255" s="15"/>
      <c r="S255" s="15"/>
      <c r="T255" s="15"/>
      <c r="U255" s="6"/>
      <c r="V255" s="15"/>
      <c r="W255" s="15"/>
      <c r="X255" s="15"/>
      <c r="Y255" s="15"/>
      <c r="Z255" s="15"/>
      <c r="AA255" s="15"/>
      <c r="AB255" s="15"/>
      <c r="AC255" s="6"/>
      <c r="AD255" s="5"/>
      <c r="AE255" s="15"/>
      <c r="AF255" s="15"/>
      <c r="AG255" s="15"/>
      <c r="AH255" s="15"/>
      <c r="AI255" s="15"/>
      <c r="AJ255" s="15"/>
      <c r="AK255" s="6"/>
      <c r="AY255" s="11"/>
    </row>
    <row r="256" spans="2:51" x14ac:dyDescent="0.2">
      <c r="B256" s="10"/>
      <c r="F256" s="5"/>
      <c r="G256" s="15"/>
      <c r="H256" s="15"/>
      <c r="I256" s="15"/>
      <c r="J256" s="15"/>
      <c r="K256" s="15"/>
      <c r="L256" s="15"/>
      <c r="M256" s="15"/>
      <c r="N256" s="5"/>
      <c r="O256" s="15"/>
      <c r="P256" s="15"/>
      <c r="Q256" s="15"/>
      <c r="R256" s="15"/>
      <c r="S256" s="15"/>
      <c r="T256" s="15"/>
      <c r="U256" s="6"/>
      <c r="V256" s="15"/>
      <c r="W256" s="15"/>
      <c r="X256" s="15"/>
      <c r="Y256" s="15"/>
      <c r="Z256" s="15"/>
      <c r="AA256" s="15"/>
      <c r="AB256" s="15"/>
      <c r="AC256" s="6"/>
      <c r="AD256" s="5"/>
      <c r="AE256" s="15"/>
      <c r="AF256" s="15"/>
      <c r="AG256" s="15"/>
      <c r="AH256" s="15"/>
      <c r="AI256" s="15"/>
      <c r="AJ256" s="15"/>
      <c r="AK256" s="6"/>
      <c r="AY256" s="11"/>
    </row>
    <row r="257" spans="2:54" x14ac:dyDescent="0.2">
      <c r="B257" s="10"/>
      <c r="F257" s="5"/>
      <c r="G257" s="15"/>
      <c r="H257" s="15"/>
      <c r="I257" s="15"/>
      <c r="J257" s="15"/>
      <c r="K257" s="15"/>
      <c r="L257" s="15"/>
      <c r="M257" s="15"/>
      <c r="N257" s="5"/>
      <c r="O257" s="15"/>
      <c r="P257" s="15"/>
      <c r="Q257" s="15"/>
      <c r="R257" s="15"/>
      <c r="S257" s="15"/>
      <c r="T257" s="15"/>
      <c r="U257" s="6"/>
      <c r="V257" s="15"/>
      <c r="W257" s="15"/>
      <c r="X257" s="15"/>
      <c r="Y257" s="15"/>
      <c r="Z257" s="15"/>
      <c r="AA257" s="15"/>
      <c r="AB257" s="15"/>
      <c r="AC257" s="6"/>
      <c r="AD257" s="5"/>
      <c r="AE257" s="15"/>
      <c r="AF257" s="15"/>
      <c r="AG257" s="15"/>
      <c r="AH257" s="15"/>
      <c r="AI257" s="15"/>
      <c r="AJ257" s="15"/>
      <c r="AK257" s="6"/>
      <c r="AM257" s="14" t="s">
        <v>0</v>
      </c>
      <c r="AY257" s="11"/>
    </row>
    <row r="258" spans="2:54" x14ac:dyDescent="0.2">
      <c r="B258" s="10"/>
      <c r="F258" s="5"/>
      <c r="G258" s="15"/>
      <c r="H258" s="15"/>
      <c r="I258" s="15"/>
      <c r="J258" s="15"/>
      <c r="K258" s="15"/>
      <c r="L258" s="15"/>
      <c r="M258" s="15"/>
      <c r="N258" s="5"/>
      <c r="O258" s="15"/>
      <c r="P258" s="15"/>
      <c r="Q258" s="15"/>
      <c r="R258" s="15"/>
      <c r="S258" s="15"/>
      <c r="T258" s="15"/>
      <c r="U258" s="6"/>
      <c r="V258" s="15"/>
      <c r="W258" s="15"/>
      <c r="X258" s="15"/>
      <c r="Y258" s="15"/>
      <c r="Z258" s="15"/>
      <c r="AA258" s="15"/>
      <c r="AB258" s="15"/>
      <c r="AC258" s="6"/>
      <c r="AD258" s="5"/>
      <c r="AE258" s="15"/>
      <c r="AF258" s="15"/>
      <c r="AG258" s="15"/>
      <c r="AH258" s="15"/>
      <c r="AI258" s="15"/>
      <c r="AJ258" s="15"/>
      <c r="AK258" s="6"/>
      <c r="AM258" s="37">
        <f>+AM244</f>
        <v>0.8125</v>
      </c>
      <c r="AY258" s="11"/>
      <c r="BB258" s="17"/>
    </row>
    <row r="259" spans="2:54" x14ac:dyDescent="0.2">
      <c r="B259" s="10"/>
      <c r="F259" s="5"/>
      <c r="G259" s="15"/>
      <c r="H259" s="15"/>
      <c r="I259" s="15"/>
      <c r="J259" s="15"/>
      <c r="K259" s="15"/>
      <c r="L259" s="15"/>
      <c r="M259" s="15"/>
      <c r="N259" s="5"/>
      <c r="O259" s="15"/>
      <c r="P259" s="15"/>
      <c r="Q259" s="15"/>
      <c r="R259" s="15"/>
      <c r="S259" s="15"/>
      <c r="T259" s="15"/>
      <c r="U259" s="6"/>
      <c r="V259" s="15"/>
      <c r="W259" s="15"/>
      <c r="X259" s="15"/>
      <c r="Y259" s="15"/>
      <c r="Z259" s="15"/>
      <c r="AA259" s="15"/>
      <c r="AB259" s="15"/>
      <c r="AC259" s="6"/>
      <c r="AD259" s="5"/>
      <c r="AE259" s="15"/>
      <c r="AF259" s="15"/>
      <c r="AG259" s="15"/>
      <c r="AH259" s="15"/>
      <c r="AI259" s="15"/>
      <c r="AJ259" s="15"/>
      <c r="AK259" s="6"/>
      <c r="AM259" s="37"/>
      <c r="AY259" s="11"/>
    </row>
    <row r="260" spans="2:54" x14ac:dyDescent="0.2">
      <c r="B260" s="10"/>
      <c r="F260" s="7"/>
      <c r="G260" s="8"/>
      <c r="H260" s="8"/>
      <c r="I260" s="8"/>
      <c r="J260" s="8"/>
      <c r="K260" s="8"/>
      <c r="L260" s="8"/>
      <c r="M260" s="8"/>
      <c r="N260" s="7"/>
      <c r="O260" s="8"/>
      <c r="P260" s="8"/>
      <c r="Q260" s="8"/>
      <c r="R260" s="8"/>
      <c r="S260" s="8"/>
      <c r="T260" s="8"/>
      <c r="U260" s="9"/>
      <c r="V260" s="8"/>
      <c r="W260" s="8"/>
      <c r="X260" s="8"/>
      <c r="Y260" s="8"/>
      <c r="Z260" s="8"/>
      <c r="AA260" s="8"/>
      <c r="AB260" s="8"/>
      <c r="AC260" s="9"/>
      <c r="AD260" s="7"/>
      <c r="AE260" s="8"/>
      <c r="AF260" s="8"/>
      <c r="AG260" s="8"/>
      <c r="AH260" s="8"/>
      <c r="AI260" s="8"/>
      <c r="AJ260" s="8"/>
      <c r="AK260" s="9"/>
      <c r="AM260" s="37"/>
      <c r="AY260" s="11"/>
    </row>
    <row r="261" spans="2:54" x14ac:dyDescent="0.2">
      <c r="B261" s="10"/>
      <c r="U261" s="31" t="str">
        <f>+U242</f>
        <v>K103</v>
      </c>
      <c r="V261" s="31"/>
      <c r="AY261" s="11"/>
    </row>
    <row r="262" spans="2:54" x14ac:dyDescent="0.2">
      <c r="B262" s="10"/>
      <c r="AY262" s="11"/>
    </row>
    <row r="263" spans="2:54" x14ac:dyDescent="0.2">
      <c r="B263" s="10"/>
      <c r="I263" s="31">
        <f>+U265/4</f>
        <v>1.625</v>
      </c>
      <c r="J263" s="31"/>
      <c r="K263" s="1" t="s">
        <v>0</v>
      </c>
      <c r="Q263" s="31">
        <f>+I263</f>
        <v>1.625</v>
      </c>
      <c r="R263" s="31"/>
      <c r="S263" s="1" t="s">
        <v>0</v>
      </c>
      <c r="Y263" s="31">
        <f>+Q263</f>
        <v>1.625</v>
      </c>
      <c r="Z263" s="31"/>
      <c r="AA263" s="1" t="s">
        <v>0</v>
      </c>
      <c r="AG263" s="31">
        <f>+Y263</f>
        <v>1.625</v>
      </c>
      <c r="AH263" s="31"/>
      <c r="AI263" s="1" t="s">
        <v>0</v>
      </c>
      <c r="AY263" s="11"/>
    </row>
    <row r="264" spans="2:54" x14ac:dyDescent="0.2">
      <c r="B264" s="10"/>
      <c r="AY264" s="11"/>
    </row>
    <row r="265" spans="2:54" x14ac:dyDescent="0.2">
      <c r="B265" s="10"/>
      <c r="U265" s="33">
        <v>6.5</v>
      </c>
      <c r="V265" s="33"/>
      <c r="W265" s="1" t="s">
        <v>0</v>
      </c>
      <c r="AY265" s="11"/>
    </row>
    <row r="266" spans="2:54" x14ac:dyDescent="0.2">
      <c r="B266" s="10"/>
      <c r="AY266" s="11"/>
    </row>
    <row r="267" spans="2:54" x14ac:dyDescent="0.2">
      <c r="B267" s="10"/>
      <c r="S267" s="16" t="s">
        <v>44</v>
      </c>
      <c r="AY267" s="11"/>
    </row>
    <row r="268" spans="2:54" x14ac:dyDescent="0.2">
      <c r="B268" s="10"/>
      <c r="C268" s="29" t="s">
        <v>25</v>
      </c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Y268" s="14" t="s">
        <v>0</v>
      </c>
      <c r="AY268" s="11"/>
    </row>
    <row r="269" spans="2:54" x14ac:dyDescent="0.2">
      <c r="B269" s="10"/>
      <c r="C269" s="40" t="s">
        <v>26</v>
      </c>
      <c r="D269" s="41"/>
      <c r="E269" s="42"/>
      <c r="F269" s="49" t="s">
        <v>27</v>
      </c>
      <c r="G269" s="50"/>
      <c r="H269" s="50"/>
      <c r="I269" s="50"/>
      <c r="J269" s="50"/>
      <c r="K269" s="50"/>
      <c r="L269" s="50"/>
      <c r="M269" s="50"/>
      <c r="N269" s="50"/>
      <c r="O269" s="51"/>
      <c r="R269" s="1" t="s">
        <v>37</v>
      </c>
      <c r="Y269" s="37">
        <f>+Y282</f>
        <v>0.6</v>
      </c>
      <c r="AY269" s="11"/>
    </row>
    <row r="270" spans="2:54" x14ac:dyDescent="0.2">
      <c r="B270" s="10"/>
      <c r="C270" s="43"/>
      <c r="D270" s="44"/>
      <c r="E270" s="45"/>
      <c r="F270" s="52" t="s">
        <v>28</v>
      </c>
      <c r="G270" s="52"/>
      <c r="H270" s="52"/>
      <c r="I270" s="52" t="s">
        <v>29</v>
      </c>
      <c r="J270" s="52"/>
      <c r="K270" s="52"/>
      <c r="L270" s="52" t="s">
        <v>30</v>
      </c>
      <c r="M270" s="52"/>
      <c r="N270" s="52"/>
      <c r="O270" s="52"/>
      <c r="Y270" s="37"/>
      <c r="AY270" s="11"/>
    </row>
    <row r="271" spans="2:54" x14ac:dyDescent="0.2">
      <c r="B271" s="10"/>
      <c r="C271" s="43"/>
      <c r="D271" s="44"/>
      <c r="E271" s="45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Y271" s="37"/>
      <c r="AY271" s="11"/>
    </row>
    <row r="272" spans="2:54" x14ac:dyDescent="0.2">
      <c r="B272" s="10"/>
      <c r="C272" s="43"/>
      <c r="D272" s="44"/>
      <c r="E272" s="45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Q272" s="1" t="s">
        <v>36</v>
      </c>
      <c r="Y272" s="37" t="s">
        <v>63</v>
      </c>
      <c r="AY272" s="11"/>
    </row>
    <row r="273" spans="2:51" x14ac:dyDescent="0.2">
      <c r="B273" s="10"/>
      <c r="C273" s="43"/>
      <c r="D273" s="44"/>
      <c r="E273" s="45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Y273" s="37"/>
      <c r="AA273" s="14" t="s">
        <v>0</v>
      </c>
      <c r="AY273" s="11"/>
    </row>
    <row r="274" spans="2:51" ht="12" thickBot="1" x14ac:dyDescent="0.25">
      <c r="B274" s="10"/>
      <c r="C274" s="46"/>
      <c r="D274" s="47"/>
      <c r="E274" s="48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AA274" s="36">
        <v>3.5</v>
      </c>
      <c r="AY274" s="11"/>
    </row>
    <row r="275" spans="2:51" ht="12" thickTop="1" x14ac:dyDescent="0.2">
      <c r="B275" s="10"/>
      <c r="C275" s="54">
        <v>85</v>
      </c>
      <c r="D275" s="54"/>
      <c r="E275" s="54"/>
      <c r="F275" s="55">
        <v>1.82</v>
      </c>
      <c r="G275" s="55"/>
      <c r="H275" s="55"/>
      <c r="I275" s="56" t="s">
        <v>31</v>
      </c>
      <c r="J275" s="55"/>
      <c r="K275" s="55"/>
      <c r="L275" s="55">
        <v>2.4</v>
      </c>
      <c r="M275" s="55"/>
      <c r="N275" s="55"/>
      <c r="O275" s="55"/>
      <c r="Y275" s="14" t="s">
        <v>0</v>
      </c>
      <c r="AA275" s="36"/>
      <c r="AY275" s="11"/>
    </row>
    <row r="276" spans="2:51" x14ac:dyDescent="0.2">
      <c r="B276" s="10"/>
      <c r="C276" s="29">
        <v>90</v>
      </c>
      <c r="D276" s="29"/>
      <c r="E276" s="29"/>
      <c r="F276" s="35" t="s">
        <v>31</v>
      </c>
      <c r="G276" s="30"/>
      <c r="H276" s="30"/>
      <c r="I276" s="35" t="s">
        <v>31</v>
      </c>
      <c r="J276" s="30"/>
      <c r="K276" s="30"/>
      <c r="L276" s="30">
        <v>2.4</v>
      </c>
      <c r="M276" s="30"/>
      <c r="N276" s="30"/>
      <c r="O276" s="30"/>
      <c r="Y276" s="37">
        <f>+AA274-Y269</f>
        <v>2.9</v>
      </c>
      <c r="AA276" s="36"/>
      <c r="AY276" s="11"/>
    </row>
    <row r="277" spans="2:51" x14ac:dyDescent="0.2">
      <c r="B277" s="10"/>
      <c r="C277" s="29">
        <v>115</v>
      </c>
      <c r="D277" s="29"/>
      <c r="E277" s="29"/>
      <c r="F277" s="30">
        <v>2.15</v>
      </c>
      <c r="G277" s="30"/>
      <c r="H277" s="30"/>
      <c r="I277" s="30">
        <v>2.15</v>
      </c>
      <c r="J277" s="30"/>
      <c r="K277" s="30"/>
      <c r="L277" s="35" t="s">
        <v>31</v>
      </c>
      <c r="M277" s="30"/>
      <c r="N277" s="30"/>
      <c r="O277" s="30"/>
      <c r="X277" s="14"/>
      <c r="Y277" s="37"/>
      <c r="AA277" s="37" t="s">
        <v>62</v>
      </c>
      <c r="AY277" s="11"/>
    </row>
    <row r="278" spans="2:51" x14ac:dyDescent="0.2">
      <c r="B278" s="10"/>
      <c r="C278" s="29">
        <v>135</v>
      </c>
      <c r="D278" s="29"/>
      <c r="E278" s="29"/>
      <c r="F278" s="30">
        <v>2.4500000000000002</v>
      </c>
      <c r="G278" s="30"/>
      <c r="H278" s="30"/>
      <c r="I278" s="30">
        <v>2.4500000000000002</v>
      </c>
      <c r="J278" s="30"/>
      <c r="K278" s="30"/>
      <c r="L278" s="30">
        <v>2.85</v>
      </c>
      <c r="M278" s="30"/>
      <c r="N278" s="30"/>
      <c r="O278" s="30"/>
      <c r="R278" s="1" t="s">
        <v>35</v>
      </c>
      <c r="X278" s="14"/>
      <c r="Y278" s="37"/>
      <c r="AA278" s="37"/>
      <c r="AY278" s="11"/>
    </row>
    <row r="279" spans="2:51" x14ac:dyDescent="0.2">
      <c r="B279" s="10"/>
      <c r="C279" s="29">
        <v>145</v>
      </c>
      <c r="D279" s="29"/>
      <c r="E279" s="29"/>
      <c r="F279" s="35" t="s">
        <v>31</v>
      </c>
      <c r="G279" s="30"/>
      <c r="H279" s="30"/>
      <c r="I279" s="30">
        <v>2.5</v>
      </c>
      <c r="J279" s="30"/>
      <c r="K279" s="30"/>
      <c r="L279" s="35" t="s">
        <v>31</v>
      </c>
      <c r="M279" s="30"/>
      <c r="N279" s="30"/>
      <c r="O279" s="30"/>
      <c r="AA279" s="37"/>
      <c r="AY279" s="11"/>
    </row>
    <row r="280" spans="2:51" x14ac:dyDescent="0.2">
      <c r="B280" s="10"/>
      <c r="C280" s="29">
        <v>175</v>
      </c>
      <c r="D280" s="29"/>
      <c r="E280" s="29"/>
      <c r="F280" s="35" t="s">
        <v>31</v>
      </c>
      <c r="G280" s="30"/>
      <c r="H280" s="30"/>
      <c r="I280" s="30">
        <v>2.8</v>
      </c>
      <c r="J280" s="30"/>
      <c r="K280" s="30"/>
      <c r="L280" s="35" t="s">
        <v>31</v>
      </c>
      <c r="M280" s="30"/>
      <c r="N280" s="30"/>
      <c r="O280" s="30"/>
      <c r="AY280" s="11"/>
    </row>
    <row r="281" spans="2:51" x14ac:dyDescent="0.2">
      <c r="B281" s="10"/>
      <c r="C281" s="29">
        <v>190</v>
      </c>
      <c r="D281" s="29"/>
      <c r="E281" s="29"/>
      <c r="F281" s="30">
        <v>2.9</v>
      </c>
      <c r="G281" s="30"/>
      <c r="H281" s="30"/>
      <c r="I281" s="30">
        <v>2.95</v>
      </c>
      <c r="J281" s="30"/>
      <c r="K281" s="30"/>
      <c r="L281" s="30">
        <v>3.75</v>
      </c>
      <c r="M281" s="30"/>
      <c r="N281" s="30"/>
      <c r="O281" s="30"/>
      <c r="Q281" s="31" t="s">
        <v>65</v>
      </c>
      <c r="R281" s="31"/>
      <c r="Y281" s="14" t="s">
        <v>0</v>
      </c>
      <c r="AY281" s="11"/>
    </row>
    <row r="282" spans="2:51" x14ac:dyDescent="0.2">
      <c r="B282" s="10"/>
      <c r="C282" s="29">
        <v>235</v>
      </c>
      <c r="D282" s="29"/>
      <c r="E282" s="29"/>
      <c r="F282" s="30">
        <v>3.35</v>
      </c>
      <c r="G282" s="30"/>
      <c r="H282" s="30"/>
      <c r="I282" s="30">
        <v>3.35</v>
      </c>
      <c r="J282" s="30"/>
      <c r="K282" s="30"/>
      <c r="L282" s="35" t="s">
        <v>31</v>
      </c>
      <c r="M282" s="30"/>
      <c r="N282" s="30"/>
      <c r="O282" s="30"/>
      <c r="Q282" s="33">
        <v>0.12</v>
      </c>
      <c r="R282" s="33"/>
      <c r="S282" s="1" t="s">
        <v>0</v>
      </c>
      <c r="Y282" s="36">
        <v>0.6</v>
      </c>
      <c r="AY282" s="11"/>
    </row>
    <row r="283" spans="2:51" x14ac:dyDescent="0.2">
      <c r="B283" s="10"/>
      <c r="C283" s="29">
        <v>240</v>
      </c>
      <c r="D283" s="29"/>
      <c r="E283" s="29"/>
      <c r="F283" s="30">
        <v>3.35</v>
      </c>
      <c r="G283" s="30"/>
      <c r="H283" s="30"/>
      <c r="I283" s="30">
        <v>3.35</v>
      </c>
      <c r="J283" s="30"/>
      <c r="K283" s="30"/>
      <c r="L283" s="35" t="s">
        <v>31</v>
      </c>
      <c r="M283" s="30"/>
      <c r="N283" s="30"/>
      <c r="O283" s="30"/>
      <c r="Y283" s="36"/>
      <c r="AC283" s="32" t="str">
        <f>+U242</f>
        <v>K103</v>
      </c>
      <c r="AD283" s="32"/>
      <c r="AE283" s="16" t="s">
        <v>14</v>
      </c>
      <c r="AY283" s="11"/>
    </row>
    <row r="284" spans="2:51" x14ac:dyDescent="0.2">
      <c r="B284" s="10"/>
      <c r="C284" s="29">
        <v>290</v>
      </c>
      <c r="D284" s="29"/>
      <c r="E284" s="29"/>
      <c r="F284" s="30">
        <v>3.85</v>
      </c>
      <c r="G284" s="30"/>
      <c r="H284" s="30"/>
      <c r="I284" s="30">
        <v>3.85</v>
      </c>
      <c r="J284" s="30"/>
      <c r="K284" s="30"/>
      <c r="L284" s="30">
        <v>4.55</v>
      </c>
      <c r="M284" s="30"/>
      <c r="N284" s="30"/>
      <c r="O284" s="30"/>
      <c r="Y284" s="36"/>
      <c r="AC284" s="17" t="s">
        <v>12</v>
      </c>
      <c r="AY284" s="11"/>
    </row>
    <row r="285" spans="2:51" x14ac:dyDescent="0.2">
      <c r="B285" s="10"/>
      <c r="Y285" s="37" t="s">
        <v>66</v>
      </c>
      <c r="AC285" s="1" t="s">
        <v>10</v>
      </c>
      <c r="AI285" s="31">
        <f>+AI298</f>
        <v>0.25</v>
      </c>
      <c r="AJ285" s="31"/>
      <c r="AK285" s="13" t="s">
        <v>6</v>
      </c>
      <c r="AL285" s="31">
        <f>+AL298</f>
        <v>0.48</v>
      </c>
      <c r="AM285" s="31"/>
      <c r="AN285" s="13" t="s">
        <v>6</v>
      </c>
      <c r="AO285" s="31">
        <f>+AO298</f>
        <v>25</v>
      </c>
      <c r="AP285" s="31"/>
      <c r="AQ285" s="1" t="s">
        <v>38</v>
      </c>
      <c r="AT285" s="31">
        <f>+AI285*AL285*AO285</f>
        <v>3</v>
      </c>
      <c r="AU285" s="31"/>
      <c r="AV285" s="1" t="s">
        <v>9</v>
      </c>
      <c r="AY285" s="11"/>
    </row>
    <row r="286" spans="2:51" x14ac:dyDescent="0.2">
      <c r="B286" s="10"/>
      <c r="S286" s="1" t="s">
        <v>64</v>
      </c>
      <c r="U286" s="33">
        <v>0.25</v>
      </c>
      <c r="V286" s="33"/>
      <c r="W286" s="1" t="s">
        <v>0</v>
      </c>
      <c r="Y286" s="37"/>
      <c r="AC286" s="1" t="s">
        <v>11</v>
      </c>
      <c r="AL286" s="31">
        <f>+AL299</f>
        <v>2.9</v>
      </c>
      <c r="AM286" s="31"/>
      <c r="AN286" s="13" t="s">
        <v>6</v>
      </c>
      <c r="AO286" s="33">
        <v>2.4</v>
      </c>
      <c r="AP286" s="33"/>
      <c r="AQ286" s="1" t="s">
        <v>67</v>
      </c>
      <c r="AT286" s="39">
        <f>+AL286*AO286</f>
        <v>6.96</v>
      </c>
      <c r="AU286" s="39"/>
      <c r="AV286" s="21" t="s">
        <v>9</v>
      </c>
      <c r="AW286" s="21"/>
      <c r="AY286" s="11"/>
    </row>
    <row r="287" spans="2:51" x14ac:dyDescent="0.2">
      <c r="B287" s="10"/>
      <c r="D287" s="17" t="s">
        <v>53</v>
      </c>
      <c r="AS287" s="1" t="s">
        <v>13</v>
      </c>
      <c r="AT287" s="31">
        <f>SUM(AT285:AU286)</f>
        <v>9.9600000000000009</v>
      </c>
      <c r="AU287" s="31"/>
      <c r="AV287" s="1" t="s">
        <v>9</v>
      </c>
      <c r="AY287" s="11"/>
    </row>
    <row r="288" spans="2:51" x14ac:dyDescent="0.2">
      <c r="B288" s="10"/>
      <c r="D288" s="1" t="s">
        <v>46</v>
      </c>
      <c r="I288" s="31">
        <f>MAX(C250,I263)</f>
        <v>2.5</v>
      </c>
      <c r="J288" s="31"/>
      <c r="K288" s="1" t="s">
        <v>47</v>
      </c>
      <c r="L288" s="31">
        <f>MIN(C250,I263)</f>
        <v>1.625</v>
      </c>
      <c r="M288" s="31"/>
      <c r="N288" s="13" t="s">
        <v>7</v>
      </c>
      <c r="O288" s="31">
        <f>+I288/L288</f>
        <v>1.5384615384615385</v>
      </c>
      <c r="P288" s="31"/>
      <c r="Q288" s="13" t="str">
        <f>IF(O288&lt;=R288,"&lt;","&gt;")</f>
        <v>&lt;</v>
      </c>
      <c r="R288" s="31">
        <v>2</v>
      </c>
      <c r="S288" s="31"/>
      <c r="U288" s="12" t="str">
        <f>IF(O288&lt;=R288,"uygun.","uygun değil.")</f>
        <v>uygun.</v>
      </c>
      <c r="AC288" s="31">
        <f>+AC301</f>
        <v>1.4</v>
      </c>
      <c r="AD288" s="31"/>
      <c r="AE288" s="13" t="s">
        <v>6</v>
      </c>
      <c r="AF288" s="31">
        <f>+AT287</f>
        <v>9.9600000000000009</v>
      </c>
      <c r="AG288" s="31"/>
      <c r="AH288" s="13" t="s">
        <v>7</v>
      </c>
      <c r="AI288" s="31">
        <f>+AC288*AF288</f>
        <v>13.944000000000001</v>
      </c>
      <c r="AJ288" s="31"/>
      <c r="AK288" s="1" t="s">
        <v>9</v>
      </c>
      <c r="AY288" s="11"/>
    </row>
    <row r="289" spans="2:51" x14ac:dyDescent="0.2">
      <c r="B289" s="10"/>
      <c r="D289" s="16" t="s">
        <v>45</v>
      </c>
      <c r="AC289" s="17" t="s">
        <v>24</v>
      </c>
      <c r="AY289" s="11"/>
    </row>
    <row r="290" spans="2:51" x14ac:dyDescent="0.2">
      <c r="B290" s="10"/>
      <c r="D290" s="1" t="s">
        <v>42</v>
      </c>
      <c r="J290" s="31">
        <f>+Q282</f>
        <v>0.12</v>
      </c>
      <c r="K290" s="31"/>
      <c r="L290" s="1" t="s">
        <v>0</v>
      </c>
      <c r="M290" s="13" t="s">
        <v>6</v>
      </c>
      <c r="N290" s="33">
        <v>25</v>
      </c>
      <c r="O290" s="33"/>
      <c r="P290" s="1" t="s">
        <v>38</v>
      </c>
      <c r="S290" s="31">
        <f>+J290*N290</f>
        <v>3</v>
      </c>
      <c r="T290" s="31"/>
      <c r="U290" s="1" t="s">
        <v>4</v>
      </c>
      <c r="AC290" s="31">
        <f>+AM244</f>
        <v>0.8125</v>
      </c>
      <c r="AD290" s="31"/>
      <c r="AE290" s="13" t="s">
        <v>6</v>
      </c>
      <c r="AF290" s="31">
        <f>+AF303</f>
        <v>5.05</v>
      </c>
      <c r="AG290" s="31"/>
      <c r="AH290" s="13" t="s">
        <v>7</v>
      </c>
      <c r="AI290" s="31">
        <f>+AC290*AF290</f>
        <v>4.1031249999999995</v>
      </c>
      <c r="AJ290" s="31"/>
      <c r="AK290" s="1" t="s">
        <v>9</v>
      </c>
      <c r="AY290" s="11"/>
    </row>
    <row r="291" spans="2:51" x14ac:dyDescent="0.2">
      <c r="B291" s="10"/>
      <c r="D291" s="1" t="s">
        <v>39</v>
      </c>
      <c r="J291" s="33">
        <v>0.05</v>
      </c>
      <c r="K291" s="33"/>
      <c r="L291" s="1" t="s">
        <v>0</v>
      </c>
      <c r="M291" s="13" t="s">
        <v>6</v>
      </c>
      <c r="N291" s="33">
        <v>22</v>
      </c>
      <c r="O291" s="33"/>
      <c r="P291" s="1" t="s">
        <v>38</v>
      </c>
      <c r="S291" s="31">
        <f>+J291*N291</f>
        <v>1.1000000000000001</v>
      </c>
      <c r="T291" s="31"/>
      <c r="U291" s="1" t="s">
        <v>4</v>
      </c>
      <c r="AC291" s="31">
        <f>+AC304</f>
        <v>1.4</v>
      </c>
      <c r="AD291" s="31"/>
      <c r="AE291" s="13" t="s">
        <v>6</v>
      </c>
      <c r="AF291" s="31">
        <f>+AI290</f>
        <v>4.1031249999999995</v>
      </c>
      <c r="AG291" s="31"/>
      <c r="AH291" s="13" t="s">
        <v>7</v>
      </c>
      <c r="AI291" s="31">
        <f>+AC291*AF291</f>
        <v>5.7443749999999989</v>
      </c>
      <c r="AJ291" s="31"/>
      <c r="AK291" s="1" t="s">
        <v>9</v>
      </c>
      <c r="AY291" s="11"/>
    </row>
    <row r="292" spans="2:51" x14ac:dyDescent="0.2">
      <c r="B292" s="10"/>
      <c r="D292" s="1" t="s">
        <v>40</v>
      </c>
      <c r="J292" s="33">
        <v>2.5000000000000001E-2</v>
      </c>
      <c r="K292" s="33"/>
      <c r="L292" s="1" t="s">
        <v>0</v>
      </c>
      <c r="M292" s="13" t="s">
        <v>6</v>
      </c>
      <c r="N292" s="33">
        <v>22</v>
      </c>
      <c r="O292" s="33"/>
      <c r="P292" s="1" t="s">
        <v>38</v>
      </c>
      <c r="S292" s="31">
        <f>+J292*N292</f>
        <v>0.55000000000000004</v>
      </c>
      <c r="T292" s="31"/>
      <c r="U292" s="1" t="s">
        <v>4</v>
      </c>
      <c r="AC292" s="17" t="s">
        <v>23</v>
      </c>
      <c r="AY292" s="11"/>
    </row>
    <row r="293" spans="2:51" x14ac:dyDescent="0.2">
      <c r="B293" s="10"/>
      <c r="D293" s="1" t="s">
        <v>41</v>
      </c>
      <c r="J293" s="33">
        <v>0.02</v>
      </c>
      <c r="K293" s="33"/>
      <c r="L293" s="1" t="s">
        <v>0</v>
      </c>
      <c r="M293" s="13" t="s">
        <v>6</v>
      </c>
      <c r="N293" s="33">
        <v>20</v>
      </c>
      <c r="O293" s="33"/>
      <c r="P293" s="1" t="s">
        <v>38</v>
      </c>
      <c r="S293" s="31">
        <f>+J293*N293</f>
        <v>0.4</v>
      </c>
      <c r="T293" s="31"/>
      <c r="U293" s="1" t="s">
        <v>4</v>
      </c>
      <c r="AC293" s="31">
        <f>+AC290</f>
        <v>0.8125</v>
      </c>
      <c r="AD293" s="31"/>
      <c r="AE293" s="13" t="s">
        <v>6</v>
      </c>
      <c r="AF293" s="31">
        <f>+AF306</f>
        <v>5</v>
      </c>
      <c r="AG293" s="31"/>
      <c r="AH293" s="13" t="s">
        <v>7</v>
      </c>
      <c r="AI293" s="31">
        <f>+AC293*AF293</f>
        <v>4.0625</v>
      </c>
      <c r="AJ293" s="31"/>
      <c r="AK293" s="1" t="s">
        <v>9</v>
      </c>
      <c r="AY293" s="11"/>
    </row>
    <row r="294" spans="2:51" x14ac:dyDescent="0.2">
      <c r="B294" s="10"/>
      <c r="L294" s="1" t="s">
        <v>43</v>
      </c>
      <c r="S294" s="34">
        <f>SUM(S290:T293)</f>
        <v>5.05</v>
      </c>
      <c r="T294" s="34"/>
      <c r="U294" s="22" t="s">
        <v>4</v>
      </c>
      <c r="V294" s="22"/>
      <c r="AC294" s="31">
        <f>+AC307</f>
        <v>1.6</v>
      </c>
      <c r="AD294" s="31"/>
      <c r="AE294" s="13" t="s">
        <v>6</v>
      </c>
      <c r="AF294" s="31">
        <f>+AI293</f>
        <v>4.0625</v>
      </c>
      <c r="AG294" s="31"/>
      <c r="AH294" s="13" t="s">
        <v>7</v>
      </c>
      <c r="AI294" s="31">
        <f>+AC294*AF294</f>
        <v>6.5</v>
      </c>
      <c r="AJ294" s="31"/>
      <c r="AK294" s="1" t="s">
        <v>9</v>
      </c>
      <c r="AY294" s="11"/>
    </row>
    <row r="295" spans="2:51" x14ac:dyDescent="0.2">
      <c r="B295" s="10"/>
      <c r="J295" s="1" t="s">
        <v>5</v>
      </c>
      <c r="S295" s="33">
        <v>5</v>
      </c>
      <c r="T295" s="33"/>
      <c r="U295" s="1" t="s">
        <v>4</v>
      </c>
      <c r="AY295" s="11"/>
    </row>
    <row r="296" spans="2:51" x14ac:dyDescent="0.2">
      <c r="B296" s="10"/>
      <c r="C296" s="32" t="str">
        <f>+E250</f>
        <v>K101</v>
      </c>
      <c r="D296" s="32"/>
      <c r="E296" s="16" t="s">
        <v>14</v>
      </c>
      <c r="AC296" s="32" t="str">
        <f>+M250</f>
        <v>K102</v>
      </c>
      <c r="AD296" s="32"/>
      <c r="AE296" s="16" t="s">
        <v>14</v>
      </c>
      <c r="AY296" s="11"/>
    </row>
    <row r="297" spans="2:51" x14ac:dyDescent="0.2">
      <c r="B297" s="10"/>
      <c r="C297" s="17" t="s">
        <v>12</v>
      </c>
      <c r="AC297" s="17" t="s">
        <v>12</v>
      </c>
      <c r="AY297" s="11"/>
    </row>
    <row r="298" spans="2:51" x14ac:dyDescent="0.2">
      <c r="B298" s="10"/>
      <c r="C298" s="1" t="s">
        <v>10</v>
      </c>
      <c r="I298" s="31">
        <f>+U286</f>
        <v>0.25</v>
      </c>
      <c r="J298" s="31"/>
      <c r="K298" s="13" t="s">
        <v>6</v>
      </c>
      <c r="L298" s="31">
        <f>+Y282-Q282</f>
        <v>0.48</v>
      </c>
      <c r="M298" s="31"/>
      <c r="N298" s="13" t="s">
        <v>6</v>
      </c>
      <c r="O298" s="31">
        <f>+N290</f>
        <v>25</v>
      </c>
      <c r="P298" s="31"/>
      <c r="Q298" s="1" t="s">
        <v>38</v>
      </c>
      <c r="T298" s="31">
        <f>+I298*L298*O298</f>
        <v>3</v>
      </c>
      <c r="U298" s="31"/>
      <c r="V298" s="1" t="s">
        <v>9</v>
      </c>
      <c r="AC298" s="1" t="s">
        <v>10</v>
      </c>
      <c r="AI298" s="31">
        <f>+I298</f>
        <v>0.25</v>
      </c>
      <c r="AJ298" s="31"/>
      <c r="AK298" s="13" t="s">
        <v>6</v>
      </c>
      <c r="AL298" s="31">
        <f>+L298</f>
        <v>0.48</v>
      </c>
      <c r="AM298" s="31"/>
      <c r="AN298" s="13" t="s">
        <v>6</v>
      </c>
      <c r="AO298" s="31">
        <f>+O298</f>
        <v>25</v>
      </c>
      <c r="AP298" s="31"/>
      <c r="AQ298" s="1" t="s">
        <v>38</v>
      </c>
      <c r="AT298" s="31">
        <f>+AI298*AL298*AO298</f>
        <v>3</v>
      </c>
      <c r="AU298" s="31"/>
      <c r="AV298" s="1" t="s">
        <v>9</v>
      </c>
      <c r="AY298" s="11"/>
    </row>
    <row r="299" spans="2:51" x14ac:dyDescent="0.2">
      <c r="B299" s="10"/>
      <c r="C299" s="1" t="s">
        <v>11</v>
      </c>
      <c r="L299" s="31">
        <f>+Y276</f>
        <v>2.9</v>
      </c>
      <c r="M299" s="31"/>
      <c r="N299" s="13" t="s">
        <v>6</v>
      </c>
      <c r="O299" s="33">
        <v>2.4</v>
      </c>
      <c r="P299" s="33"/>
      <c r="Q299" s="1" t="s">
        <v>67</v>
      </c>
      <c r="T299" s="39">
        <f>+L299*O299</f>
        <v>6.96</v>
      </c>
      <c r="U299" s="39"/>
      <c r="V299" s="21" t="s">
        <v>9</v>
      </c>
      <c r="W299" s="21"/>
      <c r="AC299" s="1" t="s">
        <v>11</v>
      </c>
      <c r="AL299" s="31">
        <f>+L299</f>
        <v>2.9</v>
      </c>
      <c r="AM299" s="31"/>
      <c r="AN299" s="13" t="s">
        <v>6</v>
      </c>
      <c r="AO299" s="33">
        <v>0</v>
      </c>
      <c r="AP299" s="33"/>
      <c r="AQ299" s="1" t="s">
        <v>67</v>
      </c>
      <c r="AT299" s="39">
        <f>+AL299*AO299</f>
        <v>0</v>
      </c>
      <c r="AU299" s="39"/>
      <c r="AV299" s="21" t="s">
        <v>9</v>
      </c>
      <c r="AW299" s="21"/>
      <c r="AY299" s="11"/>
    </row>
    <row r="300" spans="2:51" x14ac:dyDescent="0.2">
      <c r="B300" s="10"/>
      <c r="S300" s="1" t="s">
        <v>13</v>
      </c>
      <c r="T300" s="31">
        <f>SUM(T298:U299)</f>
        <v>9.9600000000000009</v>
      </c>
      <c r="U300" s="31"/>
      <c r="V300" s="1" t="s">
        <v>9</v>
      </c>
      <c r="AS300" s="1" t="s">
        <v>13</v>
      </c>
      <c r="AT300" s="31">
        <f>SUM(AT298:AU299)</f>
        <v>3</v>
      </c>
      <c r="AU300" s="31"/>
      <c r="AV300" s="1" t="s">
        <v>9</v>
      </c>
      <c r="AY300" s="11"/>
    </row>
    <row r="301" spans="2:51" x14ac:dyDescent="0.2">
      <c r="B301" s="10"/>
      <c r="C301" s="31">
        <v>1.4</v>
      </c>
      <c r="D301" s="31"/>
      <c r="E301" s="13" t="s">
        <v>6</v>
      </c>
      <c r="F301" s="31">
        <f>+T300</f>
        <v>9.9600000000000009</v>
      </c>
      <c r="G301" s="31"/>
      <c r="H301" s="13" t="s">
        <v>7</v>
      </c>
      <c r="I301" s="31">
        <f>+C301*F301</f>
        <v>13.944000000000001</v>
      </c>
      <c r="J301" s="31"/>
      <c r="K301" s="1" t="s">
        <v>9</v>
      </c>
      <c r="AC301" s="31">
        <f>+C301</f>
        <v>1.4</v>
      </c>
      <c r="AD301" s="31"/>
      <c r="AE301" s="13" t="s">
        <v>6</v>
      </c>
      <c r="AF301" s="31">
        <f>+AT300</f>
        <v>3</v>
      </c>
      <c r="AG301" s="31"/>
      <c r="AH301" s="13" t="s">
        <v>7</v>
      </c>
      <c r="AI301" s="31">
        <f>+AC301*AF301</f>
        <v>4.1999999999999993</v>
      </c>
      <c r="AJ301" s="31"/>
      <c r="AK301" s="1" t="s">
        <v>9</v>
      </c>
      <c r="AY301" s="11"/>
    </row>
    <row r="302" spans="2:51" x14ac:dyDescent="0.2">
      <c r="B302" s="10"/>
      <c r="C302" s="17" t="s">
        <v>21</v>
      </c>
      <c r="AC302" s="17" t="s">
        <v>21</v>
      </c>
      <c r="AY302" s="11"/>
    </row>
    <row r="303" spans="2:51" x14ac:dyDescent="0.2">
      <c r="B303" s="10"/>
      <c r="C303" s="31">
        <f>+G240</f>
        <v>0.8125</v>
      </c>
      <c r="D303" s="31"/>
      <c r="E303" s="13" t="s">
        <v>6</v>
      </c>
      <c r="F303" s="31">
        <f>+S294</f>
        <v>5.05</v>
      </c>
      <c r="G303" s="31"/>
      <c r="H303" s="13" t="s">
        <v>7</v>
      </c>
      <c r="I303" s="31">
        <f>+C303*F303</f>
        <v>4.1031249999999995</v>
      </c>
      <c r="J303" s="31"/>
      <c r="K303" s="1" t="s">
        <v>9</v>
      </c>
      <c r="AC303" s="31">
        <f>+S240</f>
        <v>0.8125</v>
      </c>
      <c r="AD303" s="31"/>
      <c r="AE303" s="13" t="s">
        <v>6</v>
      </c>
      <c r="AF303" s="31">
        <f>+F303</f>
        <v>5.05</v>
      </c>
      <c r="AG303" s="31"/>
      <c r="AH303" s="13" t="s">
        <v>7</v>
      </c>
      <c r="AI303" s="31">
        <f>+AC303*AF303</f>
        <v>4.1031249999999995</v>
      </c>
      <c r="AJ303" s="31"/>
      <c r="AK303" s="1" t="s">
        <v>9</v>
      </c>
      <c r="AY303" s="11"/>
    </row>
    <row r="304" spans="2:51" x14ac:dyDescent="0.2">
      <c r="B304" s="10"/>
      <c r="C304" s="31">
        <f>+C301</f>
        <v>1.4</v>
      </c>
      <c r="D304" s="31"/>
      <c r="E304" s="13" t="s">
        <v>6</v>
      </c>
      <c r="F304" s="31">
        <f>+I303</f>
        <v>4.1031249999999995</v>
      </c>
      <c r="G304" s="31"/>
      <c r="H304" s="13" t="s">
        <v>7</v>
      </c>
      <c r="I304" s="31">
        <f>+C304*F304</f>
        <v>5.7443749999999989</v>
      </c>
      <c r="J304" s="31"/>
      <c r="K304" s="1" t="s">
        <v>9</v>
      </c>
      <c r="AC304" s="31">
        <f>+AC301</f>
        <v>1.4</v>
      </c>
      <c r="AD304" s="31"/>
      <c r="AE304" s="13" t="s">
        <v>6</v>
      </c>
      <c r="AF304" s="31">
        <f>+AI303</f>
        <v>4.1031249999999995</v>
      </c>
      <c r="AG304" s="31"/>
      <c r="AH304" s="13" t="s">
        <v>7</v>
      </c>
      <c r="AI304" s="31">
        <f>+AC304*AF304</f>
        <v>5.7443749999999989</v>
      </c>
      <c r="AJ304" s="31"/>
      <c r="AK304" s="1" t="s">
        <v>9</v>
      </c>
      <c r="AY304" s="11"/>
    </row>
    <row r="305" spans="2:51" x14ac:dyDescent="0.2">
      <c r="B305" s="10"/>
      <c r="C305" s="17" t="s">
        <v>22</v>
      </c>
      <c r="AC305" s="17" t="s">
        <v>22</v>
      </c>
      <c r="AY305" s="11"/>
    </row>
    <row r="306" spans="2:51" x14ac:dyDescent="0.2">
      <c r="B306" s="10"/>
      <c r="C306" s="31">
        <f>+C303</f>
        <v>0.8125</v>
      </c>
      <c r="D306" s="31"/>
      <c r="E306" s="13" t="s">
        <v>6</v>
      </c>
      <c r="F306" s="31">
        <f>+S295</f>
        <v>5</v>
      </c>
      <c r="G306" s="31"/>
      <c r="H306" s="13" t="s">
        <v>7</v>
      </c>
      <c r="I306" s="31">
        <f>+C306*F306</f>
        <v>4.0625</v>
      </c>
      <c r="J306" s="31"/>
      <c r="K306" s="1" t="s">
        <v>9</v>
      </c>
      <c r="AC306" s="31">
        <f>+AC303</f>
        <v>0.8125</v>
      </c>
      <c r="AD306" s="31"/>
      <c r="AE306" s="13" t="s">
        <v>6</v>
      </c>
      <c r="AF306" s="31">
        <f>+F306</f>
        <v>5</v>
      </c>
      <c r="AG306" s="31"/>
      <c r="AH306" s="13" t="s">
        <v>7</v>
      </c>
      <c r="AI306" s="31">
        <f>+AC306*AF306</f>
        <v>4.0625</v>
      </c>
      <c r="AJ306" s="31"/>
      <c r="AK306" s="1" t="s">
        <v>9</v>
      </c>
      <c r="AY306" s="11"/>
    </row>
    <row r="307" spans="2:51" x14ac:dyDescent="0.2">
      <c r="B307" s="10"/>
      <c r="C307" s="31">
        <v>1.6</v>
      </c>
      <c r="D307" s="31"/>
      <c r="E307" s="13" t="s">
        <v>6</v>
      </c>
      <c r="F307" s="31">
        <f>+I306</f>
        <v>4.0625</v>
      </c>
      <c r="G307" s="31"/>
      <c r="H307" s="13" t="s">
        <v>7</v>
      </c>
      <c r="I307" s="31">
        <f>+C307*F307</f>
        <v>6.5</v>
      </c>
      <c r="J307" s="31"/>
      <c r="K307" s="1" t="s">
        <v>9</v>
      </c>
      <c r="AC307" s="31">
        <f>+C307</f>
        <v>1.6</v>
      </c>
      <c r="AD307" s="31"/>
      <c r="AE307" s="13" t="s">
        <v>6</v>
      </c>
      <c r="AF307" s="31">
        <f>+AI306</f>
        <v>4.0625</v>
      </c>
      <c r="AG307" s="31"/>
      <c r="AH307" s="13" t="s">
        <v>7</v>
      </c>
      <c r="AI307" s="31">
        <f>+AC307*AF307</f>
        <v>6.5</v>
      </c>
      <c r="AJ307" s="31"/>
      <c r="AK307" s="1" t="s">
        <v>9</v>
      </c>
      <c r="AY307" s="11"/>
    </row>
    <row r="308" spans="2:51" x14ac:dyDescent="0.2">
      <c r="B308" s="10"/>
      <c r="AY308" s="11"/>
    </row>
    <row r="309" spans="2:51" x14ac:dyDescent="0.2">
      <c r="B309" s="10"/>
      <c r="D309" s="1" t="s">
        <v>18</v>
      </c>
      <c r="L309" s="31">
        <f>+I301</f>
        <v>13.944000000000001</v>
      </c>
      <c r="M309" s="31"/>
      <c r="N309" s="1" t="s">
        <v>9</v>
      </c>
      <c r="V309" s="1" t="s">
        <v>18</v>
      </c>
      <c r="AD309" s="31">
        <f>+AI301</f>
        <v>4.1999999999999993</v>
      </c>
      <c r="AE309" s="31"/>
      <c r="AF309" s="1" t="s">
        <v>9</v>
      </c>
      <c r="AY309" s="11"/>
    </row>
    <row r="310" spans="2:51" x14ac:dyDescent="0.2">
      <c r="B310" s="10"/>
      <c r="AY310" s="11"/>
    </row>
    <row r="311" spans="2:51" x14ac:dyDescent="0.2">
      <c r="B311" s="10"/>
      <c r="AY311" s="11"/>
    </row>
    <row r="312" spans="2:51" x14ac:dyDescent="0.2">
      <c r="B312" s="10"/>
      <c r="L312" s="31">
        <f>+I304</f>
        <v>5.7443749999999989</v>
      </c>
      <c r="M312" s="31"/>
      <c r="N312" s="1" t="s">
        <v>9</v>
      </c>
      <c r="AD312" s="31">
        <f>+AI304</f>
        <v>5.7443749999999989</v>
      </c>
      <c r="AE312" s="31"/>
      <c r="AF312" s="1" t="s">
        <v>9</v>
      </c>
      <c r="AY312" s="11"/>
    </row>
    <row r="313" spans="2:51" x14ac:dyDescent="0.2">
      <c r="B313" s="10"/>
      <c r="AY313" s="11"/>
    </row>
    <row r="314" spans="2:51" x14ac:dyDescent="0.2">
      <c r="B314" s="10"/>
      <c r="D314" s="1" t="s">
        <v>18</v>
      </c>
      <c r="V314" s="1" t="s">
        <v>19</v>
      </c>
      <c r="AY314" s="11"/>
    </row>
    <row r="315" spans="2:51" x14ac:dyDescent="0.2">
      <c r="B315" s="10"/>
      <c r="AY315" s="11"/>
    </row>
    <row r="316" spans="2:51" x14ac:dyDescent="0.2">
      <c r="B316" s="10"/>
      <c r="E316" s="14"/>
      <c r="L316" s="31">
        <f>+I307</f>
        <v>6.5</v>
      </c>
      <c r="M316" s="31"/>
      <c r="N316" s="1" t="s">
        <v>9</v>
      </c>
      <c r="W316" s="14"/>
      <c r="AD316" s="31">
        <f>+AI307</f>
        <v>6.5</v>
      </c>
      <c r="AE316" s="31"/>
      <c r="AF316" s="1" t="s">
        <v>9</v>
      </c>
      <c r="AY316" s="11"/>
    </row>
    <row r="317" spans="2:51" x14ac:dyDescent="0.2">
      <c r="B317" s="10"/>
      <c r="E317" s="14"/>
      <c r="W317" s="14"/>
      <c r="AY317" s="11"/>
    </row>
    <row r="318" spans="2:51" x14ac:dyDescent="0.2">
      <c r="B318" s="10"/>
      <c r="D318" s="1" t="s">
        <v>18</v>
      </c>
      <c r="E318" s="14"/>
      <c r="V318" s="1" t="s">
        <v>19</v>
      </c>
      <c r="W318" s="14"/>
      <c r="AY318" s="11"/>
    </row>
    <row r="319" spans="2:51" x14ac:dyDescent="0.2">
      <c r="B319" s="10"/>
      <c r="E319" s="14"/>
      <c r="W319" s="14"/>
      <c r="AY319" s="11"/>
    </row>
    <row r="320" spans="2:51" x14ac:dyDescent="0.2">
      <c r="B320" s="10"/>
      <c r="L320" s="31" t="str">
        <f>+E250</f>
        <v>K101</v>
      </c>
      <c r="M320" s="31"/>
      <c r="AD320" s="31" t="str">
        <f>+M250</f>
        <v>K102</v>
      </c>
      <c r="AE320" s="31"/>
      <c r="AY320" s="11"/>
    </row>
    <row r="321" spans="2:51" x14ac:dyDescent="0.2">
      <c r="B321" s="10"/>
      <c r="AY321" s="11"/>
    </row>
    <row r="322" spans="2:51" x14ac:dyDescent="0.2">
      <c r="B322" s="10"/>
      <c r="AY322" s="11"/>
    </row>
    <row r="323" spans="2:51" x14ac:dyDescent="0.2">
      <c r="B323" s="10"/>
      <c r="F323" s="31">
        <f>((L324+L326)/2*L316+(L324+L326)/2*L312+L309*L326)/2</f>
        <v>27.761191406249999</v>
      </c>
      <c r="G323" s="31"/>
      <c r="H323" s="1" t="s">
        <v>8</v>
      </c>
      <c r="S323" s="31">
        <f>+F323</f>
        <v>27.761191406249999</v>
      </c>
      <c r="T323" s="31"/>
      <c r="U323" s="1" t="s">
        <v>8</v>
      </c>
      <c r="X323" s="31">
        <f>(2*(AD324+AD326)/2*AD316+2*(AD324+AD326)/2*AD312+AD309*AD326)/2</f>
        <v>25.912382812499999</v>
      </c>
      <c r="Y323" s="31"/>
      <c r="Z323" s="1" t="s">
        <v>8</v>
      </c>
      <c r="AK323" s="31">
        <f>+X323</f>
        <v>25.912382812499999</v>
      </c>
      <c r="AL323" s="31"/>
      <c r="AM323" s="1" t="s">
        <v>8</v>
      </c>
      <c r="AY323" s="11"/>
    </row>
    <row r="324" spans="2:51" x14ac:dyDescent="0.2">
      <c r="B324" s="10"/>
      <c r="F324" s="13"/>
      <c r="G324" s="31">
        <f>+AM244</f>
        <v>0.8125</v>
      </c>
      <c r="H324" s="31"/>
      <c r="I324" s="1" t="s">
        <v>0</v>
      </c>
      <c r="L324" s="31">
        <f>+AM250</f>
        <v>0.875</v>
      </c>
      <c r="M324" s="31"/>
      <c r="N324" s="1" t="s">
        <v>0</v>
      </c>
      <c r="Q324" s="31">
        <f>+G324</f>
        <v>0.8125</v>
      </c>
      <c r="R324" s="31"/>
      <c r="S324" s="13" t="s">
        <v>0</v>
      </c>
      <c r="T324" s="13"/>
      <c r="X324" s="13"/>
      <c r="Y324" s="31">
        <f>+G324</f>
        <v>0.8125</v>
      </c>
      <c r="Z324" s="31"/>
      <c r="AA324" s="1" t="s">
        <v>0</v>
      </c>
      <c r="AD324" s="31">
        <f>+L324</f>
        <v>0.875</v>
      </c>
      <c r="AE324" s="31"/>
      <c r="AF324" s="1" t="s">
        <v>0</v>
      </c>
      <c r="AI324" s="31">
        <f>+Y324</f>
        <v>0.8125</v>
      </c>
      <c r="AJ324" s="31"/>
      <c r="AK324" s="13" t="s">
        <v>0</v>
      </c>
      <c r="AL324" s="13"/>
      <c r="AY324" s="11"/>
    </row>
    <row r="325" spans="2:51" x14ac:dyDescent="0.2">
      <c r="B325" s="10"/>
      <c r="F325" s="13"/>
      <c r="G325" s="13"/>
      <c r="S325" s="13"/>
      <c r="T325" s="13"/>
      <c r="X325" s="13"/>
      <c r="Y325" s="13"/>
      <c r="AK325" s="13"/>
      <c r="AL325" s="13"/>
      <c r="AY325" s="11"/>
    </row>
    <row r="326" spans="2:51" x14ac:dyDescent="0.2">
      <c r="B326" s="10"/>
      <c r="K326" s="1" t="s">
        <v>32</v>
      </c>
      <c r="L326" s="31">
        <f>+C250</f>
        <v>2.5</v>
      </c>
      <c r="M326" s="31"/>
      <c r="N326" s="1" t="s">
        <v>0</v>
      </c>
      <c r="AC326" s="1" t="s">
        <v>32</v>
      </c>
      <c r="AD326" s="31">
        <f>+L326</f>
        <v>2.5</v>
      </c>
      <c r="AE326" s="31"/>
      <c r="AF326" s="1" t="s">
        <v>0</v>
      </c>
      <c r="AY326" s="11"/>
    </row>
    <row r="327" spans="2:51" x14ac:dyDescent="0.2">
      <c r="B327" s="10"/>
      <c r="AY327" s="11"/>
    </row>
    <row r="328" spans="2:51" x14ac:dyDescent="0.2">
      <c r="B328" s="10"/>
      <c r="H328" s="1" t="s">
        <v>15</v>
      </c>
      <c r="K328" s="31">
        <f>F323</f>
        <v>27.761191406249999</v>
      </c>
      <c r="L328" s="31"/>
      <c r="M328" s="31"/>
      <c r="N328" s="1" t="s">
        <v>8</v>
      </c>
      <c r="P328" s="1" t="s">
        <v>33</v>
      </c>
      <c r="Z328" s="1" t="s">
        <v>15</v>
      </c>
      <c r="AC328" s="31">
        <f>X323</f>
        <v>25.912382812499999</v>
      </c>
      <c r="AD328" s="31"/>
      <c r="AE328" s="31"/>
      <c r="AF328" s="1" t="s">
        <v>8</v>
      </c>
      <c r="AH328" s="1" t="s">
        <v>33</v>
      </c>
      <c r="AY328" s="11"/>
    </row>
    <row r="329" spans="2:51" x14ac:dyDescent="0.2">
      <c r="B329" s="10"/>
      <c r="H329" s="1" t="s">
        <v>16</v>
      </c>
      <c r="K329" s="31">
        <f>-(L309*L326/2*L326/2/2+L312*L324/2*L324/2/2+L316*L324/2*L324/2/2+G324*L312/2*(G324/3+L324/2)+G324*L316/2*(G324/3+L324/2)-F323*L326/2)</f>
        <v>19.112467854817705</v>
      </c>
      <c r="L329" s="31"/>
      <c r="M329" s="31"/>
      <c r="N329" s="1" t="s">
        <v>17</v>
      </c>
      <c r="P329" s="1" t="s">
        <v>34</v>
      </c>
      <c r="Z329" s="1" t="s">
        <v>16</v>
      </c>
      <c r="AC329" s="31">
        <f>-(AD309*AD326/2*AD326/2/2+2*AD312*AD324/2*AD324/2/2+2*AD316*AD324/2*AD324/2/2+2*Y324*AD312/2*(Y324/3+AD324/2)+2*Y324*AD316/2*(Y324/3+AD324/2)-X323*AD326/2)</f>
        <v>19.718685709635416</v>
      </c>
      <c r="AD329" s="31"/>
      <c r="AE329" s="31"/>
      <c r="AF329" s="1" t="s">
        <v>17</v>
      </c>
      <c r="AH329" s="1" t="s">
        <v>34</v>
      </c>
      <c r="AY329" s="11"/>
    </row>
    <row r="330" spans="2:51" x14ac:dyDescent="0.2">
      <c r="B330" s="10"/>
      <c r="AY330" s="11"/>
    </row>
    <row r="331" spans="2:51" x14ac:dyDescent="0.2">
      <c r="B331" s="10"/>
      <c r="AY331" s="11"/>
    </row>
    <row r="332" spans="2:51" x14ac:dyDescent="0.2">
      <c r="B332" s="10"/>
      <c r="D332" s="1" t="s">
        <v>18</v>
      </c>
      <c r="R332" s="31">
        <f>+AI288</f>
        <v>13.944000000000001</v>
      </c>
      <c r="S332" s="31"/>
      <c r="T332" s="1" t="s">
        <v>9</v>
      </c>
      <c r="AY332" s="11"/>
    </row>
    <row r="333" spans="2:51" x14ac:dyDescent="0.2">
      <c r="B333" s="10"/>
      <c r="AY333" s="11"/>
    </row>
    <row r="334" spans="2:51" x14ac:dyDescent="0.2">
      <c r="B334" s="10"/>
      <c r="AY334" s="11"/>
    </row>
    <row r="335" spans="2:51" x14ac:dyDescent="0.2">
      <c r="B335" s="10"/>
      <c r="I335" s="31">
        <f>+AI291</f>
        <v>5.7443749999999989</v>
      </c>
      <c r="J335" s="31"/>
      <c r="K335" s="1" t="s">
        <v>9</v>
      </c>
      <c r="O335" s="31">
        <f>+I335</f>
        <v>5.7443749999999989</v>
      </c>
      <c r="P335" s="31"/>
      <c r="Q335" s="1" t="s">
        <v>9</v>
      </c>
      <c r="U335" s="31">
        <f>+O335</f>
        <v>5.7443749999999989</v>
      </c>
      <c r="V335" s="31"/>
      <c r="W335" s="1" t="s">
        <v>9</v>
      </c>
      <c r="AA335" s="31">
        <f>+U335</f>
        <v>5.7443749999999989</v>
      </c>
      <c r="AB335" s="31"/>
      <c r="AC335" s="1" t="s">
        <v>9</v>
      </c>
      <c r="AY335" s="11"/>
    </row>
    <row r="336" spans="2:51" x14ac:dyDescent="0.2">
      <c r="B336" s="10"/>
      <c r="AY336" s="11"/>
    </row>
    <row r="337" spans="2:51" x14ac:dyDescent="0.2">
      <c r="B337" s="10"/>
      <c r="D337" s="1" t="s">
        <v>18</v>
      </c>
      <c r="AY337" s="11"/>
    </row>
    <row r="338" spans="2:51" x14ac:dyDescent="0.2">
      <c r="B338" s="10"/>
      <c r="AY338" s="11"/>
    </row>
    <row r="339" spans="2:51" x14ac:dyDescent="0.2">
      <c r="B339" s="10"/>
      <c r="AY339" s="11"/>
    </row>
    <row r="340" spans="2:51" x14ac:dyDescent="0.2">
      <c r="B340" s="10"/>
      <c r="L340" s="31">
        <f>+X323</f>
        <v>25.912382812499999</v>
      </c>
      <c r="M340" s="31"/>
      <c r="N340" s="1" t="s">
        <v>8</v>
      </c>
      <c r="R340" s="31">
        <f>+L340</f>
        <v>25.912382812499999</v>
      </c>
      <c r="S340" s="31"/>
      <c r="T340" s="1" t="s">
        <v>8</v>
      </c>
      <c r="X340" s="31">
        <f>+R340</f>
        <v>25.912382812499999</v>
      </c>
      <c r="Y340" s="31"/>
      <c r="Z340" s="1" t="s">
        <v>8</v>
      </c>
      <c r="AY340" s="11"/>
    </row>
    <row r="341" spans="2:51" x14ac:dyDescent="0.2">
      <c r="B341" s="10"/>
      <c r="E341" s="14"/>
      <c r="I341" s="31">
        <f>+AI294</f>
        <v>6.5</v>
      </c>
      <c r="J341" s="31"/>
      <c r="K341" s="1" t="s">
        <v>9</v>
      </c>
      <c r="O341" s="31">
        <f>+I341</f>
        <v>6.5</v>
      </c>
      <c r="P341" s="31"/>
      <c r="Q341" s="1" t="s">
        <v>9</v>
      </c>
      <c r="U341" s="31">
        <f>+O341</f>
        <v>6.5</v>
      </c>
      <c r="V341" s="31"/>
      <c r="W341" s="1" t="s">
        <v>9</v>
      </c>
      <c r="AA341" s="31">
        <f>+U341</f>
        <v>6.5</v>
      </c>
      <c r="AB341" s="31"/>
      <c r="AC341" s="1" t="s">
        <v>9</v>
      </c>
      <c r="AY341" s="11"/>
    </row>
    <row r="342" spans="2:51" x14ac:dyDescent="0.2">
      <c r="B342" s="10"/>
      <c r="E342" s="14"/>
      <c r="AY342" s="11"/>
    </row>
    <row r="343" spans="2:51" x14ac:dyDescent="0.2">
      <c r="B343" s="10"/>
      <c r="D343" s="1" t="s">
        <v>18</v>
      </c>
      <c r="E343" s="14"/>
      <c r="AY343" s="11"/>
    </row>
    <row r="344" spans="2:51" x14ac:dyDescent="0.2">
      <c r="B344" s="10"/>
      <c r="E344" s="14"/>
      <c r="AY344" s="11"/>
    </row>
    <row r="345" spans="2:51" x14ac:dyDescent="0.2">
      <c r="B345" s="10"/>
      <c r="R345" s="31" t="str">
        <f>+U242</f>
        <v>K103</v>
      </c>
      <c r="S345" s="31"/>
      <c r="AY345" s="11"/>
    </row>
    <row r="346" spans="2:51" x14ac:dyDescent="0.2">
      <c r="B346" s="10"/>
      <c r="AY346" s="11"/>
    </row>
    <row r="347" spans="2:51" x14ac:dyDescent="0.2">
      <c r="B347" s="10"/>
      <c r="AY347" s="11"/>
    </row>
    <row r="348" spans="2:51" x14ac:dyDescent="0.2">
      <c r="B348" s="10"/>
      <c r="F348" s="31">
        <f>2*I349*I335/2+2*I341*I349/2+L340+R340/2+R332*R351/2</f>
        <v>104.08368359375001</v>
      </c>
      <c r="G348" s="31"/>
      <c r="H348" s="1" t="s">
        <v>8</v>
      </c>
      <c r="AD348" s="31">
        <f>+F348</f>
        <v>104.08368359375001</v>
      </c>
      <c r="AE348" s="31"/>
      <c r="AF348" s="1" t="s">
        <v>8</v>
      </c>
      <c r="AY348" s="11"/>
    </row>
    <row r="349" spans="2:51" x14ac:dyDescent="0.2">
      <c r="B349" s="10"/>
      <c r="I349" s="31">
        <f>+I263</f>
        <v>1.625</v>
      </c>
      <c r="J349" s="31"/>
      <c r="O349" s="31">
        <f>+I349</f>
        <v>1.625</v>
      </c>
      <c r="P349" s="31"/>
      <c r="Q349" s="1" t="s">
        <v>0</v>
      </c>
      <c r="U349" s="31">
        <f>+O349</f>
        <v>1.625</v>
      </c>
      <c r="V349" s="31"/>
      <c r="W349" s="1" t="s">
        <v>0</v>
      </c>
      <c r="AA349" s="31">
        <f>+U349</f>
        <v>1.625</v>
      </c>
      <c r="AB349" s="31"/>
      <c r="AC349" s="1" t="s">
        <v>0</v>
      </c>
      <c r="AY349" s="11"/>
    </row>
    <row r="350" spans="2:51" x14ac:dyDescent="0.2">
      <c r="B350" s="10"/>
      <c r="AY350" s="11"/>
    </row>
    <row r="351" spans="2:51" x14ac:dyDescent="0.2">
      <c r="B351" s="10"/>
      <c r="Q351" s="1" t="s">
        <v>32</v>
      </c>
      <c r="R351" s="31">
        <f>+U265</f>
        <v>6.5</v>
      </c>
      <c r="S351" s="31"/>
      <c r="T351" s="1" t="s">
        <v>0</v>
      </c>
      <c r="AY351" s="11"/>
    </row>
    <row r="352" spans="2:51" x14ac:dyDescent="0.2">
      <c r="B352" s="10"/>
      <c r="AY352" s="11"/>
    </row>
    <row r="353" spans="2:56" x14ac:dyDescent="0.2">
      <c r="B353" s="10"/>
      <c r="H353" s="1" t="s">
        <v>15</v>
      </c>
      <c r="K353" s="31">
        <f>F348</f>
        <v>104.08368359375001</v>
      </c>
      <c r="L353" s="31"/>
      <c r="M353" s="31"/>
      <c r="N353" s="1" t="s">
        <v>8</v>
      </c>
      <c r="P353" s="1" t="s">
        <v>33</v>
      </c>
      <c r="AY353" s="11"/>
    </row>
    <row r="354" spans="2:56" x14ac:dyDescent="0.2">
      <c r="B354" s="10"/>
      <c r="H354" s="1" t="s">
        <v>16</v>
      </c>
      <c r="K354" s="31">
        <f>-(-F348*R351/2+L340*O349+O335*O349/2*(O349/2)+O341*O349/2*(O349/2)+I335*I349/2*(I349/2+O349)+I341*I349/2*(I349/2+O349)+R332*R351/2*R351/2/2)</f>
        <v>190.18979687500001</v>
      </c>
      <c r="L354" s="31"/>
      <c r="M354" s="31"/>
      <c r="N354" s="1" t="s">
        <v>17</v>
      </c>
      <c r="P354" s="1" t="s">
        <v>34</v>
      </c>
      <c r="AY354" s="11"/>
    </row>
    <row r="355" spans="2:56" ht="12" thickBot="1" x14ac:dyDescent="0.25">
      <c r="B355" s="18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20"/>
    </row>
    <row r="356" spans="2:56" ht="12" thickBot="1" x14ac:dyDescent="0.25"/>
    <row r="357" spans="2:56" ht="63.75" customHeight="1" x14ac:dyDescent="0.2">
      <c r="B357" s="57" t="s">
        <v>51</v>
      </c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9"/>
    </row>
    <row r="358" spans="2:56" x14ac:dyDescent="0.2">
      <c r="B358" s="10"/>
      <c r="AF358" s="12" t="s">
        <v>20</v>
      </c>
      <c r="AY358" s="11"/>
    </row>
    <row r="359" spans="2:56" x14ac:dyDescent="0.2">
      <c r="B359" s="10"/>
      <c r="F359" s="31">
        <f>+H382/2</f>
        <v>0.65</v>
      </c>
      <c r="G359" s="31"/>
      <c r="H359" s="1" t="s">
        <v>0</v>
      </c>
      <c r="I359" s="31">
        <f>+F359</f>
        <v>0.65</v>
      </c>
      <c r="J359" s="31"/>
      <c r="K359" s="1" t="s">
        <v>0</v>
      </c>
      <c r="L359" s="31">
        <f>+I359</f>
        <v>0.65</v>
      </c>
      <c r="M359" s="31"/>
      <c r="N359" s="1" t="s">
        <v>0</v>
      </c>
      <c r="O359" s="31">
        <f>+L359</f>
        <v>0.65</v>
      </c>
      <c r="P359" s="31"/>
      <c r="Q359" s="1" t="s">
        <v>0</v>
      </c>
      <c r="R359" s="31">
        <f>+O359</f>
        <v>0.65</v>
      </c>
      <c r="S359" s="31"/>
      <c r="T359" s="1" t="s">
        <v>0</v>
      </c>
      <c r="U359" s="31">
        <f>+R359</f>
        <v>0.65</v>
      </c>
      <c r="V359" s="31"/>
      <c r="W359" s="1" t="s">
        <v>0</v>
      </c>
      <c r="X359" s="31">
        <f>+U359</f>
        <v>0.65</v>
      </c>
      <c r="Y359" s="31"/>
      <c r="Z359" s="1" t="s">
        <v>0</v>
      </c>
      <c r="AA359" s="31">
        <f>+X359</f>
        <v>0.65</v>
      </c>
      <c r="AB359" s="31"/>
      <c r="AC359" s="1" t="s">
        <v>0</v>
      </c>
      <c r="AD359" s="31">
        <f>+AA359</f>
        <v>0.65</v>
      </c>
      <c r="AE359" s="31"/>
      <c r="AF359" s="1" t="s">
        <v>0</v>
      </c>
      <c r="AG359" s="31">
        <f>+AD359</f>
        <v>0.65</v>
      </c>
      <c r="AH359" s="31"/>
      <c r="AI359" s="1" t="s">
        <v>0</v>
      </c>
      <c r="AY359" s="11"/>
    </row>
    <row r="360" spans="2:56" x14ac:dyDescent="0.2">
      <c r="B360" s="10"/>
      <c r="AY360" s="11"/>
    </row>
    <row r="361" spans="2:56" x14ac:dyDescent="0.2">
      <c r="B361" s="10"/>
      <c r="T361" s="33" t="s">
        <v>3</v>
      </c>
      <c r="U361" s="33"/>
      <c r="AK361" s="14" t="s">
        <v>0</v>
      </c>
      <c r="AY361" s="11"/>
    </row>
    <row r="362" spans="2:56" x14ac:dyDescent="0.2">
      <c r="B362" s="10"/>
      <c r="F362" s="2"/>
      <c r="G362" s="3"/>
      <c r="H362" s="3"/>
      <c r="I362" s="3"/>
      <c r="J362" s="3"/>
      <c r="K362" s="3"/>
      <c r="L362" s="2"/>
      <c r="M362" s="3"/>
      <c r="N362" s="3"/>
      <c r="O362" s="3"/>
      <c r="P362" s="3"/>
      <c r="Q362" s="4"/>
      <c r="R362" s="2"/>
      <c r="S362" s="3"/>
      <c r="T362" s="3"/>
      <c r="U362" s="3"/>
      <c r="V362" s="3"/>
      <c r="W362" s="4"/>
      <c r="X362" s="2"/>
      <c r="Y362" s="3"/>
      <c r="Z362" s="3"/>
      <c r="AA362" s="3"/>
      <c r="AB362" s="3"/>
      <c r="AC362" s="4"/>
      <c r="AD362" s="2"/>
      <c r="AE362" s="3"/>
      <c r="AF362" s="3"/>
      <c r="AG362" s="3"/>
      <c r="AH362" s="3"/>
      <c r="AI362" s="4"/>
      <c r="AK362" s="37">
        <f>+AG359</f>
        <v>0.65</v>
      </c>
      <c r="AY362" s="11"/>
    </row>
    <row r="363" spans="2:56" x14ac:dyDescent="0.2">
      <c r="B363" s="10"/>
      <c r="F363" s="5"/>
      <c r="G363" s="15"/>
      <c r="H363" s="15"/>
      <c r="I363" s="15"/>
      <c r="J363" s="15"/>
      <c r="K363" s="15"/>
      <c r="L363" s="5"/>
      <c r="M363" s="15"/>
      <c r="N363" s="15"/>
      <c r="O363" s="15"/>
      <c r="P363" s="15"/>
      <c r="Q363" s="6"/>
      <c r="R363" s="5"/>
      <c r="S363" s="15"/>
      <c r="T363" s="15"/>
      <c r="U363" s="15"/>
      <c r="V363" s="15"/>
      <c r="W363" s="6"/>
      <c r="X363" s="5"/>
      <c r="Y363" s="15"/>
      <c r="Z363" s="15"/>
      <c r="AA363" s="15"/>
      <c r="AB363" s="15"/>
      <c r="AC363" s="6"/>
      <c r="AD363" s="5"/>
      <c r="AE363" s="15"/>
      <c r="AF363" s="15"/>
      <c r="AG363" s="15"/>
      <c r="AH363" s="15"/>
      <c r="AI363" s="6"/>
      <c r="AK363" s="37"/>
      <c r="AY363" s="11"/>
    </row>
    <row r="364" spans="2:56" x14ac:dyDescent="0.2">
      <c r="B364" s="10"/>
      <c r="F364" s="5"/>
      <c r="G364" s="15"/>
      <c r="H364" s="15"/>
      <c r="I364" s="15"/>
      <c r="J364" s="15"/>
      <c r="K364" s="15"/>
      <c r="L364" s="5"/>
      <c r="M364" s="15"/>
      <c r="N364" s="15"/>
      <c r="O364" s="15"/>
      <c r="P364" s="15"/>
      <c r="Q364" s="6"/>
      <c r="R364" s="5"/>
      <c r="S364" s="15"/>
      <c r="T364" s="15"/>
      <c r="U364" s="15"/>
      <c r="V364" s="15"/>
      <c r="W364" s="6"/>
      <c r="X364" s="5"/>
      <c r="Y364" s="15"/>
      <c r="Z364" s="15"/>
      <c r="AA364" s="15"/>
      <c r="AB364" s="15"/>
      <c r="AC364" s="6"/>
      <c r="AD364" s="5"/>
      <c r="AE364" s="15"/>
      <c r="AF364" s="15"/>
      <c r="AG364" s="15"/>
      <c r="AH364" s="15"/>
      <c r="AI364" s="6"/>
      <c r="AK364" s="37"/>
      <c r="AY364" s="11"/>
    </row>
    <row r="365" spans="2:56" x14ac:dyDescent="0.2">
      <c r="B365" s="10"/>
      <c r="F365" s="5"/>
      <c r="G365" s="15"/>
      <c r="H365" s="15"/>
      <c r="I365" s="15"/>
      <c r="J365" s="15"/>
      <c r="K365" s="15"/>
      <c r="L365" s="5"/>
      <c r="M365" s="15"/>
      <c r="N365" s="15"/>
      <c r="O365" s="15"/>
      <c r="P365" s="15"/>
      <c r="Q365" s="6"/>
      <c r="R365" s="5"/>
      <c r="S365" s="15"/>
      <c r="T365" s="15"/>
      <c r="U365" s="15"/>
      <c r="V365" s="15"/>
      <c r="W365" s="6"/>
      <c r="X365" s="5"/>
      <c r="Y365" s="15"/>
      <c r="Z365" s="15"/>
      <c r="AA365" s="15"/>
      <c r="AB365" s="15"/>
      <c r="AC365" s="6"/>
      <c r="AD365" s="5"/>
      <c r="AE365" s="15"/>
      <c r="AF365" s="15"/>
      <c r="AG365" s="15"/>
      <c r="AH365" s="15"/>
      <c r="AI365" s="6"/>
      <c r="AY365" s="11"/>
    </row>
    <row r="366" spans="2:56" x14ac:dyDescent="0.2">
      <c r="B366" s="10"/>
      <c r="F366" s="5"/>
      <c r="G366" s="15"/>
      <c r="H366" s="15"/>
      <c r="I366" s="15"/>
      <c r="J366" s="15"/>
      <c r="K366" s="15"/>
      <c r="L366" s="5"/>
      <c r="M366" s="15"/>
      <c r="N366" s="15"/>
      <c r="O366" s="15"/>
      <c r="P366" s="15"/>
      <c r="Q366" s="6"/>
      <c r="R366" s="5"/>
      <c r="S366" s="15"/>
      <c r="T366" s="15"/>
      <c r="U366" s="15"/>
      <c r="V366" s="15"/>
      <c r="W366" s="6"/>
      <c r="X366" s="5"/>
      <c r="Y366" s="15"/>
      <c r="Z366" s="15"/>
      <c r="AA366" s="15"/>
      <c r="AB366" s="15"/>
      <c r="AC366" s="6"/>
      <c r="AD366" s="5"/>
      <c r="AE366" s="15"/>
      <c r="AF366" s="15"/>
      <c r="AG366" s="15"/>
      <c r="AH366" s="15"/>
      <c r="AI366" s="6"/>
      <c r="AY366" s="11"/>
    </row>
    <row r="367" spans="2:56" x14ac:dyDescent="0.2">
      <c r="B367" s="10"/>
      <c r="F367" s="5"/>
      <c r="G367" s="15"/>
      <c r="H367" s="15"/>
      <c r="I367" s="15"/>
      <c r="J367" s="15"/>
      <c r="K367" s="15"/>
      <c r="L367" s="5"/>
      <c r="M367" s="15"/>
      <c r="N367" s="15"/>
      <c r="O367" s="15"/>
      <c r="P367" s="15"/>
      <c r="Q367" s="6"/>
      <c r="R367" s="5"/>
      <c r="S367" s="15"/>
      <c r="T367" s="15"/>
      <c r="U367" s="15"/>
      <c r="V367" s="15"/>
      <c r="W367" s="6"/>
      <c r="X367" s="5"/>
      <c r="Y367" s="15"/>
      <c r="Z367" s="15"/>
      <c r="AA367" s="15"/>
      <c r="AB367" s="15"/>
      <c r="AC367" s="6"/>
      <c r="AD367" s="5"/>
      <c r="AE367" s="15"/>
      <c r="AF367" s="15"/>
      <c r="AG367" s="15"/>
      <c r="AH367" s="15"/>
      <c r="AI367" s="6"/>
      <c r="AY367" s="11"/>
    </row>
    <row r="368" spans="2:56" x14ac:dyDescent="0.2">
      <c r="B368" s="60" t="str">
        <f>IF(C369&gt;H382,"","artır.")</f>
        <v/>
      </c>
      <c r="C368" s="14" t="s">
        <v>0</v>
      </c>
      <c r="F368" s="5"/>
      <c r="G368" s="15"/>
      <c r="H368" s="15"/>
      <c r="I368" s="15"/>
      <c r="J368" s="15"/>
      <c r="K368" s="15"/>
      <c r="L368" s="5"/>
      <c r="M368" s="15"/>
      <c r="N368" s="15"/>
      <c r="O368" s="15"/>
      <c r="P368" s="15"/>
      <c r="Q368" s="6"/>
      <c r="R368" s="5"/>
      <c r="S368" s="15"/>
      <c r="T368" s="15"/>
      <c r="U368" s="15"/>
      <c r="V368" s="15"/>
      <c r="W368" s="6"/>
      <c r="X368" s="5"/>
      <c r="Y368" s="15"/>
      <c r="Z368" s="15"/>
      <c r="AA368" s="15"/>
      <c r="AB368" s="15"/>
      <c r="AC368" s="6"/>
      <c r="AD368" s="5"/>
      <c r="AE368" s="15"/>
      <c r="AF368" s="15"/>
      <c r="AG368" s="15"/>
      <c r="AH368" s="15"/>
      <c r="AI368" s="6"/>
      <c r="AK368" s="14" t="s">
        <v>0</v>
      </c>
      <c r="AY368" s="11"/>
      <c r="BD368" s="17"/>
    </row>
    <row r="369" spans="2:51" x14ac:dyDescent="0.2">
      <c r="B369" s="60"/>
      <c r="C369" s="36">
        <v>2.5</v>
      </c>
      <c r="E369" s="36" t="s">
        <v>1</v>
      </c>
      <c r="F369" s="5"/>
      <c r="G369" s="15"/>
      <c r="H369" s="15"/>
      <c r="I369" s="15"/>
      <c r="J369" s="15"/>
      <c r="K369" s="36" t="s">
        <v>2</v>
      </c>
      <c r="L369" s="5"/>
      <c r="M369" s="15"/>
      <c r="N369" s="15"/>
      <c r="O369" s="15"/>
      <c r="P369" s="15"/>
      <c r="Q369" s="38" t="str">
        <f>+K369</f>
        <v>K102</v>
      </c>
      <c r="R369" s="5"/>
      <c r="S369" s="15"/>
      <c r="T369" s="15"/>
      <c r="U369" s="15"/>
      <c r="V369" s="15"/>
      <c r="W369" s="38" t="str">
        <f>+Q369</f>
        <v>K102</v>
      </c>
      <c r="X369" s="5"/>
      <c r="Y369" s="15"/>
      <c r="Z369" s="15"/>
      <c r="AA369" s="15"/>
      <c r="AB369" s="15"/>
      <c r="AC369" s="38" t="str">
        <f>+W369</f>
        <v>K102</v>
      </c>
      <c r="AD369" s="5"/>
      <c r="AE369" s="15"/>
      <c r="AF369" s="15"/>
      <c r="AG369" s="15"/>
      <c r="AH369" s="15"/>
      <c r="AI369" s="38" t="str">
        <f>+E369</f>
        <v>K101</v>
      </c>
      <c r="AK369" s="37">
        <f>+C369-AK362-AK377</f>
        <v>1.2000000000000002</v>
      </c>
      <c r="AY369" s="11"/>
    </row>
    <row r="370" spans="2:51" x14ac:dyDescent="0.2">
      <c r="B370" s="60"/>
      <c r="C370" s="36"/>
      <c r="E370" s="36"/>
      <c r="F370" s="5"/>
      <c r="G370" s="15"/>
      <c r="H370" s="15"/>
      <c r="I370" s="15"/>
      <c r="J370" s="15"/>
      <c r="K370" s="36"/>
      <c r="L370" s="5"/>
      <c r="M370" s="15"/>
      <c r="N370" s="15"/>
      <c r="O370" s="15"/>
      <c r="P370" s="15"/>
      <c r="Q370" s="38"/>
      <c r="R370" s="5"/>
      <c r="S370" s="15"/>
      <c r="T370" s="15"/>
      <c r="U370" s="15"/>
      <c r="V370" s="15"/>
      <c r="W370" s="38"/>
      <c r="X370" s="5"/>
      <c r="Y370" s="15"/>
      <c r="Z370" s="15"/>
      <c r="AA370" s="15"/>
      <c r="AB370" s="15"/>
      <c r="AC370" s="38"/>
      <c r="AD370" s="5"/>
      <c r="AE370" s="15"/>
      <c r="AF370" s="15"/>
      <c r="AG370" s="15"/>
      <c r="AH370" s="15"/>
      <c r="AI370" s="38"/>
      <c r="AK370" s="37"/>
      <c r="AY370" s="11"/>
    </row>
    <row r="371" spans="2:51" x14ac:dyDescent="0.2">
      <c r="B371" s="60"/>
      <c r="C371" s="36"/>
      <c r="E371" s="36"/>
      <c r="F371" s="5"/>
      <c r="G371" s="15"/>
      <c r="H371" s="15"/>
      <c r="I371" s="15"/>
      <c r="J371" s="15"/>
      <c r="K371" s="36"/>
      <c r="L371" s="5"/>
      <c r="M371" s="15"/>
      <c r="N371" s="15"/>
      <c r="O371" s="15"/>
      <c r="P371" s="15"/>
      <c r="Q371" s="38"/>
      <c r="R371" s="5"/>
      <c r="S371" s="15"/>
      <c r="T371" s="15"/>
      <c r="U371" s="15"/>
      <c r="V371" s="15"/>
      <c r="W371" s="38"/>
      <c r="X371" s="5"/>
      <c r="Y371" s="15"/>
      <c r="Z371" s="15"/>
      <c r="AA371" s="15"/>
      <c r="AB371" s="15"/>
      <c r="AC371" s="38"/>
      <c r="AD371" s="5"/>
      <c r="AE371" s="15"/>
      <c r="AF371" s="15"/>
      <c r="AG371" s="15"/>
      <c r="AH371" s="15"/>
      <c r="AI371" s="38"/>
      <c r="AK371" s="37"/>
      <c r="AY371" s="11"/>
    </row>
    <row r="372" spans="2:51" x14ac:dyDescent="0.2">
      <c r="B372" s="10"/>
      <c r="F372" s="5"/>
      <c r="G372" s="15"/>
      <c r="H372" s="15"/>
      <c r="I372" s="15"/>
      <c r="J372" s="15"/>
      <c r="K372" s="15"/>
      <c r="L372" s="5"/>
      <c r="M372" s="15"/>
      <c r="N372" s="15"/>
      <c r="O372" s="15"/>
      <c r="P372" s="15"/>
      <c r="Q372" s="6"/>
      <c r="R372" s="5"/>
      <c r="S372" s="15"/>
      <c r="T372" s="15"/>
      <c r="U372" s="15"/>
      <c r="V372" s="15"/>
      <c r="W372" s="6"/>
      <c r="X372" s="5"/>
      <c r="Y372" s="15"/>
      <c r="Z372" s="15"/>
      <c r="AA372" s="15"/>
      <c r="AB372" s="15"/>
      <c r="AC372" s="6"/>
      <c r="AD372" s="5"/>
      <c r="AE372" s="15"/>
      <c r="AF372" s="15"/>
      <c r="AG372" s="15"/>
      <c r="AH372" s="15"/>
      <c r="AI372" s="6"/>
      <c r="AY372" s="11"/>
    </row>
    <row r="373" spans="2:51" x14ac:dyDescent="0.2">
      <c r="B373" s="10"/>
      <c r="F373" s="5"/>
      <c r="G373" s="15"/>
      <c r="H373" s="15"/>
      <c r="I373" s="15"/>
      <c r="J373" s="15"/>
      <c r="K373" s="15"/>
      <c r="L373" s="5"/>
      <c r="M373" s="15"/>
      <c r="N373" s="15"/>
      <c r="O373" s="15"/>
      <c r="P373" s="15"/>
      <c r="Q373" s="6"/>
      <c r="R373" s="5"/>
      <c r="S373" s="15"/>
      <c r="T373" s="15"/>
      <c r="U373" s="15"/>
      <c r="V373" s="15"/>
      <c r="W373" s="6"/>
      <c r="X373" s="5"/>
      <c r="Y373" s="15"/>
      <c r="Z373" s="15"/>
      <c r="AA373" s="15"/>
      <c r="AB373" s="15"/>
      <c r="AC373" s="6"/>
      <c r="AD373" s="5"/>
      <c r="AE373" s="15"/>
      <c r="AF373" s="15"/>
      <c r="AG373" s="15"/>
      <c r="AH373" s="15"/>
      <c r="AI373" s="6"/>
      <c r="AY373" s="11"/>
    </row>
    <row r="374" spans="2:51" x14ac:dyDescent="0.2">
      <c r="B374" s="10"/>
      <c r="F374" s="5"/>
      <c r="G374" s="15"/>
      <c r="H374" s="15"/>
      <c r="I374" s="15"/>
      <c r="J374" s="15"/>
      <c r="K374" s="15"/>
      <c r="L374" s="5"/>
      <c r="M374" s="15"/>
      <c r="N374" s="15"/>
      <c r="O374" s="15"/>
      <c r="P374" s="15"/>
      <c r="Q374" s="6"/>
      <c r="R374" s="5"/>
      <c r="S374" s="15"/>
      <c r="T374" s="15"/>
      <c r="U374" s="15"/>
      <c r="V374" s="15"/>
      <c r="W374" s="6"/>
      <c r="X374" s="5"/>
      <c r="Y374" s="15"/>
      <c r="Z374" s="15"/>
      <c r="AA374" s="15"/>
      <c r="AB374" s="15"/>
      <c r="AC374" s="6"/>
      <c r="AD374" s="5"/>
      <c r="AE374" s="15"/>
      <c r="AF374" s="15"/>
      <c r="AG374" s="15"/>
      <c r="AH374" s="15"/>
      <c r="AI374" s="6"/>
      <c r="AY374" s="11"/>
    </row>
    <row r="375" spans="2:51" x14ac:dyDescent="0.2">
      <c r="B375" s="10"/>
      <c r="F375" s="5"/>
      <c r="G375" s="15"/>
      <c r="H375" s="15"/>
      <c r="I375" s="15"/>
      <c r="J375" s="15"/>
      <c r="K375" s="15"/>
      <c r="L375" s="5"/>
      <c r="M375" s="15"/>
      <c r="N375" s="15"/>
      <c r="O375" s="15"/>
      <c r="P375" s="15"/>
      <c r="Q375" s="6"/>
      <c r="R375" s="5"/>
      <c r="S375" s="15"/>
      <c r="T375" s="15"/>
      <c r="U375" s="15"/>
      <c r="V375" s="15"/>
      <c r="W375" s="6"/>
      <c r="X375" s="5"/>
      <c r="Y375" s="15"/>
      <c r="Z375" s="15"/>
      <c r="AA375" s="15"/>
      <c r="AB375" s="15"/>
      <c r="AC375" s="6"/>
      <c r="AD375" s="5"/>
      <c r="AE375" s="15"/>
      <c r="AF375" s="15"/>
      <c r="AG375" s="15"/>
      <c r="AH375" s="15"/>
      <c r="AI375" s="6"/>
      <c r="AY375" s="11"/>
    </row>
    <row r="376" spans="2:51" x14ac:dyDescent="0.2">
      <c r="B376" s="10"/>
      <c r="F376" s="5"/>
      <c r="G376" s="15"/>
      <c r="H376" s="15"/>
      <c r="I376" s="15"/>
      <c r="J376" s="15"/>
      <c r="K376" s="15"/>
      <c r="L376" s="5"/>
      <c r="M376" s="15"/>
      <c r="N376" s="15"/>
      <c r="O376" s="15"/>
      <c r="P376" s="15"/>
      <c r="Q376" s="6"/>
      <c r="R376" s="5"/>
      <c r="S376" s="15"/>
      <c r="T376" s="15"/>
      <c r="U376" s="15"/>
      <c r="V376" s="15"/>
      <c r="W376" s="6"/>
      <c r="X376" s="5"/>
      <c r="Y376" s="15"/>
      <c r="Z376" s="15"/>
      <c r="AA376" s="15"/>
      <c r="AB376" s="15"/>
      <c r="AC376" s="6"/>
      <c r="AD376" s="5"/>
      <c r="AE376" s="15"/>
      <c r="AF376" s="15"/>
      <c r="AG376" s="15"/>
      <c r="AH376" s="15"/>
      <c r="AI376" s="6"/>
      <c r="AK376" s="14" t="s">
        <v>0</v>
      </c>
      <c r="AY376" s="11"/>
    </row>
    <row r="377" spans="2:51" x14ac:dyDescent="0.2">
      <c r="B377" s="10"/>
      <c r="F377" s="5"/>
      <c r="G377" s="15"/>
      <c r="H377" s="15"/>
      <c r="I377" s="15"/>
      <c r="J377" s="15"/>
      <c r="K377" s="15"/>
      <c r="L377" s="5"/>
      <c r="M377" s="15"/>
      <c r="N377" s="15"/>
      <c r="O377" s="15"/>
      <c r="P377" s="15"/>
      <c r="Q377" s="6"/>
      <c r="R377" s="5"/>
      <c r="S377" s="15"/>
      <c r="T377" s="15"/>
      <c r="U377" s="15"/>
      <c r="V377" s="15"/>
      <c r="W377" s="6"/>
      <c r="X377" s="5"/>
      <c r="Y377" s="15"/>
      <c r="Z377" s="15"/>
      <c r="AA377" s="15"/>
      <c r="AB377" s="15"/>
      <c r="AC377" s="6"/>
      <c r="AD377" s="5"/>
      <c r="AE377" s="15"/>
      <c r="AF377" s="15"/>
      <c r="AG377" s="15"/>
      <c r="AH377" s="15"/>
      <c r="AI377" s="6"/>
      <c r="AK377" s="37">
        <f>+AK362</f>
        <v>0.65</v>
      </c>
      <c r="AY377" s="11"/>
    </row>
    <row r="378" spans="2:51" x14ac:dyDescent="0.2">
      <c r="B378" s="10"/>
      <c r="F378" s="5"/>
      <c r="G378" s="15"/>
      <c r="H378" s="15"/>
      <c r="I378" s="15"/>
      <c r="J378" s="15"/>
      <c r="K378" s="15"/>
      <c r="L378" s="5"/>
      <c r="M378" s="15"/>
      <c r="N378" s="15"/>
      <c r="O378" s="15"/>
      <c r="P378" s="15"/>
      <c r="Q378" s="6"/>
      <c r="R378" s="5"/>
      <c r="S378" s="15"/>
      <c r="T378" s="15"/>
      <c r="U378" s="15"/>
      <c r="V378" s="15"/>
      <c r="W378" s="6"/>
      <c r="X378" s="5"/>
      <c r="Y378" s="15"/>
      <c r="Z378" s="15"/>
      <c r="AA378" s="15"/>
      <c r="AB378" s="15"/>
      <c r="AC378" s="6"/>
      <c r="AD378" s="5"/>
      <c r="AE378" s="15"/>
      <c r="AF378" s="15"/>
      <c r="AG378" s="15"/>
      <c r="AH378" s="15"/>
      <c r="AI378" s="6"/>
      <c r="AK378" s="37"/>
      <c r="AY378" s="11"/>
    </row>
    <row r="379" spans="2:51" x14ac:dyDescent="0.2">
      <c r="B379" s="10"/>
      <c r="F379" s="7"/>
      <c r="G379" s="8"/>
      <c r="H379" s="8"/>
      <c r="I379" s="8"/>
      <c r="J379" s="8"/>
      <c r="K379" s="8"/>
      <c r="L379" s="7"/>
      <c r="M379" s="8"/>
      <c r="N379" s="8"/>
      <c r="O379" s="8"/>
      <c r="P379" s="8"/>
      <c r="Q379" s="9"/>
      <c r="R379" s="7"/>
      <c r="S379" s="8"/>
      <c r="T379" s="8"/>
      <c r="U379" s="8"/>
      <c r="V379" s="8"/>
      <c r="W379" s="9"/>
      <c r="X379" s="7"/>
      <c r="Y379" s="8"/>
      <c r="Z379" s="8"/>
      <c r="AA379" s="8"/>
      <c r="AB379" s="8"/>
      <c r="AC379" s="9"/>
      <c r="AD379" s="7"/>
      <c r="AE379" s="8"/>
      <c r="AF379" s="8"/>
      <c r="AG379" s="8"/>
      <c r="AH379" s="8"/>
      <c r="AI379" s="9"/>
      <c r="AK379" s="37"/>
      <c r="AY379" s="11"/>
    </row>
    <row r="380" spans="2:51" x14ac:dyDescent="0.2">
      <c r="B380" s="10"/>
      <c r="T380" s="34" t="str">
        <f>+T361</f>
        <v>K103</v>
      </c>
      <c r="U380" s="34"/>
      <c r="AY380" s="11"/>
    </row>
    <row r="381" spans="2:51" x14ac:dyDescent="0.2">
      <c r="B381" s="10"/>
      <c r="AY381" s="11"/>
    </row>
    <row r="382" spans="2:51" x14ac:dyDescent="0.2">
      <c r="B382" s="10"/>
      <c r="H382" s="31">
        <f>T384/5</f>
        <v>1.3</v>
      </c>
      <c r="I382" s="31"/>
      <c r="J382" s="1" t="s">
        <v>0</v>
      </c>
      <c r="N382" s="31">
        <f>+H382</f>
        <v>1.3</v>
      </c>
      <c r="O382" s="31"/>
      <c r="P382" s="1" t="s">
        <v>0</v>
      </c>
      <c r="T382" s="31">
        <f>+N382</f>
        <v>1.3</v>
      </c>
      <c r="U382" s="31"/>
      <c r="V382" s="1" t="s">
        <v>0</v>
      </c>
      <c r="Z382" s="31">
        <f>+T382</f>
        <v>1.3</v>
      </c>
      <c r="AA382" s="31"/>
      <c r="AB382" s="1" t="s">
        <v>0</v>
      </c>
      <c r="AF382" s="31">
        <f>+Z382</f>
        <v>1.3</v>
      </c>
      <c r="AG382" s="31"/>
      <c r="AH382" s="1" t="s">
        <v>0</v>
      </c>
      <c r="AY382" s="11"/>
    </row>
    <row r="383" spans="2:51" x14ac:dyDescent="0.2">
      <c r="B383" s="10"/>
      <c r="AY383" s="11"/>
    </row>
    <row r="384" spans="2:51" x14ac:dyDescent="0.2">
      <c r="B384" s="10"/>
      <c r="T384" s="33">
        <v>6.5</v>
      </c>
      <c r="U384" s="33"/>
      <c r="V384" s="1" t="s">
        <v>0</v>
      </c>
      <c r="AY384" s="11"/>
    </row>
    <row r="385" spans="2:51" x14ac:dyDescent="0.2">
      <c r="B385" s="10"/>
      <c r="AY385" s="11"/>
    </row>
    <row r="386" spans="2:51" x14ac:dyDescent="0.2">
      <c r="B386" s="10"/>
      <c r="S386" s="16" t="s">
        <v>44</v>
      </c>
      <c r="AY386" s="11"/>
    </row>
    <row r="387" spans="2:51" x14ac:dyDescent="0.2">
      <c r="B387" s="10"/>
      <c r="C387" s="29" t="s">
        <v>25</v>
      </c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Y387" s="14" t="s">
        <v>0</v>
      </c>
      <c r="AY387" s="11"/>
    </row>
    <row r="388" spans="2:51" x14ac:dyDescent="0.2">
      <c r="B388" s="10"/>
      <c r="C388" s="40" t="s">
        <v>26</v>
      </c>
      <c r="D388" s="41"/>
      <c r="E388" s="42"/>
      <c r="F388" s="49" t="s">
        <v>27</v>
      </c>
      <c r="G388" s="50"/>
      <c r="H388" s="50"/>
      <c r="I388" s="50"/>
      <c r="J388" s="50"/>
      <c r="K388" s="50"/>
      <c r="L388" s="50"/>
      <c r="M388" s="50"/>
      <c r="N388" s="50"/>
      <c r="O388" s="51"/>
      <c r="R388" s="1" t="s">
        <v>37</v>
      </c>
      <c r="Y388" s="37">
        <f>+Y401</f>
        <v>0.6</v>
      </c>
      <c r="AY388" s="11"/>
    </row>
    <row r="389" spans="2:51" x14ac:dyDescent="0.2">
      <c r="B389" s="10"/>
      <c r="C389" s="43"/>
      <c r="D389" s="44"/>
      <c r="E389" s="45"/>
      <c r="F389" s="52" t="s">
        <v>28</v>
      </c>
      <c r="G389" s="52"/>
      <c r="H389" s="52"/>
      <c r="I389" s="52" t="s">
        <v>29</v>
      </c>
      <c r="J389" s="52"/>
      <c r="K389" s="52"/>
      <c r="L389" s="52" t="s">
        <v>30</v>
      </c>
      <c r="M389" s="52"/>
      <c r="N389" s="52"/>
      <c r="O389" s="52"/>
      <c r="Y389" s="37"/>
      <c r="AY389" s="11"/>
    </row>
    <row r="390" spans="2:51" x14ac:dyDescent="0.2">
      <c r="B390" s="10"/>
      <c r="C390" s="43"/>
      <c r="D390" s="44"/>
      <c r="E390" s="45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Y390" s="37"/>
      <c r="AY390" s="11"/>
    </row>
    <row r="391" spans="2:51" x14ac:dyDescent="0.2">
      <c r="B391" s="10"/>
      <c r="C391" s="43"/>
      <c r="D391" s="44"/>
      <c r="E391" s="45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Q391" s="1" t="s">
        <v>36</v>
      </c>
      <c r="Y391" s="37" t="s">
        <v>63</v>
      </c>
      <c r="AY391" s="11"/>
    </row>
    <row r="392" spans="2:51" x14ac:dyDescent="0.2">
      <c r="B392" s="10"/>
      <c r="C392" s="43"/>
      <c r="D392" s="44"/>
      <c r="E392" s="45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Y392" s="37"/>
      <c r="AA392" s="14" t="s">
        <v>0</v>
      </c>
      <c r="AY392" s="11"/>
    </row>
    <row r="393" spans="2:51" ht="12" thickBot="1" x14ac:dyDescent="0.25">
      <c r="B393" s="10"/>
      <c r="C393" s="46"/>
      <c r="D393" s="47"/>
      <c r="E393" s="48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AA393" s="36">
        <v>3.5</v>
      </c>
      <c r="AY393" s="11"/>
    </row>
    <row r="394" spans="2:51" ht="12" thickTop="1" x14ac:dyDescent="0.2">
      <c r="B394" s="10"/>
      <c r="C394" s="54">
        <v>85</v>
      </c>
      <c r="D394" s="54"/>
      <c r="E394" s="54"/>
      <c r="F394" s="55">
        <v>1.82</v>
      </c>
      <c r="G394" s="55"/>
      <c r="H394" s="55"/>
      <c r="I394" s="56" t="s">
        <v>31</v>
      </c>
      <c r="J394" s="55"/>
      <c r="K394" s="55"/>
      <c r="L394" s="55">
        <v>2.4</v>
      </c>
      <c r="M394" s="55"/>
      <c r="N394" s="55"/>
      <c r="O394" s="55"/>
      <c r="Y394" s="14" t="s">
        <v>0</v>
      </c>
      <c r="AA394" s="36"/>
      <c r="AY394" s="11"/>
    </row>
    <row r="395" spans="2:51" x14ac:dyDescent="0.2">
      <c r="B395" s="10"/>
      <c r="C395" s="29">
        <v>90</v>
      </c>
      <c r="D395" s="29"/>
      <c r="E395" s="29"/>
      <c r="F395" s="35" t="s">
        <v>31</v>
      </c>
      <c r="G395" s="30"/>
      <c r="H395" s="30"/>
      <c r="I395" s="35" t="s">
        <v>31</v>
      </c>
      <c r="J395" s="30"/>
      <c r="K395" s="30"/>
      <c r="L395" s="30">
        <v>2.4</v>
      </c>
      <c r="M395" s="30"/>
      <c r="N395" s="30"/>
      <c r="O395" s="30"/>
      <c r="Y395" s="37">
        <f>+AA393-Y388</f>
        <v>2.9</v>
      </c>
      <c r="AA395" s="36"/>
      <c r="AY395" s="11"/>
    </row>
    <row r="396" spans="2:51" x14ac:dyDescent="0.2">
      <c r="B396" s="10"/>
      <c r="C396" s="29">
        <v>115</v>
      </c>
      <c r="D396" s="29"/>
      <c r="E396" s="29"/>
      <c r="F396" s="30">
        <v>2.15</v>
      </c>
      <c r="G396" s="30"/>
      <c r="H396" s="30"/>
      <c r="I396" s="30">
        <v>2.15</v>
      </c>
      <c r="J396" s="30"/>
      <c r="K396" s="30"/>
      <c r="L396" s="35" t="s">
        <v>31</v>
      </c>
      <c r="M396" s="30"/>
      <c r="N396" s="30"/>
      <c r="O396" s="30"/>
      <c r="X396" s="14"/>
      <c r="Y396" s="37"/>
      <c r="AA396" s="37" t="s">
        <v>62</v>
      </c>
      <c r="AY396" s="11"/>
    </row>
    <row r="397" spans="2:51" x14ac:dyDescent="0.2">
      <c r="B397" s="10"/>
      <c r="C397" s="29">
        <v>135</v>
      </c>
      <c r="D397" s="29"/>
      <c r="E397" s="29"/>
      <c r="F397" s="30">
        <v>2.4500000000000002</v>
      </c>
      <c r="G397" s="30"/>
      <c r="H397" s="30"/>
      <c r="I397" s="30">
        <v>2.4500000000000002</v>
      </c>
      <c r="J397" s="30"/>
      <c r="K397" s="30"/>
      <c r="L397" s="30">
        <v>2.85</v>
      </c>
      <c r="M397" s="30"/>
      <c r="N397" s="30"/>
      <c r="O397" s="30"/>
      <c r="R397" s="1" t="s">
        <v>35</v>
      </c>
      <c r="X397" s="14"/>
      <c r="Y397" s="37"/>
      <c r="AA397" s="37"/>
      <c r="AY397" s="11"/>
    </row>
    <row r="398" spans="2:51" x14ac:dyDescent="0.2">
      <c r="B398" s="10"/>
      <c r="C398" s="29">
        <v>145</v>
      </c>
      <c r="D398" s="29"/>
      <c r="E398" s="29"/>
      <c r="F398" s="35" t="s">
        <v>31</v>
      </c>
      <c r="G398" s="30"/>
      <c r="H398" s="30"/>
      <c r="I398" s="30">
        <v>2.5</v>
      </c>
      <c r="J398" s="30"/>
      <c r="K398" s="30"/>
      <c r="L398" s="35" t="s">
        <v>31</v>
      </c>
      <c r="M398" s="30"/>
      <c r="N398" s="30"/>
      <c r="O398" s="30"/>
      <c r="AA398" s="37"/>
      <c r="AY398" s="11"/>
    </row>
    <row r="399" spans="2:51" x14ac:dyDescent="0.2">
      <c r="B399" s="10"/>
      <c r="C399" s="29">
        <v>175</v>
      </c>
      <c r="D399" s="29"/>
      <c r="E399" s="29"/>
      <c r="F399" s="35" t="s">
        <v>31</v>
      </c>
      <c r="G399" s="30"/>
      <c r="H399" s="30"/>
      <c r="I399" s="30">
        <v>2.8</v>
      </c>
      <c r="J399" s="30"/>
      <c r="K399" s="30"/>
      <c r="L399" s="35" t="s">
        <v>31</v>
      </c>
      <c r="M399" s="30"/>
      <c r="N399" s="30"/>
      <c r="O399" s="30"/>
      <c r="AY399" s="11"/>
    </row>
    <row r="400" spans="2:51" x14ac:dyDescent="0.2">
      <c r="B400" s="10"/>
      <c r="C400" s="29">
        <v>190</v>
      </c>
      <c r="D400" s="29"/>
      <c r="E400" s="29"/>
      <c r="F400" s="30">
        <v>2.9</v>
      </c>
      <c r="G400" s="30"/>
      <c r="H400" s="30"/>
      <c r="I400" s="30">
        <v>2.95</v>
      </c>
      <c r="J400" s="30"/>
      <c r="K400" s="30"/>
      <c r="L400" s="30">
        <v>3.75</v>
      </c>
      <c r="M400" s="30"/>
      <c r="N400" s="30"/>
      <c r="O400" s="30"/>
      <c r="Q400" s="31" t="s">
        <v>65</v>
      </c>
      <c r="R400" s="31"/>
      <c r="Y400" s="14" t="s">
        <v>0</v>
      </c>
      <c r="AY400" s="11"/>
    </row>
    <row r="401" spans="2:51" x14ac:dyDescent="0.2">
      <c r="B401" s="10"/>
      <c r="C401" s="29">
        <v>235</v>
      </c>
      <c r="D401" s="29"/>
      <c r="E401" s="29"/>
      <c r="F401" s="30">
        <v>3.35</v>
      </c>
      <c r="G401" s="30"/>
      <c r="H401" s="30"/>
      <c r="I401" s="30">
        <v>3.35</v>
      </c>
      <c r="J401" s="30"/>
      <c r="K401" s="30"/>
      <c r="L401" s="35" t="s">
        <v>31</v>
      </c>
      <c r="M401" s="30"/>
      <c r="N401" s="30"/>
      <c r="O401" s="30"/>
      <c r="Q401" s="33">
        <v>0.12</v>
      </c>
      <c r="R401" s="33"/>
      <c r="S401" s="1" t="s">
        <v>0</v>
      </c>
      <c r="Y401" s="36">
        <v>0.6</v>
      </c>
      <c r="AY401" s="11"/>
    </row>
    <row r="402" spans="2:51" x14ac:dyDescent="0.2">
      <c r="B402" s="10"/>
      <c r="C402" s="29">
        <v>240</v>
      </c>
      <c r="D402" s="29"/>
      <c r="E402" s="29"/>
      <c r="F402" s="30">
        <v>3.35</v>
      </c>
      <c r="G402" s="30"/>
      <c r="H402" s="30"/>
      <c r="I402" s="30">
        <v>3.35</v>
      </c>
      <c r="J402" s="30"/>
      <c r="K402" s="30"/>
      <c r="L402" s="35" t="s">
        <v>31</v>
      </c>
      <c r="M402" s="30"/>
      <c r="N402" s="30"/>
      <c r="O402" s="30"/>
      <c r="Y402" s="36"/>
      <c r="AC402" s="32" t="str">
        <f>+T361</f>
        <v>K103</v>
      </c>
      <c r="AD402" s="32"/>
      <c r="AE402" s="16" t="s">
        <v>14</v>
      </c>
      <c r="AY402" s="11"/>
    </row>
    <row r="403" spans="2:51" x14ac:dyDescent="0.2">
      <c r="B403" s="10"/>
      <c r="C403" s="29">
        <v>290</v>
      </c>
      <c r="D403" s="29"/>
      <c r="E403" s="29"/>
      <c r="F403" s="30">
        <v>3.85</v>
      </c>
      <c r="G403" s="30"/>
      <c r="H403" s="30"/>
      <c r="I403" s="30">
        <v>3.85</v>
      </c>
      <c r="J403" s="30"/>
      <c r="K403" s="30"/>
      <c r="L403" s="30">
        <v>4.55</v>
      </c>
      <c r="M403" s="30"/>
      <c r="N403" s="30"/>
      <c r="O403" s="30"/>
      <c r="Y403" s="36"/>
      <c r="AC403" s="17" t="s">
        <v>12</v>
      </c>
      <c r="AY403" s="11"/>
    </row>
    <row r="404" spans="2:51" x14ac:dyDescent="0.2">
      <c r="B404" s="10"/>
      <c r="Y404" s="37" t="s">
        <v>66</v>
      </c>
      <c r="AC404" s="1" t="s">
        <v>10</v>
      </c>
      <c r="AI404" s="31">
        <f>+AI417</f>
        <v>0.25</v>
      </c>
      <c r="AJ404" s="31"/>
      <c r="AK404" s="13" t="s">
        <v>6</v>
      </c>
      <c r="AL404" s="31">
        <f>+AL417</f>
        <v>0.48</v>
      </c>
      <c r="AM404" s="31"/>
      <c r="AN404" s="13" t="s">
        <v>6</v>
      </c>
      <c r="AO404" s="31">
        <f>+AO417</f>
        <v>25</v>
      </c>
      <c r="AP404" s="31"/>
      <c r="AQ404" s="1" t="s">
        <v>38</v>
      </c>
      <c r="AT404" s="31">
        <f>+AI404*AL404*AO404</f>
        <v>3</v>
      </c>
      <c r="AU404" s="31"/>
      <c r="AV404" s="1" t="s">
        <v>9</v>
      </c>
      <c r="AY404" s="11"/>
    </row>
    <row r="405" spans="2:51" x14ac:dyDescent="0.2">
      <c r="B405" s="10"/>
      <c r="S405" s="1" t="s">
        <v>64</v>
      </c>
      <c r="U405" s="33">
        <v>0.25</v>
      </c>
      <c r="V405" s="33"/>
      <c r="W405" s="1" t="s">
        <v>0</v>
      </c>
      <c r="Y405" s="37"/>
      <c r="AC405" s="1" t="s">
        <v>11</v>
      </c>
      <c r="AL405" s="31">
        <f>+AL418</f>
        <v>2.9</v>
      </c>
      <c r="AM405" s="31"/>
      <c r="AN405" s="13" t="s">
        <v>6</v>
      </c>
      <c r="AO405" s="33">
        <v>2.4</v>
      </c>
      <c r="AP405" s="33"/>
      <c r="AQ405" s="1" t="s">
        <v>67</v>
      </c>
      <c r="AT405" s="39">
        <f>+AL405*AO405</f>
        <v>6.96</v>
      </c>
      <c r="AU405" s="39"/>
      <c r="AV405" s="21" t="s">
        <v>9</v>
      </c>
      <c r="AW405" s="21"/>
      <c r="AY405" s="11"/>
    </row>
    <row r="406" spans="2:51" x14ac:dyDescent="0.2">
      <c r="B406" s="10"/>
      <c r="D406" s="17" t="s">
        <v>53</v>
      </c>
      <c r="AS406" s="1" t="s">
        <v>13</v>
      </c>
      <c r="AT406" s="31">
        <f>SUM(AT404:AU405)</f>
        <v>9.9600000000000009</v>
      </c>
      <c r="AU406" s="31"/>
      <c r="AV406" s="1" t="s">
        <v>9</v>
      </c>
      <c r="AY406" s="11"/>
    </row>
    <row r="407" spans="2:51" x14ac:dyDescent="0.2">
      <c r="B407" s="10"/>
      <c r="D407" s="1" t="s">
        <v>46</v>
      </c>
      <c r="I407" s="31">
        <f>MAX(C369,H382)</f>
        <v>2.5</v>
      </c>
      <c r="J407" s="31"/>
      <c r="K407" s="1" t="s">
        <v>47</v>
      </c>
      <c r="L407" s="31">
        <f>MIN(C369,H382)</f>
        <v>1.3</v>
      </c>
      <c r="M407" s="31"/>
      <c r="N407" s="13" t="s">
        <v>7</v>
      </c>
      <c r="O407" s="31">
        <f>+I407/L407</f>
        <v>1.9230769230769229</v>
      </c>
      <c r="P407" s="31"/>
      <c r="Q407" s="13" t="str">
        <f>IF(O407&lt;=R407,"&lt;","&gt;")</f>
        <v>&lt;</v>
      </c>
      <c r="R407" s="31">
        <v>2</v>
      </c>
      <c r="S407" s="31"/>
      <c r="U407" s="12" t="str">
        <f>IF(O407&lt;=R407,"uygun.","uygun değil.")</f>
        <v>uygun.</v>
      </c>
      <c r="AC407" s="31">
        <f>+AC420</f>
        <v>1.4</v>
      </c>
      <c r="AD407" s="31"/>
      <c r="AE407" s="13" t="s">
        <v>6</v>
      </c>
      <c r="AF407" s="31">
        <f>+AT406</f>
        <v>9.9600000000000009</v>
      </c>
      <c r="AG407" s="31"/>
      <c r="AH407" s="13" t="s">
        <v>7</v>
      </c>
      <c r="AI407" s="31">
        <f>+AC407*AF407</f>
        <v>13.944000000000001</v>
      </c>
      <c r="AJ407" s="31"/>
      <c r="AK407" s="1" t="s">
        <v>9</v>
      </c>
      <c r="AY407" s="11"/>
    </row>
    <row r="408" spans="2:51" x14ac:dyDescent="0.2">
      <c r="B408" s="10"/>
      <c r="D408" s="16" t="s">
        <v>45</v>
      </c>
      <c r="AC408" s="17" t="s">
        <v>24</v>
      </c>
      <c r="AY408" s="11"/>
    </row>
    <row r="409" spans="2:51" x14ac:dyDescent="0.2">
      <c r="B409" s="10"/>
      <c r="D409" s="1" t="s">
        <v>42</v>
      </c>
      <c r="J409" s="31">
        <f>+Q401</f>
        <v>0.12</v>
      </c>
      <c r="K409" s="31"/>
      <c r="L409" s="1" t="s">
        <v>0</v>
      </c>
      <c r="M409" s="13" t="s">
        <v>6</v>
      </c>
      <c r="N409" s="33">
        <v>25</v>
      </c>
      <c r="O409" s="33"/>
      <c r="P409" s="1" t="s">
        <v>38</v>
      </c>
      <c r="S409" s="31">
        <f>+J409*N409</f>
        <v>3</v>
      </c>
      <c r="T409" s="31"/>
      <c r="U409" s="1" t="s">
        <v>4</v>
      </c>
      <c r="AC409" s="31">
        <f>+AK362</f>
        <v>0.65</v>
      </c>
      <c r="AD409" s="31"/>
      <c r="AE409" s="13" t="s">
        <v>6</v>
      </c>
      <c r="AF409" s="31">
        <f>+AF422</f>
        <v>5.05</v>
      </c>
      <c r="AG409" s="31"/>
      <c r="AH409" s="13" t="s">
        <v>7</v>
      </c>
      <c r="AI409" s="31">
        <f>+AC409*AF409</f>
        <v>3.2825000000000002</v>
      </c>
      <c r="AJ409" s="31"/>
      <c r="AK409" s="1" t="s">
        <v>9</v>
      </c>
      <c r="AY409" s="11"/>
    </row>
    <row r="410" spans="2:51" x14ac:dyDescent="0.2">
      <c r="B410" s="10"/>
      <c r="D410" s="1" t="s">
        <v>39</v>
      </c>
      <c r="J410" s="33">
        <v>0.05</v>
      </c>
      <c r="K410" s="33"/>
      <c r="L410" s="1" t="s">
        <v>0</v>
      </c>
      <c r="M410" s="13" t="s">
        <v>6</v>
      </c>
      <c r="N410" s="33">
        <v>22</v>
      </c>
      <c r="O410" s="33"/>
      <c r="P410" s="1" t="s">
        <v>38</v>
      </c>
      <c r="S410" s="31">
        <f>+J410*N410</f>
        <v>1.1000000000000001</v>
      </c>
      <c r="T410" s="31"/>
      <c r="U410" s="1" t="s">
        <v>4</v>
      </c>
      <c r="AC410" s="31">
        <f>+AC423</f>
        <v>1.4</v>
      </c>
      <c r="AD410" s="31"/>
      <c r="AE410" s="13" t="s">
        <v>6</v>
      </c>
      <c r="AF410" s="31">
        <f>+AI409</f>
        <v>3.2825000000000002</v>
      </c>
      <c r="AG410" s="31"/>
      <c r="AH410" s="13" t="s">
        <v>7</v>
      </c>
      <c r="AI410" s="31">
        <f>+AC410*AF410</f>
        <v>4.5955000000000004</v>
      </c>
      <c r="AJ410" s="31"/>
      <c r="AK410" s="1" t="s">
        <v>9</v>
      </c>
      <c r="AY410" s="11"/>
    </row>
    <row r="411" spans="2:51" x14ac:dyDescent="0.2">
      <c r="B411" s="10"/>
      <c r="D411" s="1" t="s">
        <v>40</v>
      </c>
      <c r="J411" s="33">
        <v>2.5000000000000001E-2</v>
      </c>
      <c r="K411" s="33"/>
      <c r="L411" s="1" t="s">
        <v>0</v>
      </c>
      <c r="M411" s="13" t="s">
        <v>6</v>
      </c>
      <c r="N411" s="33">
        <v>22</v>
      </c>
      <c r="O411" s="33"/>
      <c r="P411" s="1" t="s">
        <v>38</v>
      </c>
      <c r="S411" s="31">
        <f>+J411*N411</f>
        <v>0.55000000000000004</v>
      </c>
      <c r="T411" s="31"/>
      <c r="U411" s="1" t="s">
        <v>4</v>
      </c>
      <c r="AC411" s="17" t="s">
        <v>23</v>
      </c>
      <c r="AY411" s="11"/>
    </row>
    <row r="412" spans="2:51" x14ac:dyDescent="0.2">
      <c r="B412" s="10"/>
      <c r="D412" s="1" t="s">
        <v>41</v>
      </c>
      <c r="J412" s="33">
        <v>0.02</v>
      </c>
      <c r="K412" s="33"/>
      <c r="L412" s="1" t="s">
        <v>0</v>
      </c>
      <c r="M412" s="13" t="s">
        <v>6</v>
      </c>
      <c r="N412" s="33">
        <v>20</v>
      </c>
      <c r="O412" s="33"/>
      <c r="P412" s="1" t="s">
        <v>38</v>
      </c>
      <c r="S412" s="31">
        <f>+J412*N412</f>
        <v>0.4</v>
      </c>
      <c r="T412" s="31"/>
      <c r="U412" s="1" t="s">
        <v>4</v>
      </c>
      <c r="AC412" s="31">
        <f>+AC409</f>
        <v>0.65</v>
      </c>
      <c r="AD412" s="31"/>
      <c r="AE412" s="13" t="s">
        <v>6</v>
      </c>
      <c r="AF412" s="31">
        <f>+AF425</f>
        <v>5</v>
      </c>
      <c r="AG412" s="31"/>
      <c r="AH412" s="13" t="s">
        <v>7</v>
      </c>
      <c r="AI412" s="31">
        <f>+AC412*AF412</f>
        <v>3.25</v>
      </c>
      <c r="AJ412" s="31"/>
      <c r="AK412" s="1" t="s">
        <v>9</v>
      </c>
      <c r="AY412" s="11"/>
    </row>
    <row r="413" spans="2:51" x14ac:dyDescent="0.2">
      <c r="B413" s="10"/>
      <c r="L413" s="1" t="s">
        <v>43</v>
      </c>
      <c r="S413" s="34">
        <f>SUM(S409:T412)</f>
        <v>5.05</v>
      </c>
      <c r="T413" s="34"/>
      <c r="U413" s="22" t="s">
        <v>4</v>
      </c>
      <c r="V413" s="22"/>
      <c r="AC413" s="31">
        <f>+AC426</f>
        <v>1.6</v>
      </c>
      <c r="AD413" s="31"/>
      <c r="AE413" s="13" t="s">
        <v>6</v>
      </c>
      <c r="AF413" s="31">
        <f>+AI412</f>
        <v>3.25</v>
      </c>
      <c r="AG413" s="31"/>
      <c r="AH413" s="13" t="s">
        <v>7</v>
      </c>
      <c r="AI413" s="31">
        <f>+AC413*AF413</f>
        <v>5.2</v>
      </c>
      <c r="AJ413" s="31"/>
      <c r="AK413" s="1" t="s">
        <v>9</v>
      </c>
      <c r="AY413" s="11"/>
    </row>
    <row r="414" spans="2:51" x14ac:dyDescent="0.2">
      <c r="B414" s="10"/>
      <c r="J414" s="1" t="s">
        <v>5</v>
      </c>
      <c r="S414" s="33">
        <v>5</v>
      </c>
      <c r="T414" s="33"/>
      <c r="U414" s="1" t="s">
        <v>4</v>
      </c>
      <c r="AY414" s="11"/>
    </row>
    <row r="415" spans="2:51" x14ac:dyDescent="0.2">
      <c r="B415" s="10"/>
      <c r="C415" s="32" t="str">
        <f>+E369</f>
        <v>K101</v>
      </c>
      <c r="D415" s="32"/>
      <c r="E415" s="16" t="s">
        <v>14</v>
      </c>
      <c r="AC415" s="32" t="str">
        <f>+K369</f>
        <v>K102</v>
      </c>
      <c r="AD415" s="32"/>
      <c r="AE415" s="16" t="s">
        <v>14</v>
      </c>
      <c r="AY415" s="11"/>
    </row>
    <row r="416" spans="2:51" x14ac:dyDescent="0.2">
      <c r="B416" s="10"/>
      <c r="C416" s="17" t="s">
        <v>12</v>
      </c>
      <c r="AC416" s="17" t="s">
        <v>12</v>
      </c>
      <c r="AY416" s="11"/>
    </row>
    <row r="417" spans="2:51" x14ac:dyDescent="0.2">
      <c r="B417" s="10"/>
      <c r="C417" s="1" t="s">
        <v>10</v>
      </c>
      <c r="I417" s="31">
        <f>+U405</f>
        <v>0.25</v>
      </c>
      <c r="J417" s="31"/>
      <c r="K417" s="13" t="s">
        <v>6</v>
      </c>
      <c r="L417" s="31">
        <f>+Y401-Q401</f>
        <v>0.48</v>
      </c>
      <c r="M417" s="31"/>
      <c r="N417" s="13" t="s">
        <v>6</v>
      </c>
      <c r="O417" s="31">
        <f>+N409</f>
        <v>25</v>
      </c>
      <c r="P417" s="31"/>
      <c r="Q417" s="1" t="s">
        <v>38</v>
      </c>
      <c r="T417" s="31">
        <f>+I417*L417*O417</f>
        <v>3</v>
      </c>
      <c r="U417" s="31"/>
      <c r="V417" s="1" t="s">
        <v>9</v>
      </c>
      <c r="AC417" s="1" t="s">
        <v>10</v>
      </c>
      <c r="AI417" s="31">
        <f>+I417</f>
        <v>0.25</v>
      </c>
      <c r="AJ417" s="31"/>
      <c r="AK417" s="13" t="s">
        <v>6</v>
      </c>
      <c r="AL417" s="31">
        <f>+L417</f>
        <v>0.48</v>
      </c>
      <c r="AM417" s="31"/>
      <c r="AN417" s="13" t="s">
        <v>6</v>
      </c>
      <c r="AO417" s="31">
        <f>+O417</f>
        <v>25</v>
      </c>
      <c r="AP417" s="31"/>
      <c r="AQ417" s="1" t="s">
        <v>38</v>
      </c>
      <c r="AT417" s="31">
        <f>+AI417*AL417*AO417</f>
        <v>3</v>
      </c>
      <c r="AU417" s="31"/>
      <c r="AV417" s="1" t="s">
        <v>9</v>
      </c>
      <c r="AY417" s="11"/>
    </row>
    <row r="418" spans="2:51" x14ac:dyDescent="0.2">
      <c r="B418" s="10"/>
      <c r="C418" s="1" t="s">
        <v>11</v>
      </c>
      <c r="L418" s="31">
        <f>+Y395</f>
        <v>2.9</v>
      </c>
      <c r="M418" s="31"/>
      <c r="N418" s="13" t="s">
        <v>6</v>
      </c>
      <c r="O418" s="33">
        <v>2.4</v>
      </c>
      <c r="P418" s="33"/>
      <c r="Q418" s="1" t="s">
        <v>67</v>
      </c>
      <c r="T418" s="39">
        <f>+L418*O418</f>
        <v>6.96</v>
      </c>
      <c r="U418" s="39"/>
      <c r="V418" s="21" t="s">
        <v>9</v>
      </c>
      <c r="W418" s="21"/>
      <c r="AC418" s="1" t="s">
        <v>11</v>
      </c>
      <c r="AL418" s="31">
        <f>+L418</f>
        <v>2.9</v>
      </c>
      <c r="AM418" s="31"/>
      <c r="AN418" s="13" t="s">
        <v>6</v>
      </c>
      <c r="AO418" s="33">
        <v>0</v>
      </c>
      <c r="AP418" s="33"/>
      <c r="AQ418" s="1" t="s">
        <v>67</v>
      </c>
      <c r="AT418" s="39">
        <f>+AL418*AO418</f>
        <v>0</v>
      </c>
      <c r="AU418" s="39"/>
      <c r="AV418" s="21" t="s">
        <v>9</v>
      </c>
      <c r="AW418" s="21"/>
      <c r="AY418" s="11"/>
    </row>
    <row r="419" spans="2:51" x14ac:dyDescent="0.2">
      <c r="B419" s="10"/>
      <c r="S419" s="1" t="s">
        <v>13</v>
      </c>
      <c r="T419" s="31">
        <f>SUM(T417:U418)</f>
        <v>9.9600000000000009</v>
      </c>
      <c r="U419" s="31"/>
      <c r="V419" s="1" t="s">
        <v>9</v>
      </c>
      <c r="AS419" s="1" t="s">
        <v>13</v>
      </c>
      <c r="AT419" s="31">
        <f>SUM(AT417:AU418)</f>
        <v>3</v>
      </c>
      <c r="AU419" s="31"/>
      <c r="AV419" s="1" t="s">
        <v>9</v>
      </c>
      <c r="AY419" s="11"/>
    </row>
    <row r="420" spans="2:51" x14ac:dyDescent="0.2">
      <c r="B420" s="10"/>
      <c r="C420" s="31">
        <v>1.4</v>
      </c>
      <c r="D420" s="31"/>
      <c r="E420" s="13" t="s">
        <v>6</v>
      </c>
      <c r="F420" s="31">
        <f>+T419</f>
        <v>9.9600000000000009</v>
      </c>
      <c r="G420" s="31"/>
      <c r="H420" s="13" t="s">
        <v>7</v>
      </c>
      <c r="I420" s="31">
        <f>+C420*F420</f>
        <v>13.944000000000001</v>
      </c>
      <c r="J420" s="31"/>
      <c r="K420" s="1" t="s">
        <v>9</v>
      </c>
      <c r="AC420" s="31">
        <f>+C420</f>
        <v>1.4</v>
      </c>
      <c r="AD420" s="31"/>
      <c r="AE420" s="13" t="s">
        <v>6</v>
      </c>
      <c r="AF420" s="31">
        <f>+AT419</f>
        <v>3</v>
      </c>
      <c r="AG420" s="31"/>
      <c r="AH420" s="13" t="s">
        <v>7</v>
      </c>
      <c r="AI420" s="31">
        <f>+AC420*AF420</f>
        <v>4.1999999999999993</v>
      </c>
      <c r="AJ420" s="31"/>
      <c r="AK420" s="1" t="s">
        <v>9</v>
      </c>
      <c r="AY420" s="11"/>
    </row>
    <row r="421" spans="2:51" x14ac:dyDescent="0.2">
      <c r="B421" s="10"/>
      <c r="C421" s="17" t="s">
        <v>21</v>
      </c>
      <c r="AC421" s="17" t="s">
        <v>21</v>
      </c>
      <c r="AY421" s="11"/>
    </row>
    <row r="422" spans="2:51" x14ac:dyDescent="0.2">
      <c r="B422" s="10"/>
      <c r="C422" s="31">
        <f>+F359</f>
        <v>0.65</v>
      </c>
      <c r="D422" s="31"/>
      <c r="E422" s="13" t="s">
        <v>6</v>
      </c>
      <c r="F422" s="31">
        <f>+S413</f>
        <v>5.05</v>
      </c>
      <c r="G422" s="31"/>
      <c r="H422" s="13" t="s">
        <v>7</v>
      </c>
      <c r="I422" s="31">
        <f>+C422*F422</f>
        <v>3.2825000000000002</v>
      </c>
      <c r="J422" s="31"/>
      <c r="K422" s="1" t="s">
        <v>9</v>
      </c>
      <c r="AC422" s="31">
        <f>+R359</f>
        <v>0.65</v>
      </c>
      <c r="AD422" s="31"/>
      <c r="AE422" s="13" t="s">
        <v>6</v>
      </c>
      <c r="AF422" s="31">
        <f>+F422</f>
        <v>5.05</v>
      </c>
      <c r="AG422" s="31"/>
      <c r="AH422" s="13" t="s">
        <v>7</v>
      </c>
      <c r="AI422" s="31">
        <f>+AC422*AF422</f>
        <v>3.2825000000000002</v>
      </c>
      <c r="AJ422" s="31"/>
      <c r="AK422" s="1" t="s">
        <v>9</v>
      </c>
      <c r="AY422" s="11"/>
    </row>
    <row r="423" spans="2:51" x14ac:dyDescent="0.2">
      <c r="B423" s="10"/>
      <c r="C423" s="31">
        <f>+C420</f>
        <v>1.4</v>
      </c>
      <c r="D423" s="31"/>
      <c r="E423" s="13" t="s">
        <v>6</v>
      </c>
      <c r="F423" s="31">
        <f>+I422</f>
        <v>3.2825000000000002</v>
      </c>
      <c r="G423" s="31"/>
      <c r="H423" s="13" t="s">
        <v>7</v>
      </c>
      <c r="I423" s="31">
        <f>+C423*F423</f>
        <v>4.5955000000000004</v>
      </c>
      <c r="J423" s="31"/>
      <c r="K423" s="1" t="s">
        <v>9</v>
      </c>
      <c r="AC423" s="31">
        <f>+AC420</f>
        <v>1.4</v>
      </c>
      <c r="AD423" s="31"/>
      <c r="AE423" s="13" t="s">
        <v>6</v>
      </c>
      <c r="AF423" s="31">
        <f>+AI422</f>
        <v>3.2825000000000002</v>
      </c>
      <c r="AG423" s="31"/>
      <c r="AH423" s="13" t="s">
        <v>7</v>
      </c>
      <c r="AI423" s="31">
        <f>+AC423*AF423</f>
        <v>4.5955000000000004</v>
      </c>
      <c r="AJ423" s="31"/>
      <c r="AK423" s="1" t="s">
        <v>9</v>
      </c>
      <c r="AY423" s="11"/>
    </row>
    <row r="424" spans="2:51" x14ac:dyDescent="0.2">
      <c r="B424" s="10"/>
      <c r="C424" s="17" t="s">
        <v>22</v>
      </c>
      <c r="AC424" s="17" t="s">
        <v>22</v>
      </c>
      <c r="AY424" s="11"/>
    </row>
    <row r="425" spans="2:51" x14ac:dyDescent="0.2">
      <c r="B425" s="10"/>
      <c r="C425" s="31">
        <f>+C422</f>
        <v>0.65</v>
      </c>
      <c r="D425" s="31"/>
      <c r="E425" s="13" t="s">
        <v>6</v>
      </c>
      <c r="F425" s="31">
        <f>+S414</f>
        <v>5</v>
      </c>
      <c r="G425" s="31"/>
      <c r="H425" s="13" t="s">
        <v>7</v>
      </c>
      <c r="I425" s="31">
        <f>+C425*F425</f>
        <v>3.25</v>
      </c>
      <c r="J425" s="31"/>
      <c r="K425" s="1" t="s">
        <v>9</v>
      </c>
      <c r="AC425" s="31">
        <f>+AC422</f>
        <v>0.65</v>
      </c>
      <c r="AD425" s="31"/>
      <c r="AE425" s="13" t="s">
        <v>6</v>
      </c>
      <c r="AF425" s="31">
        <f>+S414</f>
        <v>5</v>
      </c>
      <c r="AG425" s="31"/>
      <c r="AH425" s="13" t="s">
        <v>7</v>
      </c>
      <c r="AI425" s="31">
        <f>+AC425*AF425</f>
        <v>3.25</v>
      </c>
      <c r="AJ425" s="31"/>
      <c r="AK425" s="1" t="s">
        <v>9</v>
      </c>
      <c r="AY425" s="11"/>
    </row>
    <row r="426" spans="2:51" x14ac:dyDescent="0.2">
      <c r="B426" s="10"/>
      <c r="C426" s="31">
        <v>1.6</v>
      </c>
      <c r="D426" s="31"/>
      <c r="E426" s="13" t="s">
        <v>6</v>
      </c>
      <c r="F426" s="31">
        <f>+I425</f>
        <v>3.25</v>
      </c>
      <c r="G426" s="31"/>
      <c r="H426" s="13" t="s">
        <v>7</v>
      </c>
      <c r="I426" s="31">
        <f>+C426*F426</f>
        <v>5.2</v>
      </c>
      <c r="J426" s="31"/>
      <c r="K426" s="1" t="s">
        <v>9</v>
      </c>
      <c r="AC426" s="31">
        <f>+C426</f>
        <v>1.6</v>
      </c>
      <c r="AD426" s="31"/>
      <c r="AE426" s="13" t="s">
        <v>6</v>
      </c>
      <c r="AF426" s="31">
        <f>+AI425</f>
        <v>3.25</v>
      </c>
      <c r="AG426" s="31"/>
      <c r="AH426" s="13" t="s">
        <v>7</v>
      </c>
      <c r="AI426" s="31">
        <f>+AC426*AF426</f>
        <v>5.2</v>
      </c>
      <c r="AJ426" s="31"/>
      <c r="AK426" s="1" t="s">
        <v>9</v>
      </c>
      <c r="AY426" s="11"/>
    </row>
    <row r="427" spans="2:51" x14ac:dyDescent="0.2">
      <c r="B427" s="10"/>
      <c r="AY427" s="11"/>
    </row>
    <row r="428" spans="2:51" x14ac:dyDescent="0.2">
      <c r="B428" s="10"/>
      <c r="D428" s="1" t="s">
        <v>18</v>
      </c>
      <c r="L428" s="31">
        <f>+I420</f>
        <v>13.944000000000001</v>
      </c>
      <c r="M428" s="31"/>
      <c r="N428" s="1" t="s">
        <v>9</v>
      </c>
      <c r="V428" s="1" t="s">
        <v>18</v>
      </c>
      <c r="AD428" s="31">
        <f>+AI420</f>
        <v>4.1999999999999993</v>
      </c>
      <c r="AE428" s="31"/>
      <c r="AF428" s="1" t="s">
        <v>9</v>
      </c>
      <c r="AY428" s="11"/>
    </row>
    <row r="429" spans="2:51" x14ac:dyDescent="0.2">
      <c r="B429" s="10"/>
      <c r="AY429" s="11"/>
    </row>
    <row r="430" spans="2:51" x14ac:dyDescent="0.2">
      <c r="B430" s="10"/>
      <c r="AY430" s="11"/>
    </row>
    <row r="431" spans="2:51" x14ac:dyDescent="0.2">
      <c r="B431" s="10"/>
      <c r="L431" s="31">
        <f>+I423</f>
        <v>4.5955000000000004</v>
      </c>
      <c r="M431" s="31"/>
      <c r="N431" s="1" t="s">
        <v>9</v>
      </c>
      <c r="AD431" s="31">
        <f>+AI423</f>
        <v>4.5955000000000004</v>
      </c>
      <c r="AE431" s="31"/>
      <c r="AF431" s="1" t="s">
        <v>9</v>
      </c>
      <c r="AY431" s="11"/>
    </row>
    <row r="432" spans="2:51" x14ac:dyDescent="0.2">
      <c r="B432" s="10"/>
      <c r="AY432" s="11"/>
    </row>
    <row r="433" spans="2:51" x14ac:dyDescent="0.2">
      <c r="B433" s="10"/>
      <c r="D433" s="1" t="s">
        <v>18</v>
      </c>
      <c r="V433" s="1" t="s">
        <v>19</v>
      </c>
      <c r="AY433" s="11"/>
    </row>
    <row r="434" spans="2:51" x14ac:dyDescent="0.2">
      <c r="B434" s="10"/>
      <c r="AY434" s="11"/>
    </row>
    <row r="435" spans="2:51" x14ac:dyDescent="0.2">
      <c r="B435" s="10"/>
      <c r="E435" s="14"/>
      <c r="L435" s="31">
        <f>+I426</f>
        <v>5.2</v>
      </c>
      <c r="M435" s="31"/>
      <c r="N435" s="1" t="s">
        <v>9</v>
      </c>
      <c r="W435" s="14"/>
      <c r="AD435" s="31">
        <f>+AI426</f>
        <v>5.2</v>
      </c>
      <c r="AE435" s="31"/>
      <c r="AF435" s="1" t="s">
        <v>9</v>
      </c>
      <c r="AY435" s="11"/>
    </row>
    <row r="436" spans="2:51" x14ac:dyDescent="0.2">
      <c r="B436" s="10"/>
      <c r="E436" s="14"/>
      <c r="W436" s="14"/>
      <c r="AY436" s="11"/>
    </row>
    <row r="437" spans="2:51" x14ac:dyDescent="0.2">
      <c r="B437" s="10"/>
      <c r="D437" s="1" t="s">
        <v>18</v>
      </c>
      <c r="E437" s="14"/>
      <c r="V437" s="1" t="s">
        <v>19</v>
      </c>
      <c r="W437" s="14"/>
      <c r="AY437" s="11"/>
    </row>
    <row r="438" spans="2:51" x14ac:dyDescent="0.2">
      <c r="B438" s="10"/>
      <c r="E438" s="14"/>
      <c r="W438" s="14"/>
      <c r="AY438" s="11"/>
    </row>
    <row r="439" spans="2:51" x14ac:dyDescent="0.2">
      <c r="B439" s="10"/>
      <c r="L439" s="31" t="str">
        <f>+E369</f>
        <v>K101</v>
      </c>
      <c r="M439" s="31"/>
      <c r="AD439" s="31" t="str">
        <f>+K369</f>
        <v>K102</v>
      </c>
      <c r="AE439" s="31"/>
      <c r="AY439" s="11"/>
    </row>
    <row r="440" spans="2:51" x14ac:dyDescent="0.2">
      <c r="B440" s="10"/>
      <c r="AY440" s="11"/>
    </row>
    <row r="441" spans="2:51" x14ac:dyDescent="0.2">
      <c r="B441" s="10"/>
      <c r="AY441" s="11"/>
    </row>
    <row r="442" spans="2:51" x14ac:dyDescent="0.2">
      <c r="B442" s="10"/>
      <c r="F442" s="31">
        <f>((L443+L445)/2*L435+(L443+L445)/2*L431+L428*L445)/2</f>
        <v>26.490837500000001</v>
      </c>
      <c r="G442" s="31"/>
      <c r="H442" s="1" t="s">
        <v>8</v>
      </c>
      <c r="S442" s="31">
        <f>+F442</f>
        <v>26.490837500000001</v>
      </c>
      <c r="T442" s="31"/>
      <c r="U442" s="1" t="s">
        <v>8</v>
      </c>
      <c r="X442" s="31">
        <f>(2*(AD443+AD445)/2*AD435+2*(AD443+AD445)/2*AD431+AD428*AD445)/2</f>
        <v>23.371675000000003</v>
      </c>
      <c r="Y442" s="31"/>
      <c r="Z442" s="1" t="s">
        <v>8</v>
      </c>
      <c r="AK442" s="31">
        <f>+X442</f>
        <v>23.371675000000003</v>
      </c>
      <c r="AL442" s="31"/>
      <c r="AM442" s="1" t="s">
        <v>8</v>
      </c>
      <c r="AY442" s="11"/>
    </row>
    <row r="443" spans="2:51" x14ac:dyDescent="0.2">
      <c r="B443" s="10"/>
      <c r="F443" s="13"/>
      <c r="G443" s="31">
        <f>+AK362</f>
        <v>0.65</v>
      </c>
      <c r="H443" s="31"/>
      <c r="I443" s="1" t="s">
        <v>0</v>
      </c>
      <c r="L443" s="31">
        <f>+AK369</f>
        <v>1.2000000000000002</v>
      </c>
      <c r="M443" s="31"/>
      <c r="N443" s="1" t="s">
        <v>0</v>
      </c>
      <c r="Q443" s="31">
        <f>+G443</f>
        <v>0.65</v>
      </c>
      <c r="R443" s="31"/>
      <c r="S443" s="13" t="s">
        <v>0</v>
      </c>
      <c r="T443" s="13"/>
      <c r="X443" s="13"/>
      <c r="Y443" s="31">
        <f>+G443</f>
        <v>0.65</v>
      </c>
      <c r="Z443" s="31"/>
      <c r="AA443" s="1" t="s">
        <v>0</v>
      </c>
      <c r="AD443" s="31">
        <f>+L443</f>
        <v>1.2000000000000002</v>
      </c>
      <c r="AE443" s="31"/>
      <c r="AF443" s="1" t="s">
        <v>0</v>
      </c>
      <c r="AI443" s="31">
        <f>+Y443</f>
        <v>0.65</v>
      </c>
      <c r="AJ443" s="31"/>
      <c r="AK443" s="13" t="s">
        <v>0</v>
      </c>
      <c r="AL443" s="13"/>
      <c r="AY443" s="11"/>
    </row>
    <row r="444" spans="2:51" x14ac:dyDescent="0.2">
      <c r="B444" s="10"/>
      <c r="F444" s="13"/>
      <c r="G444" s="13"/>
      <c r="S444" s="13"/>
      <c r="T444" s="13"/>
      <c r="X444" s="13"/>
      <c r="Y444" s="13"/>
      <c r="AK444" s="13"/>
      <c r="AL444" s="13"/>
      <c r="AY444" s="11"/>
    </row>
    <row r="445" spans="2:51" x14ac:dyDescent="0.2">
      <c r="B445" s="10"/>
      <c r="K445" s="1" t="s">
        <v>32</v>
      </c>
      <c r="L445" s="31">
        <f>+C369</f>
        <v>2.5</v>
      </c>
      <c r="M445" s="31"/>
      <c r="N445" s="1" t="s">
        <v>0</v>
      </c>
      <c r="AC445" s="1" t="s">
        <v>32</v>
      </c>
      <c r="AD445" s="31">
        <f>+L445</f>
        <v>2.5</v>
      </c>
      <c r="AE445" s="31"/>
      <c r="AF445" s="1" t="s">
        <v>0</v>
      </c>
      <c r="AY445" s="11"/>
    </row>
    <row r="446" spans="2:51" x14ac:dyDescent="0.2">
      <c r="B446" s="10"/>
      <c r="AY446" s="11"/>
    </row>
    <row r="447" spans="2:51" x14ac:dyDescent="0.2">
      <c r="B447" s="10"/>
      <c r="H447" s="1" t="s">
        <v>15</v>
      </c>
      <c r="K447" s="31">
        <f>F442</f>
        <v>26.490837500000001</v>
      </c>
      <c r="L447" s="31"/>
      <c r="M447" s="31"/>
      <c r="N447" s="1" t="s">
        <v>8</v>
      </c>
      <c r="P447" s="1" t="s">
        <v>33</v>
      </c>
      <c r="Z447" s="1" t="s">
        <v>15</v>
      </c>
      <c r="AC447" s="31">
        <f>X442</f>
        <v>23.371675000000003</v>
      </c>
      <c r="AD447" s="31"/>
      <c r="AE447" s="31"/>
      <c r="AF447" s="1" t="s">
        <v>8</v>
      </c>
      <c r="AH447" s="1" t="s">
        <v>33</v>
      </c>
      <c r="AY447" s="11"/>
    </row>
    <row r="448" spans="2:51" x14ac:dyDescent="0.2">
      <c r="B448" s="10"/>
      <c r="H448" s="1" t="s">
        <v>16</v>
      </c>
      <c r="K448" s="31">
        <f>-(L428*L445/2*L445/2/2+L431*L443/2*L443/2/2+L435*L443/2*L443/2/2+G443*L431/2*(G443/3+L443/2)+G443*L435/2*(G443/3+L443/2)-F442*L445/2)</f>
        <v>17.856717916666668</v>
      </c>
      <c r="L448" s="31"/>
      <c r="M448" s="31"/>
      <c r="N448" s="1" t="s">
        <v>17</v>
      </c>
      <c r="P448" s="1" t="s">
        <v>34</v>
      </c>
      <c r="Z448" s="1" t="s">
        <v>16</v>
      </c>
      <c r="AC448" s="31">
        <f>-(AD428*AD445/2*AD445/2/2+2*AD431*AD443/2*AD443/2/2+2*AD435*AD443/2*AD443/2/2+2*Y443*AD431/2*(Y443/3+AD443/2)+2*Y443*AD435/2*(Y443/3+AD443/2)-X442*AD445/2)</f>
        <v>17.207185833333337</v>
      </c>
      <c r="AD448" s="31"/>
      <c r="AE448" s="31"/>
      <c r="AF448" s="1" t="s">
        <v>17</v>
      </c>
      <c r="AH448" s="1" t="s">
        <v>34</v>
      </c>
      <c r="AY448" s="11"/>
    </row>
    <row r="449" spans="2:51" x14ac:dyDescent="0.2">
      <c r="B449" s="10"/>
      <c r="AY449" s="11"/>
    </row>
    <row r="450" spans="2:51" x14ac:dyDescent="0.2">
      <c r="B450" s="10"/>
      <c r="AY450" s="11"/>
    </row>
    <row r="451" spans="2:51" x14ac:dyDescent="0.2">
      <c r="B451" s="10"/>
      <c r="D451" s="1" t="s">
        <v>18</v>
      </c>
      <c r="U451" s="31">
        <f>+AI407</f>
        <v>13.944000000000001</v>
      </c>
      <c r="V451" s="31"/>
      <c r="W451" s="1" t="s">
        <v>9</v>
      </c>
      <c r="AY451" s="11"/>
    </row>
    <row r="452" spans="2:51" x14ac:dyDescent="0.2">
      <c r="B452" s="10"/>
      <c r="AY452" s="11"/>
    </row>
    <row r="453" spans="2:51" x14ac:dyDescent="0.2">
      <c r="B453" s="10"/>
      <c r="AY453" s="11"/>
    </row>
    <row r="454" spans="2:51" x14ac:dyDescent="0.2">
      <c r="B454" s="10"/>
      <c r="I454" s="31">
        <f>+AI410</f>
        <v>4.5955000000000004</v>
      </c>
      <c r="J454" s="31"/>
      <c r="K454" s="1" t="s">
        <v>9</v>
      </c>
      <c r="O454" s="31">
        <f>+I454</f>
        <v>4.5955000000000004</v>
      </c>
      <c r="P454" s="31"/>
      <c r="Q454" s="1" t="s">
        <v>9</v>
      </c>
      <c r="U454" s="31">
        <f>+O454</f>
        <v>4.5955000000000004</v>
      </c>
      <c r="V454" s="31"/>
      <c r="W454" s="1" t="s">
        <v>9</v>
      </c>
      <c r="AA454" s="31">
        <f>+U454</f>
        <v>4.5955000000000004</v>
      </c>
      <c r="AB454" s="31"/>
      <c r="AC454" s="1" t="s">
        <v>9</v>
      </c>
      <c r="AG454" s="31">
        <f>+AA454</f>
        <v>4.5955000000000004</v>
      </c>
      <c r="AH454" s="31"/>
      <c r="AI454" s="1" t="s">
        <v>9</v>
      </c>
      <c r="AY454" s="11"/>
    </row>
    <row r="455" spans="2:51" x14ac:dyDescent="0.2">
      <c r="B455" s="10"/>
      <c r="AY455" s="11"/>
    </row>
    <row r="456" spans="2:51" x14ac:dyDescent="0.2">
      <c r="B456" s="10"/>
      <c r="D456" s="1" t="s">
        <v>18</v>
      </c>
      <c r="AY456" s="11"/>
    </row>
    <row r="457" spans="2:51" x14ac:dyDescent="0.2">
      <c r="B457" s="10"/>
      <c r="AY457" s="11"/>
    </row>
    <row r="458" spans="2:51" x14ac:dyDescent="0.2">
      <c r="B458" s="10"/>
      <c r="AY458" s="11"/>
    </row>
    <row r="459" spans="2:51" x14ac:dyDescent="0.2">
      <c r="B459" s="10"/>
      <c r="L459" s="31">
        <f>+X442</f>
        <v>23.371675000000003</v>
      </c>
      <c r="M459" s="31"/>
      <c r="N459" s="1" t="s">
        <v>8</v>
      </c>
      <c r="R459" s="31">
        <f>+L459</f>
        <v>23.371675000000003</v>
      </c>
      <c r="S459" s="31"/>
      <c r="T459" s="1" t="s">
        <v>8</v>
      </c>
      <c r="X459" s="31">
        <f>+R459</f>
        <v>23.371675000000003</v>
      </c>
      <c r="Y459" s="31"/>
      <c r="Z459" s="1" t="s">
        <v>8</v>
      </c>
      <c r="AD459" s="31">
        <f>+X459</f>
        <v>23.371675000000003</v>
      </c>
      <c r="AE459" s="31"/>
      <c r="AF459" s="1" t="s">
        <v>8</v>
      </c>
      <c r="AY459" s="11"/>
    </row>
    <row r="460" spans="2:51" x14ac:dyDescent="0.2">
      <c r="B460" s="10"/>
      <c r="E460" s="14"/>
      <c r="I460" s="31">
        <f>+AI413</f>
        <v>5.2</v>
      </c>
      <c r="J460" s="31"/>
      <c r="K460" s="1" t="s">
        <v>9</v>
      </c>
      <c r="O460" s="31">
        <f>+I460</f>
        <v>5.2</v>
      </c>
      <c r="P460" s="31"/>
      <c r="Q460" s="1" t="s">
        <v>9</v>
      </c>
      <c r="U460" s="31">
        <f>+O460</f>
        <v>5.2</v>
      </c>
      <c r="V460" s="31"/>
      <c r="W460" s="1" t="s">
        <v>9</v>
      </c>
      <c r="AA460" s="31">
        <f>+U460</f>
        <v>5.2</v>
      </c>
      <c r="AB460" s="31"/>
      <c r="AC460" s="1" t="s">
        <v>9</v>
      </c>
      <c r="AG460" s="31">
        <f>+AA460</f>
        <v>5.2</v>
      </c>
      <c r="AH460" s="31"/>
      <c r="AI460" s="1" t="s">
        <v>9</v>
      </c>
      <c r="AY460" s="11"/>
    </row>
    <row r="461" spans="2:51" x14ac:dyDescent="0.2">
      <c r="B461" s="10"/>
      <c r="E461" s="14"/>
      <c r="AY461" s="11"/>
    </row>
    <row r="462" spans="2:51" x14ac:dyDescent="0.2">
      <c r="B462" s="10"/>
      <c r="D462" s="1" t="s">
        <v>18</v>
      </c>
      <c r="E462" s="14"/>
      <c r="AY462" s="11"/>
    </row>
    <row r="463" spans="2:51" x14ac:dyDescent="0.2">
      <c r="B463" s="10"/>
      <c r="E463" s="14"/>
      <c r="AY463" s="11"/>
    </row>
    <row r="464" spans="2:51" x14ac:dyDescent="0.2">
      <c r="B464" s="10"/>
      <c r="U464" s="31" t="str">
        <f>+T361</f>
        <v>K103</v>
      </c>
      <c r="V464" s="31"/>
      <c r="AY464" s="11"/>
    </row>
    <row r="465" spans="2:51" x14ac:dyDescent="0.2">
      <c r="B465" s="10"/>
      <c r="AY465" s="11"/>
    </row>
    <row r="466" spans="2:51" x14ac:dyDescent="0.2">
      <c r="B466" s="10"/>
      <c r="AY466" s="11"/>
    </row>
    <row r="467" spans="2:51" x14ac:dyDescent="0.2">
      <c r="B467" s="10"/>
      <c r="F467" s="31">
        <f>2.5*I468*I454/2+2.5*I460*I468/2+L459+R459+U451*U470/2</f>
        <v>107.9790375</v>
      </c>
      <c r="G467" s="31"/>
      <c r="H467" s="1" t="s">
        <v>8</v>
      </c>
      <c r="AJ467" s="31">
        <f>+F467</f>
        <v>107.9790375</v>
      </c>
      <c r="AK467" s="31"/>
      <c r="AL467" s="1" t="s">
        <v>8</v>
      </c>
      <c r="AY467" s="11"/>
    </row>
    <row r="468" spans="2:51" x14ac:dyDescent="0.2">
      <c r="B468" s="10"/>
      <c r="I468" s="31">
        <f>+H382</f>
        <v>1.3</v>
      </c>
      <c r="J468" s="31"/>
      <c r="O468" s="31">
        <f>+I468</f>
        <v>1.3</v>
      </c>
      <c r="P468" s="31"/>
      <c r="Q468" s="1" t="s">
        <v>0</v>
      </c>
      <c r="U468" s="31">
        <f>+O468</f>
        <v>1.3</v>
      </c>
      <c r="V468" s="31"/>
      <c r="W468" s="1" t="s">
        <v>0</v>
      </c>
      <c r="AA468" s="31">
        <f>+U468</f>
        <v>1.3</v>
      </c>
      <c r="AB468" s="31"/>
      <c r="AC468" s="1" t="s">
        <v>0</v>
      </c>
      <c r="AG468" s="31">
        <f>+AA468</f>
        <v>1.3</v>
      </c>
      <c r="AH468" s="31"/>
      <c r="AI468" s="1" t="s">
        <v>0</v>
      </c>
      <c r="AY468" s="11"/>
    </row>
    <row r="469" spans="2:51" x14ac:dyDescent="0.2">
      <c r="B469" s="10"/>
      <c r="AY469" s="11"/>
    </row>
    <row r="470" spans="2:51" x14ac:dyDescent="0.2">
      <c r="B470" s="10"/>
      <c r="T470" s="1" t="s">
        <v>32</v>
      </c>
      <c r="U470" s="31">
        <f>+T384</f>
        <v>6.5</v>
      </c>
      <c r="V470" s="31"/>
      <c r="W470" s="1" t="s">
        <v>0</v>
      </c>
      <c r="AY470" s="11"/>
    </row>
    <row r="471" spans="2:51" x14ac:dyDescent="0.2">
      <c r="B471" s="10"/>
      <c r="AY471" s="11"/>
    </row>
    <row r="472" spans="2:51" x14ac:dyDescent="0.2">
      <c r="B472" s="10"/>
      <c r="H472" s="1" t="s">
        <v>15</v>
      </c>
      <c r="K472" s="31">
        <f>F467</f>
        <v>107.9790375</v>
      </c>
      <c r="L472" s="31"/>
      <c r="M472" s="31"/>
      <c r="N472" s="1" t="s">
        <v>8</v>
      </c>
      <c r="P472" s="1" t="s">
        <v>33</v>
      </c>
      <c r="AY472" s="11"/>
    </row>
    <row r="473" spans="2:51" x14ac:dyDescent="0.2">
      <c r="B473" s="10"/>
      <c r="H473" s="1" t="s">
        <v>16</v>
      </c>
      <c r="K473" s="31">
        <f>-(-F467*U470/2+(I454+I460)*I468/2*(2*I468)+(O454+O460)*O468/2*O468+(U454+U460)*U468/2/2*U468/2/3+L459*1.5*O468+R459*0.5*U468+U451*U470/2*U470/2/2)</f>
        <v>191.0024079166667</v>
      </c>
      <c r="L473" s="31"/>
      <c r="M473" s="31"/>
      <c r="N473" s="1" t="s">
        <v>17</v>
      </c>
      <c r="P473" s="1" t="s">
        <v>34</v>
      </c>
      <c r="AY473" s="11"/>
    </row>
    <row r="474" spans="2:51" ht="12" thickBot="1" x14ac:dyDescent="0.25">
      <c r="B474" s="18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20"/>
    </row>
    <row r="475" spans="2:51" ht="12" thickBot="1" x14ac:dyDescent="0.25"/>
    <row r="476" spans="2:51" ht="61.5" customHeight="1" x14ac:dyDescent="0.2">
      <c r="B476" s="57" t="s">
        <v>52</v>
      </c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8"/>
      <c r="AK476" s="58"/>
      <c r="AL476" s="58"/>
      <c r="AM476" s="58"/>
      <c r="AN476" s="58"/>
      <c r="AO476" s="58"/>
      <c r="AP476" s="58"/>
      <c r="AQ476" s="58"/>
      <c r="AR476" s="58"/>
      <c r="AS476" s="58"/>
      <c r="AT476" s="58"/>
      <c r="AU476" s="58"/>
      <c r="AV476" s="58"/>
      <c r="AW476" s="58"/>
      <c r="AX476" s="58"/>
      <c r="AY476" s="59"/>
    </row>
    <row r="477" spans="2:51" x14ac:dyDescent="0.2">
      <c r="B477" s="10"/>
      <c r="AF477" s="12" t="s">
        <v>20</v>
      </c>
      <c r="AY477" s="11"/>
    </row>
    <row r="478" spans="2:51" x14ac:dyDescent="0.2">
      <c r="B478" s="10"/>
      <c r="F478" s="31">
        <f>+H501/2</f>
        <v>0.5</v>
      </c>
      <c r="G478" s="31"/>
      <c r="H478" s="1" t="s">
        <v>0</v>
      </c>
      <c r="I478" s="31">
        <f>+F478</f>
        <v>0.5</v>
      </c>
      <c r="J478" s="31"/>
      <c r="K478" s="1" t="s">
        <v>0</v>
      </c>
      <c r="L478" s="31">
        <f>+I478</f>
        <v>0.5</v>
      </c>
      <c r="M478" s="31"/>
      <c r="N478" s="1" t="s">
        <v>0</v>
      </c>
      <c r="O478" s="31">
        <f>+L478</f>
        <v>0.5</v>
      </c>
      <c r="P478" s="31"/>
      <c r="Q478" s="1" t="s">
        <v>0</v>
      </c>
      <c r="R478" s="31">
        <f>+O478</f>
        <v>0.5</v>
      </c>
      <c r="S478" s="31"/>
      <c r="T478" s="1" t="s">
        <v>0</v>
      </c>
      <c r="U478" s="31">
        <f>+R478</f>
        <v>0.5</v>
      </c>
      <c r="V478" s="31"/>
      <c r="W478" s="1" t="s">
        <v>0</v>
      </c>
      <c r="X478" s="31">
        <f>+U478</f>
        <v>0.5</v>
      </c>
      <c r="Y478" s="31"/>
      <c r="Z478" s="1" t="s">
        <v>0</v>
      </c>
      <c r="AA478" s="31">
        <f>+X478</f>
        <v>0.5</v>
      </c>
      <c r="AB478" s="31"/>
      <c r="AC478" s="1" t="s">
        <v>0</v>
      </c>
      <c r="AD478" s="31">
        <f>+AA478</f>
        <v>0.5</v>
      </c>
      <c r="AE478" s="31"/>
      <c r="AF478" s="1" t="s">
        <v>0</v>
      </c>
      <c r="AG478" s="31">
        <f>+AD478</f>
        <v>0.5</v>
      </c>
      <c r="AH478" s="31"/>
      <c r="AI478" s="1" t="s">
        <v>0</v>
      </c>
      <c r="AJ478" s="31">
        <f>+AG478</f>
        <v>0.5</v>
      </c>
      <c r="AK478" s="31"/>
      <c r="AL478" s="1" t="s">
        <v>0</v>
      </c>
      <c r="AM478" s="31">
        <f>+AJ478</f>
        <v>0.5</v>
      </c>
      <c r="AN478" s="31"/>
      <c r="AO478" s="1" t="s">
        <v>0</v>
      </c>
      <c r="AY478" s="11"/>
    </row>
    <row r="479" spans="2:51" x14ac:dyDescent="0.2">
      <c r="B479" s="10"/>
      <c r="AY479" s="11"/>
    </row>
    <row r="480" spans="2:51" x14ac:dyDescent="0.2">
      <c r="B480" s="10"/>
      <c r="W480" s="33" t="s">
        <v>3</v>
      </c>
      <c r="X480" s="33"/>
      <c r="AQ480" s="14" t="s">
        <v>0</v>
      </c>
      <c r="AY480" s="11"/>
    </row>
    <row r="481" spans="2:55" x14ac:dyDescent="0.2">
      <c r="B481" s="10"/>
      <c r="F481" s="2"/>
      <c r="G481" s="3"/>
      <c r="H481" s="3"/>
      <c r="I481" s="3"/>
      <c r="J481" s="3"/>
      <c r="K481" s="3"/>
      <c r="L481" s="2"/>
      <c r="M481" s="3"/>
      <c r="N481" s="3"/>
      <c r="O481" s="3"/>
      <c r="P481" s="3"/>
      <c r="Q481" s="4"/>
      <c r="R481" s="2"/>
      <c r="S481" s="3"/>
      <c r="T481" s="3"/>
      <c r="U481" s="3"/>
      <c r="V481" s="3"/>
      <c r="W481" s="4"/>
      <c r="X481" s="2"/>
      <c r="Y481" s="3"/>
      <c r="Z481" s="3"/>
      <c r="AA481" s="3"/>
      <c r="AB481" s="3"/>
      <c r="AC481" s="4"/>
      <c r="AD481" s="2"/>
      <c r="AE481" s="3"/>
      <c r="AF481" s="3"/>
      <c r="AG481" s="3"/>
      <c r="AH481" s="3"/>
      <c r="AI481" s="4"/>
      <c r="AJ481" s="2"/>
      <c r="AK481" s="3"/>
      <c r="AL481" s="3"/>
      <c r="AM481" s="3"/>
      <c r="AN481" s="3"/>
      <c r="AO481" s="4"/>
      <c r="AQ481" s="37">
        <f>+AG478</f>
        <v>0.5</v>
      </c>
      <c r="AY481" s="11"/>
    </row>
    <row r="482" spans="2:55" x14ac:dyDescent="0.2">
      <c r="B482" s="10"/>
      <c r="F482" s="5"/>
      <c r="G482" s="15"/>
      <c r="H482" s="15"/>
      <c r="I482" s="15"/>
      <c r="J482" s="15"/>
      <c r="K482" s="15"/>
      <c r="L482" s="5"/>
      <c r="M482" s="15"/>
      <c r="N482" s="15"/>
      <c r="O482" s="15"/>
      <c r="P482" s="15"/>
      <c r="Q482" s="6"/>
      <c r="R482" s="5"/>
      <c r="S482" s="15"/>
      <c r="T482" s="15"/>
      <c r="U482" s="15"/>
      <c r="V482" s="15"/>
      <c r="W482" s="6"/>
      <c r="X482" s="5"/>
      <c r="Y482" s="15"/>
      <c r="Z482" s="15"/>
      <c r="AA482" s="15"/>
      <c r="AB482" s="15"/>
      <c r="AC482" s="6"/>
      <c r="AD482" s="5"/>
      <c r="AE482" s="15"/>
      <c r="AF482" s="15"/>
      <c r="AG482" s="15"/>
      <c r="AH482" s="15"/>
      <c r="AI482" s="6"/>
      <c r="AJ482" s="5"/>
      <c r="AK482" s="15"/>
      <c r="AL482" s="15"/>
      <c r="AM482" s="15"/>
      <c r="AN482" s="15"/>
      <c r="AO482" s="6"/>
      <c r="AQ482" s="37"/>
      <c r="AY482" s="11"/>
    </row>
    <row r="483" spans="2:55" x14ac:dyDescent="0.2">
      <c r="B483" s="10"/>
      <c r="F483" s="5"/>
      <c r="G483" s="15"/>
      <c r="H483" s="15"/>
      <c r="I483" s="15"/>
      <c r="J483" s="15"/>
      <c r="K483" s="15"/>
      <c r="L483" s="5"/>
      <c r="M483" s="15"/>
      <c r="N483" s="15"/>
      <c r="O483" s="15"/>
      <c r="P483" s="15"/>
      <c r="Q483" s="6"/>
      <c r="R483" s="5"/>
      <c r="S483" s="15"/>
      <c r="T483" s="15"/>
      <c r="U483" s="15"/>
      <c r="V483" s="15"/>
      <c r="W483" s="6"/>
      <c r="X483" s="5"/>
      <c r="Y483" s="15"/>
      <c r="Z483" s="15"/>
      <c r="AA483" s="15"/>
      <c r="AB483" s="15"/>
      <c r="AC483" s="6"/>
      <c r="AD483" s="5"/>
      <c r="AE483" s="15"/>
      <c r="AF483" s="15"/>
      <c r="AG483" s="15"/>
      <c r="AH483" s="15"/>
      <c r="AI483" s="6"/>
      <c r="AJ483" s="5"/>
      <c r="AK483" s="15"/>
      <c r="AL483" s="15"/>
      <c r="AM483" s="15"/>
      <c r="AN483" s="15"/>
      <c r="AO483" s="6"/>
      <c r="AQ483" s="37"/>
      <c r="AY483" s="11"/>
    </row>
    <row r="484" spans="2:55" x14ac:dyDescent="0.2">
      <c r="B484" s="10"/>
      <c r="F484" s="5"/>
      <c r="G484" s="15"/>
      <c r="H484" s="15"/>
      <c r="I484" s="15"/>
      <c r="J484" s="15"/>
      <c r="K484" s="15"/>
      <c r="L484" s="5"/>
      <c r="M484" s="15"/>
      <c r="N484" s="15"/>
      <c r="O484" s="15"/>
      <c r="P484" s="15"/>
      <c r="Q484" s="6"/>
      <c r="R484" s="5"/>
      <c r="S484" s="15"/>
      <c r="T484" s="15"/>
      <c r="U484" s="15"/>
      <c r="V484" s="15"/>
      <c r="W484" s="6"/>
      <c r="X484" s="5"/>
      <c r="Y484" s="15"/>
      <c r="Z484" s="15"/>
      <c r="AA484" s="15"/>
      <c r="AB484" s="15"/>
      <c r="AC484" s="6"/>
      <c r="AD484" s="5"/>
      <c r="AE484" s="15"/>
      <c r="AF484" s="15"/>
      <c r="AG484" s="15"/>
      <c r="AH484" s="15"/>
      <c r="AI484" s="6"/>
      <c r="AJ484" s="5"/>
      <c r="AK484" s="15"/>
      <c r="AL484" s="15"/>
      <c r="AM484" s="15"/>
      <c r="AN484" s="15"/>
      <c r="AO484" s="6"/>
      <c r="AY484" s="11"/>
    </row>
    <row r="485" spans="2:55" x14ac:dyDescent="0.2">
      <c r="B485" s="10"/>
      <c r="F485" s="5"/>
      <c r="G485" s="15"/>
      <c r="H485" s="15"/>
      <c r="I485" s="15"/>
      <c r="J485" s="15"/>
      <c r="K485" s="15"/>
      <c r="L485" s="5"/>
      <c r="M485" s="15"/>
      <c r="N485" s="15"/>
      <c r="O485" s="15"/>
      <c r="P485" s="15"/>
      <c r="Q485" s="6"/>
      <c r="R485" s="5"/>
      <c r="S485" s="15"/>
      <c r="T485" s="15"/>
      <c r="U485" s="15"/>
      <c r="V485" s="15"/>
      <c r="W485" s="6"/>
      <c r="X485" s="5"/>
      <c r="Y485" s="15"/>
      <c r="Z485" s="15"/>
      <c r="AA485" s="15"/>
      <c r="AB485" s="15"/>
      <c r="AC485" s="6"/>
      <c r="AD485" s="5"/>
      <c r="AE485" s="15"/>
      <c r="AF485" s="15"/>
      <c r="AG485" s="15"/>
      <c r="AH485" s="15"/>
      <c r="AI485" s="6"/>
      <c r="AJ485" s="5"/>
      <c r="AK485" s="15"/>
      <c r="AL485" s="15"/>
      <c r="AM485" s="15"/>
      <c r="AN485" s="15"/>
      <c r="AO485" s="6"/>
      <c r="AY485" s="11"/>
    </row>
    <row r="486" spans="2:55" x14ac:dyDescent="0.2">
      <c r="B486" s="10"/>
      <c r="F486" s="5"/>
      <c r="G486" s="15"/>
      <c r="H486" s="15"/>
      <c r="I486" s="15"/>
      <c r="J486" s="15"/>
      <c r="K486" s="15"/>
      <c r="L486" s="5"/>
      <c r="M486" s="15"/>
      <c r="N486" s="15"/>
      <c r="O486" s="15"/>
      <c r="P486" s="15"/>
      <c r="Q486" s="6"/>
      <c r="R486" s="5"/>
      <c r="S486" s="15"/>
      <c r="T486" s="15"/>
      <c r="U486" s="15"/>
      <c r="V486" s="15"/>
      <c r="W486" s="6"/>
      <c r="X486" s="5"/>
      <c r="Y486" s="15"/>
      <c r="Z486" s="15"/>
      <c r="AA486" s="15"/>
      <c r="AB486" s="15"/>
      <c r="AC486" s="6"/>
      <c r="AD486" s="5"/>
      <c r="AE486" s="15"/>
      <c r="AF486" s="15"/>
      <c r="AG486" s="15"/>
      <c r="AH486" s="15"/>
      <c r="AI486" s="6"/>
      <c r="AJ486" s="5"/>
      <c r="AK486" s="15"/>
      <c r="AL486" s="15"/>
      <c r="AM486" s="15"/>
      <c r="AN486" s="15"/>
      <c r="AO486" s="6"/>
      <c r="AY486" s="11"/>
    </row>
    <row r="487" spans="2:55" x14ac:dyDescent="0.2">
      <c r="B487" s="60" t="str">
        <f>IF(C488&gt;H501,"","artır.")</f>
        <v/>
      </c>
      <c r="C487" s="14" t="s">
        <v>0</v>
      </c>
      <c r="F487" s="5"/>
      <c r="G487" s="15"/>
      <c r="H487" s="15"/>
      <c r="I487" s="15"/>
      <c r="J487" s="15"/>
      <c r="K487" s="15"/>
      <c r="L487" s="5"/>
      <c r="M487" s="15"/>
      <c r="N487" s="15"/>
      <c r="O487" s="15"/>
      <c r="P487" s="15"/>
      <c r="Q487" s="6"/>
      <c r="R487" s="5"/>
      <c r="S487" s="15"/>
      <c r="T487" s="15"/>
      <c r="U487" s="15"/>
      <c r="V487" s="15"/>
      <c r="W487" s="6"/>
      <c r="X487" s="5"/>
      <c r="Y487" s="15"/>
      <c r="Z487" s="15"/>
      <c r="AA487" s="15"/>
      <c r="AB487" s="15"/>
      <c r="AC487" s="6"/>
      <c r="AD487" s="5"/>
      <c r="AE487" s="15"/>
      <c r="AF487" s="15"/>
      <c r="AG487" s="15"/>
      <c r="AH487" s="15"/>
      <c r="AI487" s="6"/>
      <c r="AJ487" s="5"/>
      <c r="AK487" s="15"/>
      <c r="AL487" s="15"/>
      <c r="AM487" s="15"/>
      <c r="AN487" s="15"/>
      <c r="AO487" s="6"/>
      <c r="AQ487" s="14" t="s">
        <v>0</v>
      </c>
      <c r="AY487" s="11"/>
    </row>
    <row r="488" spans="2:55" x14ac:dyDescent="0.2">
      <c r="B488" s="60"/>
      <c r="C488" s="36">
        <v>1.75</v>
      </c>
      <c r="E488" s="36" t="s">
        <v>1</v>
      </c>
      <c r="F488" s="5"/>
      <c r="G488" s="15"/>
      <c r="H488" s="15"/>
      <c r="I488" s="15"/>
      <c r="J488" s="15"/>
      <c r="K488" s="36" t="s">
        <v>2</v>
      </c>
      <c r="L488" s="5"/>
      <c r="M488" s="15"/>
      <c r="N488" s="15"/>
      <c r="O488" s="15"/>
      <c r="P488" s="15"/>
      <c r="Q488" s="38" t="str">
        <f>+K488</f>
        <v>K102</v>
      </c>
      <c r="R488" s="5"/>
      <c r="S488" s="15"/>
      <c r="T488" s="15"/>
      <c r="U488" s="15"/>
      <c r="V488" s="15"/>
      <c r="W488" s="38" t="str">
        <f>+Q488</f>
        <v>K102</v>
      </c>
      <c r="X488" s="5"/>
      <c r="Y488" s="15"/>
      <c r="Z488" s="15"/>
      <c r="AA488" s="15"/>
      <c r="AB488" s="15"/>
      <c r="AC488" s="38" t="str">
        <f>+W488</f>
        <v>K102</v>
      </c>
      <c r="AD488" s="5"/>
      <c r="AE488" s="15"/>
      <c r="AF488" s="15"/>
      <c r="AG488" s="15"/>
      <c r="AH488" s="15"/>
      <c r="AI488" s="38" t="str">
        <f>+AC488</f>
        <v>K102</v>
      </c>
      <c r="AJ488" s="5"/>
      <c r="AK488" s="15"/>
      <c r="AL488" s="15"/>
      <c r="AM488" s="15"/>
      <c r="AN488" s="15"/>
      <c r="AO488" s="38" t="str">
        <f>+E488</f>
        <v>K101</v>
      </c>
      <c r="AQ488" s="37">
        <f>+C488-AQ481-AQ496</f>
        <v>0.75</v>
      </c>
      <c r="AY488" s="11"/>
    </row>
    <row r="489" spans="2:55" x14ac:dyDescent="0.2">
      <c r="B489" s="60"/>
      <c r="C489" s="36"/>
      <c r="E489" s="36"/>
      <c r="F489" s="5"/>
      <c r="G489" s="15"/>
      <c r="H489" s="15"/>
      <c r="I489" s="15"/>
      <c r="J489" s="15"/>
      <c r="K489" s="36"/>
      <c r="L489" s="5"/>
      <c r="M489" s="15"/>
      <c r="N489" s="15"/>
      <c r="O489" s="15"/>
      <c r="P489" s="15"/>
      <c r="Q489" s="38"/>
      <c r="R489" s="5"/>
      <c r="S489" s="15"/>
      <c r="T489" s="15"/>
      <c r="U489" s="15"/>
      <c r="V489" s="15"/>
      <c r="W489" s="38"/>
      <c r="X489" s="5"/>
      <c r="Y489" s="15"/>
      <c r="Z489" s="15"/>
      <c r="AA489" s="15"/>
      <c r="AB489" s="15"/>
      <c r="AC489" s="38"/>
      <c r="AD489" s="5"/>
      <c r="AE489" s="15"/>
      <c r="AF489" s="15"/>
      <c r="AG489" s="15"/>
      <c r="AH489" s="15"/>
      <c r="AI489" s="38"/>
      <c r="AJ489" s="5"/>
      <c r="AK489" s="15"/>
      <c r="AL489" s="15"/>
      <c r="AM489" s="15"/>
      <c r="AN489" s="15"/>
      <c r="AO489" s="38"/>
      <c r="AQ489" s="37"/>
      <c r="AY489" s="11"/>
    </row>
    <row r="490" spans="2:55" x14ac:dyDescent="0.2">
      <c r="B490" s="60"/>
      <c r="C490" s="36"/>
      <c r="E490" s="36"/>
      <c r="F490" s="5"/>
      <c r="G490" s="15"/>
      <c r="H490" s="15"/>
      <c r="I490" s="15"/>
      <c r="J490" s="15"/>
      <c r="K490" s="36"/>
      <c r="L490" s="5"/>
      <c r="M490" s="15"/>
      <c r="N490" s="15"/>
      <c r="O490" s="15"/>
      <c r="P490" s="15"/>
      <c r="Q490" s="38"/>
      <c r="R490" s="5"/>
      <c r="S490" s="15"/>
      <c r="T490" s="15"/>
      <c r="U490" s="15"/>
      <c r="V490" s="15"/>
      <c r="W490" s="38"/>
      <c r="X490" s="5"/>
      <c r="Y490" s="15"/>
      <c r="Z490" s="15"/>
      <c r="AA490" s="15"/>
      <c r="AB490" s="15"/>
      <c r="AC490" s="38"/>
      <c r="AD490" s="5"/>
      <c r="AE490" s="15"/>
      <c r="AF490" s="15"/>
      <c r="AG490" s="15"/>
      <c r="AH490" s="15"/>
      <c r="AI490" s="38"/>
      <c r="AJ490" s="5"/>
      <c r="AK490" s="15"/>
      <c r="AL490" s="15"/>
      <c r="AM490" s="15"/>
      <c r="AN490" s="15"/>
      <c r="AO490" s="38"/>
      <c r="AQ490" s="37"/>
      <c r="AY490" s="11"/>
    </row>
    <row r="491" spans="2:55" x14ac:dyDescent="0.2">
      <c r="B491" s="10"/>
      <c r="F491" s="5"/>
      <c r="G491" s="15"/>
      <c r="H491" s="15"/>
      <c r="I491" s="15"/>
      <c r="J491" s="15"/>
      <c r="K491" s="15"/>
      <c r="L491" s="5"/>
      <c r="M491" s="15"/>
      <c r="N491" s="15"/>
      <c r="O491" s="15"/>
      <c r="P491" s="15"/>
      <c r="Q491" s="6"/>
      <c r="R491" s="5"/>
      <c r="S491" s="15"/>
      <c r="T491" s="15"/>
      <c r="U491" s="15"/>
      <c r="V491" s="15"/>
      <c r="W491" s="6"/>
      <c r="X491" s="5"/>
      <c r="Y491" s="15"/>
      <c r="Z491" s="15"/>
      <c r="AA491" s="15"/>
      <c r="AB491" s="15"/>
      <c r="AC491" s="6"/>
      <c r="AD491" s="5"/>
      <c r="AE491" s="15"/>
      <c r="AF491" s="15"/>
      <c r="AG491" s="15"/>
      <c r="AH491" s="15"/>
      <c r="AI491" s="6"/>
      <c r="AJ491" s="5"/>
      <c r="AK491" s="15"/>
      <c r="AL491" s="15"/>
      <c r="AM491" s="15"/>
      <c r="AN491" s="15"/>
      <c r="AO491" s="6"/>
      <c r="AY491" s="11"/>
    </row>
    <row r="492" spans="2:55" x14ac:dyDescent="0.2">
      <c r="B492" s="10"/>
      <c r="F492" s="5"/>
      <c r="G492" s="15"/>
      <c r="H492" s="15"/>
      <c r="I492" s="15"/>
      <c r="J492" s="15"/>
      <c r="K492" s="15"/>
      <c r="L492" s="5"/>
      <c r="M492" s="15"/>
      <c r="N492" s="15"/>
      <c r="O492" s="15"/>
      <c r="P492" s="15"/>
      <c r="Q492" s="6"/>
      <c r="R492" s="5"/>
      <c r="S492" s="15"/>
      <c r="T492" s="15"/>
      <c r="U492" s="15"/>
      <c r="V492" s="15"/>
      <c r="W492" s="6"/>
      <c r="X492" s="5"/>
      <c r="Y492" s="15"/>
      <c r="Z492" s="15"/>
      <c r="AA492" s="15"/>
      <c r="AB492" s="15"/>
      <c r="AC492" s="6"/>
      <c r="AD492" s="5"/>
      <c r="AE492" s="15"/>
      <c r="AF492" s="15"/>
      <c r="AG492" s="15"/>
      <c r="AH492" s="15"/>
      <c r="AI492" s="6"/>
      <c r="AJ492" s="5"/>
      <c r="AK492" s="15"/>
      <c r="AL492" s="15"/>
      <c r="AM492" s="15"/>
      <c r="AN492" s="15"/>
      <c r="AO492" s="6"/>
      <c r="AY492" s="11"/>
      <c r="BC492" s="17"/>
    </row>
    <row r="493" spans="2:55" x14ac:dyDescent="0.2">
      <c r="B493" s="10"/>
      <c r="F493" s="5"/>
      <c r="G493" s="15"/>
      <c r="H493" s="15"/>
      <c r="I493" s="15"/>
      <c r="J493" s="15"/>
      <c r="K493" s="15"/>
      <c r="L493" s="5"/>
      <c r="M493" s="15"/>
      <c r="N493" s="15"/>
      <c r="O493" s="15"/>
      <c r="P493" s="15"/>
      <c r="Q493" s="6"/>
      <c r="R493" s="5"/>
      <c r="S493" s="15"/>
      <c r="T493" s="15"/>
      <c r="U493" s="15"/>
      <c r="V493" s="15"/>
      <c r="W493" s="6"/>
      <c r="X493" s="5"/>
      <c r="Y493" s="15"/>
      <c r="Z493" s="15"/>
      <c r="AA493" s="15"/>
      <c r="AB493" s="15"/>
      <c r="AC493" s="6"/>
      <c r="AD493" s="5"/>
      <c r="AE493" s="15"/>
      <c r="AF493" s="15"/>
      <c r="AG493" s="15"/>
      <c r="AH493" s="15"/>
      <c r="AI493" s="6"/>
      <c r="AJ493" s="5"/>
      <c r="AK493" s="15"/>
      <c r="AL493" s="15"/>
      <c r="AM493" s="15"/>
      <c r="AN493" s="15"/>
      <c r="AO493" s="6"/>
      <c r="AY493" s="11"/>
    </row>
    <row r="494" spans="2:55" x14ac:dyDescent="0.2">
      <c r="B494" s="10"/>
      <c r="F494" s="5"/>
      <c r="G494" s="15"/>
      <c r="H494" s="15"/>
      <c r="I494" s="15"/>
      <c r="J494" s="15"/>
      <c r="K494" s="15"/>
      <c r="L494" s="5"/>
      <c r="M494" s="15"/>
      <c r="N494" s="15"/>
      <c r="O494" s="15"/>
      <c r="P494" s="15"/>
      <c r="Q494" s="6"/>
      <c r="R494" s="5"/>
      <c r="S494" s="15"/>
      <c r="T494" s="15"/>
      <c r="U494" s="15"/>
      <c r="V494" s="15"/>
      <c r="W494" s="6"/>
      <c r="X494" s="5"/>
      <c r="Y494" s="15"/>
      <c r="Z494" s="15"/>
      <c r="AA494" s="15"/>
      <c r="AB494" s="15"/>
      <c r="AC494" s="6"/>
      <c r="AD494" s="5"/>
      <c r="AE494" s="15"/>
      <c r="AF494" s="15"/>
      <c r="AG494" s="15"/>
      <c r="AH494" s="15"/>
      <c r="AI494" s="6"/>
      <c r="AJ494" s="5"/>
      <c r="AK494" s="15"/>
      <c r="AL494" s="15"/>
      <c r="AM494" s="15"/>
      <c r="AN494" s="15"/>
      <c r="AO494" s="6"/>
      <c r="AY494" s="11"/>
    </row>
    <row r="495" spans="2:55" x14ac:dyDescent="0.2">
      <c r="B495" s="10"/>
      <c r="F495" s="5"/>
      <c r="G495" s="15"/>
      <c r="H495" s="15"/>
      <c r="I495" s="15"/>
      <c r="J495" s="15"/>
      <c r="K495" s="15"/>
      <c r="L495" s="5"/>
      <c r="M495" s="15"/>
      <c r="N495" s="15"/>
      <c r="O495" s="15"/>
      <c r="P495" s="15"/>
      <c r="Q495" s="6"/>
      <c r="R495" s="5"/>
      <c r="S495" s="15"/>
      <c r="T495" s="15"/>
      <c r="U495" s="15"/>
      <c r="V495" s="15"/>
      <c r="W495" s="6"/>
      <c r="X495" s="5"/>
      <c r="Y495" s="15"/>
      <c r="Z495" s="15"/>
      <c r="AA495" s="15"/>
      <c r="AB495" s="15"/>
      <c r="AC495" s="6"/>
      <c r="AD495" s="5"/>
      <c r="AE495" s="15"/>
      <c r="AF495" s="15"/>
      <c r="AG495" s="15"/>
      <c r="AH495" s="15"/>
      <c r="AI495" s="6"/>
      <c r="AJ495" s="5"/>
      <c r="AK495" s="15"/>
      <c r="AL495" s="15"/>
      <c r="AM495" s="15"/>
      <c r="AN495" s="15"/>
      <c r="AO495" s="6"/>
      <c r="AQ495" s="14" t="s">
        <v>0</v>
      </c>
      <c r="AY495" s="11"/>
    </row>
    <row r="496" spans="2:55" x14ac:dyDescent="0.2">
      <c r="B496" s="10"/>
      <c r="F496" s="5"/>
      <c r="G496" s="15"/>
      <c r="H496" s="15"/>
      <c r="I496" s="15"/>
      <c r="J496" s="15"/>
      <c r="K496" s="15"/>
      <c r="L496" s="5"/>
      <c r="M496" s="15"/>
      <c r="N496" s="15"/>
      <c r="O496" s="15"/>
      <c r="P496" s="15"/>
      <c r="Q496" s="6"/>
      <c r="R496" s="5"/>
      <c r="S496" s="15"/>
      <c r="T496" s="15"/>
      <c r="U496" s="15"/>
      <c r="V496" s="15"/>
      <c r="W496" s="6"/>
      <c r="X496" s="5"/>
      <c r="Y496" s="15"/>
      <c r="Z496" s="15"/>
      <c r="AA496" s="15"/>
      <c r="AB496" s="15"/>
      <c r="AC496" s="6"/>
      <c r="AD496" s="5"/>
      <c r="AE496" s="15"/>
      <c r="AF496" s="15"/>
      <c r="AG496" s="15"/>
      <c r="AH496" s="15"/>
      <c r="AI496" s="6"/>
      <c r="AJ496" s="5"/>
      <c r="AK496" s="15"/>
      <c r="AL496" s="15"/>
      <c r="AM496" s="15"/>
      <c r="AN496" s="15"/>
      <c r="AO496" s="6"/>
      <c r="AQ496" s="37">
        <f>+AQ481</f>
        <v>0.5</v>
      </c>
      <c r="AY496" s="11"/>
    </row>
    <row r="497" spans="2:51" x14ac:dyDescent="0.2">
      <c r="B497" s="10"/>
      <c r="F497" s="5"/>
      <c r="G497" s="15"/>
      <c r="H497" s="15"/>
      <c r="I497" s="15"/>
      <c r="J497" s="15"/>
      <c r="K497" s="15"/>
      <c r="L497" s="5"/>
      <c r="M497" s="15"/>
      <c r="N497" s="15"/>
      <c r="O497" s="15"/>
      <c r="P497" s="15"/>
      <c r="Q497" s="6"/>
      <c r="R497" s="5"/>
      <c r="S497" s="15"/>
      <c r="T497" s="15"/>
      <c r="U497" s="15"/>
      <c r="V497" s="15"/>
      <c r="W497" s="6"/>
      <c r="X497" s="5"/>
      <c r="Y497" s="15"/>
      <c r="Z497" s="15"/>
      <c r="AA497" s="15"/>
      <c r="AB497" s="15"/>
      <c r="AC497" s="6"/>
      <c r="AD497" s="5"/>
      <c r="AE497" s="15"/>
      <c r="AF497" s="15"/>
      <c r="AG497" s="15"/>
      <c r="AH497" s="15"/>
      <c r="AI497" s="6"/>
      <c r="AJ497" s="5"/>
      <c r="AK497" s="15"/>
      <c r="AL497" s="15"/>
      <c r="AM497" s="15"/>
      <c r="AN497" s="15"/>
      <c r="AO497" s="6"/>
      <c r="AQ497" s="37"/>
      <c r="AY497" s="11"/>
    </row>
    <row r="498" spans="2:51" x14ac:dyDescent="0.2">
      <c r="B498" s="10"/>
      <c r="F498" s="7"/>
      <c r="G498" s="8"/>
      <c r="H498" s="8"/>
      <c r="I498" s="8"/>
      <c r="J498" s="8"/>
      <c r="K498" s="8"/>
      <c r="L498" s="7"/>
      <c r="M498" s="8"/>
      <c r="N498" s="8"/>
      <c r="O498" s="8"/>
      <c r="P498" s="8"/>
      <c r="Q498" s="9"/>
      <c r="R498" s="7"/>
      <c r="S498" s="8"/>
      <c r="T498" s="8"/>
      <c r="U498" s="8"/>
      <c r="V498" s="8"/>
      <c r="W498" s="9"/>
      <c r="X498" s="7"/>
      <c r="Y498" s="8"/>
      <c r="Z498" s="8"/>
      <c r="AA498" s="8"/>
      <c r="AB498" s="8"/>
      <c r="AC498" s="9"/>
      <c r="AD498" s="7"/>
      <c r="AE498" s="8"/>
      <c r="AF498" s="8"/>
      <c r="AG498" s="8"/>
      <c r="AH498" s="8"/>
      <c r="AI498" s="9"/>
      <c r="AJ498" s="7"/>
      <c r="AK498" s="8"/>
      <c r="AL498" s="8"/>
      <c r="AM498" s="8"/>
      <c r="AN498" s="8"/>
      <c r="AO498" s="9"/>
      <c r="AQ498" s="37"/>
      <c r="AY498" s="11"/>
    </row>
    <row r="499" spans="2:51" x14ac:dyDescent="0.2">
      <c r="B499" s="10"/>
      <c r="W499" s="34" t="str">
        <f>+W480</f>
        <v>K103</v>
      </c>
      <c r="X499" s="34"/>
      <c r="AY499" s="11"/>
    </row>
    <row r="500" spans="2:51" x14ac:dyDescent="0.2">
      <c r="B500" s="10"/>
      <c r="AY500" s="11"/>
    </row>
    <row r="501" spans="2:51" x14ac:dyDescent="0.2">
      <c r="B501" s="10"/>
      <c r="H501" s="31">
        <f>W503/6</f>
        <v>1</v>
      </c>
      <c r="I501" s="31"/>
      <c r="J501" s="1" t="s">
        <v>0</v>
      </c>
      <c r="N501" s="31">
        <f>+H501</f>
        <v>1</v>
      </c>
      <c r="O501" s="31"/>
      <c r="P501" s="1" t="s">
        <v>0</v>
      </c>
      <c r="T501" s="31">
        <f>+N501</f>
        <v>1</v>
      </c>
      <c r="U501" s="31"/>
      <c r="V501" s="1" t="s">
        <v>0</v>
      </c>
      <c r="Z501" s="31">
        <f>+T501</f>
        <v>1</v>
      </c>
      <c r="AA501" s="31"/>
      <c r="AB501" s="1" t="s">
        <v>0</v>
      </c>
      <c r="AF501" s="31">
        <f>+Z501</f>
        <v>1</v>
      </c>
      <c r="AG501" s="31"/>
      <c r="AH501" s="1" t="s">
        <v>0</v>
      </c>
      <c r="AL501" s="31">
        <f>+AF501</f>
        <v>1</v>
      </c>
      <c r="AM501" s="31"/>
      <c r="AN501" s="1" t="s">
        <v>0</v>
      </c>
      <c r="AY501" s="11"/>
    </row>
    <row r="502" spans="2:51" x14ac:dyDescent="0.2">
      <c r="B502" s="10"/>
      <c r="AY502" s="11"/>
    </row>
    <row r="503" spans="2:51" x14ac:dyDescent="0.2">
      <c r="B503" s="10"/>
      <c r="W503" s="33">
        <v>6</v>
      </c>
      <c r="X503" s="33"/>
      <c r="Y503" s="1" t="s">
        <v>0</v>
      </c>
      <c r="AY503" s="11"/>
    </row>
    <row r="504" spans="2:51" x14ac:dyDescent="0.2">
      <c r="B504" s="10"/>
      <c r="AY504" s="11"/>
    </row>
    <row r="505" spans="2:51" x14ac:dyDescent="0.2">
      <c r="B505" s="10"/>
      <c r="S505" s="16" t="s">
        <v>44</v>
      </c>
      <c r="AY505" s="11"/>
    </row>
    <row r="506" spans="2:51" x14ac:dyDescent="0.2">
      <c r="B506" s="10"/>
      <c r="C506" s="29" t="s">
        <v>25</v>
      </c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Y506" s="14" t="s">
        <v>0</v>
      </c>
      <c r="AY506" s="11"/>
    </row>
    <row r="507" spans="2:51" x14ac:dyDescent="0.2">
      <c r="B507" s="10"/>
      <c r="C507" s="40" t="s">
        <v>26</v>
      </c>
      <c r="D507" s="41"/>
      <c r="E507" s="42"/>
      <c r="F507" s="49" t="s">
        <v>27</v>
      </c>
      <c r="G507" s="50"/>
      <c r="H507" s="50"/>
      <c r="I507" s="50"/>
      <c r="J507" s="50"/>
      <c r="K507" s="50"/>
      <c r="L507" s="50"/>
      <c r="M507" s="50"/>
      <c r="N507" s="50"/>
      <c r="O507" s="51"/>
      <c r="R507" s="1" t="s">
        <v>37</v>
      </c>
      <c r="Y507" s="37">
        <f>+Y520</f>
        <v>0.6</v>
      </c>
      <c r="AY507" s="11"/>
    </row>
    <row r="508" spans="2:51" x14ac:dyDescent="0.2">
      <c r="B508" s="10"/>
      <c r="C508" s="43"/>
      <c r="D508" s="44"/>
      <c r="E508" s="45"/>
      <c r="F508" s="52" t="s">
        <v>28</v>
      </c>
      <c r="G508" s="52"/>
      <c r="H508" s="52"/>
      <c r="I508" s="52" t="s">
        <v>29</v>
      </c>
      <c r="J508" s="52"/>
      <c r="K508" s="52"/>
      <c r="L508" s="52" t="s">
        <v>30</v>
      </c>
      <c r="M508" s="52"/>
      <c r="N508" s="52"/>
      <c r="O508" s="52"/>
      <c r="Y508" s="37"/>
      <c r="AY508" s="11"/>
    </row>
    <row r="509" spans="2:51" x14ac:dyDescent="0.2">
      <c r="B509" s="10"/>
      <c r="C509" s="43"/>
      <c r="D509" s="44"/>
      <c r="E509" s="45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Y509" s="37"/>
      <c r="AY509" s="11"/>
    </row>
    <row r="510" spans="2:51" x14ac:dyDescent="0.2">
      <c r="B510" s="10"/>
      <c r="C510" s="43"/>
      <c r="D510" s="44"/>
      <c r="E510" s="45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Q510" s="1" t="s">
        <v>36</v>
      </c>
      <c r="Y510" s="37" t="s">
        <v>63</v>
      </c>
      <c r="AY510" s="11"/>
    </row>
    <row r="511" spans="2:51" x14ac:dyDescent="0.2">
      <c r="B511" s="10"/>
      <c r="C511" s="43"/>
      <c r="D511" s="44"/>
      <c r="E511" s="45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Y511" s="37"/>
      <c r="AA511" s="14" t="s">
        <v>0</v>
      </c>
      <c r="AY511" s="11"/>
    </row>
    <row r="512" spans="2:51" ht="12" thickBot="1" x14ac:dyDescent="0.25">
      <c r="B512" s="10"/>
      <c r="C512" s="46"/>
      <c r="D512" s="47"/>
      <c r="E512" s="48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AA512" s="36">
        <v>3.5</v>
      </c>
      <c r="AY512" s="11"/>
    </row>
    <row r="513" spans="2:51" ht="12" thickTop="1" x14ac:dyDescent="0.2">
      <c r="B513" s="10"/>
      <c r="C513" s="54">
        <v>85</v>
      </c>
      <c r="D513" s="54"/>
      <c r="E513" s="54"/>
      <c r="F513" s="55">
        <v>1.82</v>
      </c>
      <c r="G513" s="55"/>
      <c r="H513" s="55"/>
      <c r="I513" s="56" t="s">
        <v>31</v>
      </c>
      <c r="J513" s="55"/>
      <c r="K513" s="55"/>
      <c r="L513" s="55">
        <v>2.4</v>
      </c>
      <c r="M513" s="55"/>
      <c r="N513" s="55"/>
      <c r="O513" s="55"/>
      <c r="Y513" s="14" t="s">
        <v>0</v>
      </c>
      <c r="AA513" s="36"/>
      <c r="AY513" s="11"/>
    </row>
    <row r="514" spans="2:51" x14ac:dyDescent="0.2">
      <c r="B514" s="10"/>
      <c r="C514" s="29">
        <v>90</v>
      </c>
      <c r="D514" s="29"/>
      <c r="E514" s="29"/>
      <c r="F514" s="35" t="s">
        <v>31</v>
      </c>
      <c r="G514" s="30"/>
      <c r="H514" s="30"/>
      <c r="I514" s="35" t="s">
        <v>31</v>
      </c>
      <c r="J514" s="30"/>
      <c r="K514" s="30"/>
      <c r="L514" s="30">
        <v>2.4</v>
      </c>
      <c r="M514" s="30"/>
      <c r="N514" s="30"/>
      <c r="O514" s="30"/>
      <c r="Y514" s="37">
        <f>+AA512-Y507</f>
        <v>2.9</v>
      </c>
      <c r="AA514" s="36"/>
      <c r="AY514" s="11"/>
    </row>
    <row r="515" spans="2:51" x14ac:dyDescent="0.2">
      <c r="B515" s="10"/>
      <c r="C515" s="29">
        <v>115</v>
      </c>
      <c r="D515" s="29"/>
      <c r="E515" s="29"/>
      <c r="F515" s="30">
        <v>2.15</v>
      </c>
      <c r="G515" s="30"/>
      <c r="H515" s="30"/>
      <c r="I515" s="30">
        <v>2.15</v>
      </c>
      <c r="J515" s="30"/>
      <c r="K515" s="30"/>
      <c r="L515" s="35" t="s">
        <v>31</v>
      </c>
      <c r="M515" s="30"/>
      <c r="N515" s="30"/>
      <c r="O515" s="30"/>
      <c r="X515" s="14"/>
      <c r="Y515" s="37"/>
      <c r="AA515" s="37" t="s">
        <v>62</v>
      </c>
      <c r="AY515" s="11"/>
    </row>
    <row r="516" spans="2:51" x14ac:dyDescent="0.2">
      <c r="B516" s="10"/>
      <c r="C516" s="29">
        <v>135</v>
      </c>
      <c r="D516" s="29"/>
      <c r="E516" s="29"/>
      <c r="F516" s="30">
        <v>2.4500000000000002</v>
      </c>
      <c r="G516" s="30"/>
      <c r="H516" s="30"/>
      <c r="I516" s="30">
        <v>2.4500000000000002</v>
      </c>
      <c r="J516" s="30"/>
      <c r="K516" s="30"/>
      <c r="L516" s="30">
        <v>2.85</v>
      </c>
      <c r="M516" s="30"/>
      <c r="N516" s="30"/>
      <c r="O516" s="30"/>
      <c r="R516" s="1" t="s">
        <v>35</v>
      </c>
      <c r="X516" s="14"/>
      <c r="Y516" s="37"/>
      <c r="AA516" s="37"/>
      <c r="AY516" s="11"/>
    </row>
    <row r="517" spans="2:51" x14ac:dyDescent="0.2">
      <c r="B517" s="10"/>
      <c r="C517" s="29">
        <v>145</v>
      </c>
      <c r="D517" s="29"/>
      <c r="E517" s="29"/>
      <c r="F517" s="35" t="s">
        <v>31</v>
      </c>
      <c r="G517" s="30"/>
      <c r="H517" s="30"/>
      <c r="I517" s="30">
        <v>2.5</v>
      </c>
      <c r="J517" s="30"/>
      <c r="K517" s="30"/>
      <c r="L517" s="35" t="s">
        <v>31</v>
      </c>
      <c r="M517" s="30"/>
      <c r="N517" s="30"/>
      <c r="O517" s="30"/>
      <c r="AA517" s="37"/>
      <c r="AY517" s="11"/>
    </row>
    <row r="518" spans="2:51" x14ac:dyDescent="0.2">
      <c r="B518" s="10"/>
      <c r="C518" s="29">
        <v>175</v>
      </c>
      <c r="D518" s="29"/>
      <c r="E518" s="29"/>
      <c r="F518" s="35" t="s">
        <v>31</v>
      </c>
      <c r="G518" s="30"/>
      <c r="H518" s="30"/>
      <c r="I518" s="30">
        <v>2.8</v>
      </c>
      <c r="J518" s="30"/>
      <c r="K518" s="30"/>
      <c r="L518" s="35" t="s">
        <v>31</v>
      </c>
      <c r="M518" s="30"/>
      <c r="N518" s="30"/>
      <c r="O518" s="30"/>
      <c r="AY518" s="11"/>
    </row>
    <row r="519" spans="2:51" x14ac:dyDescent="0.2">
      <c r="B519" s="10"/>
      <c r="C519" s="29">
        <v>190</v>
      </c>
      <c r="D519" s="29"/>
      <c r="E519" s="29"/>
      <c r="F519" s="30">
        <v>2.9</v>
      </c>
      <c r="G519" s="30"/>
      <c r="H519" s="30"/>
      <c r="I519" s="30">
        <v>2.95</v>
      </c>
      <c r="J519" s="30"/>
      <c r="K519" s="30"/>
      <c r="L519" s="30">
        <v>3.75</v>
      </c>
      <c r="M519" s="30"/>
      <c r="N519" s="30"/>
      <c r="O519" s="30"/>
      <c r="Q519" s="31" t="s">
        <v>65</v>
      </c>
      <c r="R519" s="31"/>
      <c r="Y519" s="14" t="s">
        <v>0</v>
      </c>
      <c r="AY519" s="11"/>
    </row>
    <row r="520" spans="2:51" x14ac:dyDescent="0.2">
      <c r="B520" s="10"/>
      <c r="C520" s="29">
        <v>235</v>
      </c>
      <c r="D520" s="29"/>
      <c r="E520" s="29"/>
      <c r="F520" s="30">
        <v>3.35</v>
      </c>
      <c r="G520" s="30"/>
      <c r="H520" s="30"/>
      <c r="I520" s="30">
        <v>3.35</v>
      </c>
      <c r="J520" s="30"/>
      <c r="K520" s="30"/>
      <c r="L520" s="35" t="s">
        <v>31</v>
      </c>
      <c r="M520" s="30"/>
      <c r="N520" s="30"/>
      <c r="O520" s="30"/>
      <c r="Q520" s="33">
        <v>0.12</v>
      </c>
      <c r="R520" s="33"/>
      <c r="S520" s="1" t="s">
        <v>0</v>
      </c>
      <c r="Y520" s="36">
        <v>0.6</v>
      </c>
      <c r="AY520" s="11"/>
    </row>
    <row r="521" spans="2:51" x14ac:dyDescent="0.2">
      <c r="B521" s="10"/>
      <c r="C521" s="29">
        <v>240</v>
      </c>
      <c r="D521" s="29"/>
      <c r="E521" s="29"/>
      <c r="F521" s="30">
        <v>3.35</v>
      </c>
      <c r="G521" s="30"/>
      <c r="H521" s="30"/>
      <c r="I521" s="30">
        <v>3.35</v>
      </c>
      <c r="J521" s="30"/>
      <c r="K521" s="30"/>
      <c r="L521" s="35" t="s">
        <v>31</v>
      </c>
      <c r="M521" s="30"/>
      <c r="N521" s="30"/>
      <c r="O521" s="30"/>
      <c r="Y521" s="36"/>
      <c r="AC521" s="32" t="str">
        <f>+W480</f>
        <v>K103</v>
      </c>
      <c r="AD521" s="32"/>
      <c r="AE521" s="16" t="s">
        <v>14</v>
      </c>
      <c r="AY521" s="11"/>
    </row>
    <row r="522" spans="2:51" x14ac:dyDescent="0.2">
      <c r="B522" s="10"/>
      <c r="C522" s="29">
        <v>290</v>
      </c>
      <c r="D522" s="29"/>
      <c r="E522" s="29"/>
      <c r="F522" s="30">
        <v>3.85</v>
      </c>
      <c r="G522" s="30"/>
      <c r="H522" s="30"/>
      <c r="I522" s="30">
        <v>3.85</v>
      </c>
      <c r="J522" s="30"/>
      <c r="K522" s="30"/>
      <c r="L522" s="30">
        <v>4.55</v>
      </c>
      <c r="M522" s="30"/>
      <c r="N522" s="30"/>
      <c r="O522" s="30"/>
      <c r="Y522" s="36"/>
      <c r="AC522" s="17" t="s">
        <v>12</v>
      </c>
      <c r="AY522" s="11"/>
    </row>
    <row r="523" spans="2:51" x14ac:dyDescent="0.2">
      <c r="B523" s="10"/>
      <c r="Y523" s="37" t="s">
        <v>66</v>
      </c>
      <c r="AC523" s="1" t="s">
        <v>10</v>
      </c>
      <c r="AI523" s="31">
        <f>+AI536</f>
        <v>0.25</v>
      </c>
      <c r="AJ523" s="31"/>
      <c r="AK523" s="13" t="s">
        <v>6</v>
      </c>
      <c r="AL523" s="31">
        <f>+AL536</f>
        <v>0.48</v>
      </c>
      <c r="AM523" s="31"/>
      <c r="AN523" s="13" t="s">
        <v>6</v>
      </c>
      <c r="AO523" s="31">
        <f>+AO536</f>
        <v>25</v>
      </c>
      <c r="AP523" s="31"/>
      <c r="AQ523" s="1" t="s">
        <v>38</v>
      </c>
      <c r="AT523" s="31">
        <f>+AI523*AL523*AO523</f>
        <v>3</v>
      </c>
      <c r="AU523" s="31"/>
      <c r="AV523" s="1" t="s">
        <v>9</v>
      </c>
      <c r="AY523" s="11"/>
    </row>
    <row r="524" spans="2:51" x14ac:dyDescent="0.2">
      <c r="B524" s="10"/>
      <c r="S524" s="1" t="s">
        <v>64</v>
      </c>
      <c r="U524" s="33">
        <v>0.25</v>
      </c>
      <c r="V524" s="33"/>
      <c r="W524" s="1" t="s">
        <v>0</v>
      </c>
      <c r="Y524" s="37"/>
      <c r="AC524" s="1" t="s">
        <v>11</v>
      </c>
      <c r="AL524" s="31">
        <f>+AL537</f>
        <v>2.9</v>
      </c>
      <c r="AM524" s="31"/>
      <c r="AN524" s="13" t="s">
        <v>6</v>
      </c>
      <c r="AO524" s="33">
        <v>2.4</v>
      </c>
      <c r="AP524" s="33"/>
      <c r="AQ524" s="1" t="s">
        <v>67</v>
      </c>
      <c r="AT524" s="39">
        <f>+AL524*AO524</f>
        <v>6.96</v>
      </c>
      <c r="AU524" s="39"/>
      <c r="AV524" s="21" t="s">
        <v>9</v>
      </c>
      <c r="AW524" s="21"/>
      <c r="AY524" s="11"/>
    </row>
    <row r="525" spans="2:51" x14ac:dyDescent="0.2">
      <c r="B525" s="10"/>
      <c r="D525" s="17" t="s">
        <v>53</v>
      </c>
      <c r="AS525" s="1" t="s">
        <v>13</v>
      </c>
      <c r="AT525" s="31">
        <f>SUM(AT523:AU524)</f>
        <v>9.9600000000000009</v>
      </c>
      <c r="AU525" s="31"/>
      <c r="AV525" s="1" t="s">
        <v>9</v>
      </c>
      <c r="AY525" s="11"/>
    </row>
    <row r="526" spans="2:51" x14ac:dyDescent="0.2">
      <c r="B526" s="10"/>
      <c r="D526" s="1" t="s">
        <v>46</v>
      </c>
      <c r="I526" s="31">
        <f>MAX(C488,H501)</f>
        <v>1.75</v>
      </c>
      <c r="J526" s="31"/>
      <c r="K526" s="1" t="s">
        <v>47</v>
      </c>
      <c r="L526" s="31">
        <f>MIN(C488,H501)</f>
        <v>1</v>
      </c>
      <c r="M526" s="31"/>
      <c r="N526" s="13" t="s">
        <v>7</v>
      </c>
      <c r="O526" s="31">
        <f>+I526/L526</f>
        <v>1.75</v>
      </c>
      <c r="P526" s="31"/>
      <c r="Q526" s="13" t="str">
        <f>IF(O526&lt;=R526,"&lt;","&gt;")</f>
        <v>&lt;</v>
      </c>
      <c r="R526" s="31">
        <v>2</v>
      </c>
      <c r="S526" s="31"/>
      <c r="U526" s="12" t="str">
        <f>IF(O526&lt;=R526,"uygun.","uygun değil.")</f>
        <v>uygun.</v>
      </c>
      <c r="AC526" s="31">
        <f>+AC539</f>
        <v>1.4</v>
      </c>
      <c r="AD526" s="31"/>
      <c r="AE526" s="13" t="s">
        <v>6</v>
      </c>
      <c r="AF526" s="31">
        <f>+AT525</f>
        <v>9.9600000000000009</v>
      </c>
      <c r="AG526" s="31"/>
      <c r="AH526" s="13" t="s">
        <v>7</v>
      </c>
      <c r="AI526" s="31">
        <f>+AC526*AF526</f>
        <v>13.944000000000001</v>
      </c>
      <c r="AJ526" s="31"/>
      <c r="AK526" s="1" t="s">
        <v>9</v>
      </c>
      <c r="AY526" s="11"/>
    </row>
    <row r="527" spans="2:51" x14ac:dyDescent="0.2">
      <c r="B527" s="10"/>
      <c r="D527" s="16" t="s">
        <v>45</v>
      </c>
      <c r="AC527" s="17" t="s">
        <v>24</v>
      </c>
      <c r="AY527" s="11"/>
    </row>
    <row r="528" spans="2:51" x14ac:dyDescent="0.2">
      <c r="B528" s="10"/>
      <c r="D528" s="1" t="s">
        <v>42</v>
      </c>
      <c r="J528" s="31">
        <f>+Q520</f>
        <v>0.12</v>
      </c>
      <c r="K528" s="31"/>
      <c r="L528" s="1" t="s">
        <v>0</v>
      </c>
      <c r="M528" s="13" t="s">
        <v>6</v>
      </c>
      <c r="N528" s="33">
        <v>25</v>
      </c>
      <c r="O528" s="33"/>
      <c r="P528" s="1" t="s">
        <v>38</v>
      </c>
      <c r="S528" s="31">
        <f>+J528*N528</f>
        <v>3</v>
      </c>
      <c r="T528" s="31"/>
      <c r="U528" s="1" t="s">
        <v>4</v>
      </c>
      <c r="AC528" s="31">
        <f>+AQ481</f>
        <v>0.5</v>
      </c>
      <c r="AD528" s="31"/>
      <c r="AE528" s="13" t="s">
        <v>6</v>
      </c>
      <c r="AF528" s="31">
        <f>+AF541</f>
        <v>5.05</v>
      </c>
      <c r="AG528" s="31"/>
      <c r="AH528" s="13" t="s">
        <v>7</v>
      </c>
      <c r="AI528" s="31">
        <f>+AC528*AF528</f>
        <v>2.5249999999999999</v>
      </c>
      <c r="AJ528" s="31"/>
      <c r="AK528" s="1" t="s">
        <v>9</v>
      </c>
      <c r="AY528" s="11"/>
    </row>
    <row r="529" spans="2:51" x14ac:dyDescent="0.2">
      <c r="B529" s="10"/>
      <c r="D529" s="1" t="s">
        <v>39</v>
      </c>
      <c r="J529" s="33">
        <v>0.05</v>
      </c>
      <c r="K529" s="33"/>
      <c r="L529" s="1" t="s">
        <v>0</v>
      </c>
      <c r="M529" s="13" t="s">
        <v>6</v>
      </c>
      <c r="N529" s="33">
        <v>22</v>
      </c>
      <c r="O529" s="33"/>
      <c r="P529" s="1" t="s">
        <v>38</v>
      </c>
      <c r="S529" s="31">
        <f>+J529*N529</f>
        <v>1.1000000000000001</v>
      </c>
      <c r="T529" s="31"/>
      <c r="U529" s="1" t="s">
        <v>4</v>
      </c>
      <c r="AC529" s="31">
        <f>+AC542</f>
        <v>1.4</v>
      </c>
      <c r="AD529" s="31"/>
      <c r="AE529" s="13" t="s">
        <v>6</v>
      </c>
      <c r="AF529" s="31">
        <f>+AI528</f>
        <v>2.5249999999999999</v>
      </c>
      <c r="AG529" s="31"/>
      <c r="AH529" s="13" t="s">
        <v>7</v>
      </c>
      <c r="AI529" s="31">
        <f>+AC529*AF529</f>
        <v>3.5349999999999997</v>
      </c>
      <c r="AJ529" s="31"/>
      <c r="AK529" s="1" t="s">
        <v>9</v>
      </c>
      <c r="AY529" s="11"/>
    </row>
    <row r="530" spans="2:51" x14ac:dyDescent="0.2">
      <c r="B530" s="10"/>
      <c r="D530" s="1" t="s">
        <v>40</v>
      </c>
      <c r="J530" s="33">
        <v>2.5000000000000001E-2</v>
      </c>
      <c r="K530" s="33"/>
      <c r="L530" s="1" t="s">
        <v>0</v>
      </c>
      <c r="M530" s="13" t="s">
        <v>6</v>
      </c>
      <c r="N530" s="33">
        <v>22</v>
      </c>
      <c r="O530" s="33"/>
      <c r="P530" s="1" t="s">
        <v>38</v>
      </c>
      <c r="S530" s="31">
        <f>+J530*N530</f>
        <v>0.55000000000000004</v>
      </c>
      <c r="T530" s="31"/>
      <c r="U530" s="1" t="s">
        <v>4</v>
      </c>
      <c r="AC530" s="17" t="s">
        <v>23</v>
      </c>
      <c r="AY530" s="11"/>
    </row>
    <row r="531" spans="2:51" x14ac:dyDescent="0.2">
      <c r="B531" s="10"/>
      <c r="D531" s="1" t="s">
        <v>41</v>
      </c>
      <c r="J531" s="33">
        <v>0.02</v>
      </c>
      <c r="K531" s="33"/>
      <c r="L531" s="1" t="s">
        <v>0</v>
      </c>
      <c r="M531" s="13" t="s">
        <v>6</v>
      </c>
      <c r="N531" s="33">
        <v>20</v>
      </c>
      <c r="O531" s="33"/>
      <c r="P531" s="1" t="s">
        <v>38</v>
      </c>
      <c r="S531" s="31">
        <f>+J531*N531</f>
        <v>0.4</v>
      </c>
      <c r="T531" s="31"/>
      <c r="U531" s="1" t="s">
        <v>4</v>
      </c>
      <c r="AC531" s="31">
        <f>+AC528</f>
        <v>0.5</v>
      </c>
      <c r="AD531" s="31"/>
      <c r="AE531" s="13" t="s">
        <v>6</v>
      </c>
      <c r="AF531" s="31">
        <f>+S533</f>
        <v>5</v>
      </c>
      <c r="AG531" s="31"/>
      <c r="AH531" s="13" t="s">
        <v>7</v>
      </c>
      <c r="AI531" s="31">
        <f>+AC531*AF531</f>
        <v>2.5</v>
      </c>
      <c r="AJ531" s="31"/>
      <c r="AK531" s="1" t="s">
        <v>9</v>
      </c>
      <c r="AY531" s="11"/>
    </row>
    <row r="532" spans="2:51" x14ac:dyDescent="0.2">
      <c r="B532" s="10"/>
      <c r="L532" s="1" t="s">
        <v>43</v>
      </c>
      <c r="S532" s="34">
        <f>SUM(S528:T531)</f>
        <v>5.05</v>
      </c>
      <c r="T532" s="34"/>
      <c r="U532" s="22" t="s">
        <v>4</v>
      </c>
      <c r="V532" s="22"/>
      <c r="AC532" s="31">
        <f>+AC545</f>
        <v>1.6</v>
      </c>
      <c r="AD532" s="31"/>
      <c r="AE532" s="13" t="s">
        <v>6</v>
      </c>
      <c r="AF532" s="31">
        <f>+AI531</f>
        <v>2.5</v>
      </c>
      <c r="AG532" s="31"/>
      <c r="AH532" s="13" t="s">
        <v>7</v>
      </c>
      <c r="AI532" s="31">
        <f>+AC532*AF532</f>
        <v>4</v>
      </c>
      <c r="AJ532" s="31"/>
      <c r="AK532" s="1" t="s">
        <v>9</v>
      </c>
      <c r="AY532" s="11"/>
    </row>
    <row r="533" spans="2:51" x14ac:dyDescent="0.2">
      <c r="B533" s="10"/>
      <c r="J533" s="1" t="s">
        <v>5</v>
      </c>
      <c r="S533" s="33">
        <v>5</v>
      </c>
      <c r="T533" s="33"/>
      <c r="U533" s="1" t="s">
        <v>4</v>
      </c>
      <c r="AY533" s="11"/>
    </row>
    <row r="534" spans="2:51" x14ac:dyDescent="0.2">
      <c r="B534" s="10"/>
      <c r="C534" s="32" t="str">
        <f>+E488</f>
        <v>K101</v>
      </c>
      <c r="D534" s="32"/>
      <c r="E534" s="16" t="s">
        <v>14</v>
      </c>
      <c r="AC534" s="32" t="str">
        <f>+K488</f>
        <v>K102</v>
      </c>
      <c r="AD534" s="32"/>
      <c r="AE534" s="16" t="s">
        <v>14</v>
      </c>
      <c r="AY534" s="11"/>
    </row>
    <row r="535" spans="2:51" x14ac:dyDescent="0.2">
      <c r="B535" s="10"/>
      <c r="C535" s="17" t="s">
        <v>12</v>
      </c>
      <c r="AC535" s="17" t="s">
        <v>12</v>
      </c>
      <c r="AY535" s="11"/>
    </row>
    <row r="536" spans="2:51" x14ac:dyDescent="0.2">
      <c r="B536" s="10"/>
      <c r="C536" s="1" t="s">
        <v>10</v>
      </c>
      <c r="I536" s="31">
        <f>+U524</f>
        <v>0.25</v>
      </c>
      <c r="J536" s="31"/>
      <c r="K536" s="13" t="s">
        <v>6</v>
      </c>
      <c r="L536" s="31">
        <f>+Y520-Q520</f>
        <v>0.48</v>
      </c>
      <c r="M536" s="31"/>
      <c r="N536" s="13" t="s">
        <v>6</v>
      </c>
      <c r="O536" s="31">
        <f>+N528</f>
        <v>25</v>
      </c>
      <c r="P536" s="31"/>
      <c r="Q536" s="1" t="s">
        <v>38</v>
      </c>
      <c r="T536" s="31">
        <f>+I536*L536*O536</f>
        <v>3</v>
      </c>
      <c r="U536" s="31"/>
      <c r="V536" s="1" t="s">
        <v>9</v>
      </c>
      <c r="AC536" s="1" t="s">
        <v>10</v>
      </c>
      <c r="AI536" s="31">
        <f>+I536</f>
        <v>0.25</v>
      </c>
      <c r="AJ536" s="31"/>
      <c r="AK536" s="13" t="s">
        <v>6</v>
      </c>
      <c r="AL536" s="31">
        <f>+L536</f>
        <v>0.48</v>
      </c>
      <c r="AM536" s="31"/>
      <c r="AN536" s="13" t="s">
        <v>6</v>
      </c>
      <c r="AO536" s="31">
        <f>+O536</f>
        <v>25</v>
      </c>
      <c r="AP536" s="31"/>
      <c r="AQ536" s="1" t="s">
        <v>38</v>
      </c>
      <c r="AT536" s="31">
        <f>+AI536*AL536*AO536</f>
        <v>3</v>
      </c>
      <c r="AU536" s="31"/>
      <c r="AV536" s="1" t="s">
        <v>9</v>
      </c>
      <c r="AY536" s="11"/>
    </row>
    <row r="537" spans="2:51" x14ac:dyDescent="0.2">
      <c r="B537" s="10"/>
      <c r="C537" s="1" t="s">
        <v>11</v>
      </c>
      <c r="L537" s="31">
        <f>+Y514</f>
        <v>2.9</v>
      </c>
      <c r="M537" s="31"/>
      <c r="N537" s="13" t="s">
        <v>6</v>
      </c>
      <c r="O537" s="33">
        <v>2.4</v>
      </c>
      <c r="P537" s="33"/>
      <c r="Q537" s="1" t="s">
        <v>67</v>
      </c>
      <c r="T537" s="39">
        <f>+L537*O537</f>
        <v>6.96</v>
      </c>
      <c r="U537" s="39"/>
      <c r="V537" s="21" t="s">
        <v>9</v>
      </c>
      <c r="W537" s="21"/>
      <c r="AC537" s="1" t="s">
        <v>11</v>
      </c>
      <c r="AL537" s="31">
        <f>+L537</f>
        <v>2.9</v>
      </c>
      <c r="AM537" s="31"/>
      <c r="AN537" s="13" t="s">
        <v>6</v>
      </c>
      <c r="AO537" s="33">
        <v>0</v>
      </c>
      <c r="AP537" s="33"/>
      <c r="AQ537" s="1" t="s">
        <v>67</v>
      </c>
      <c r="AT537" s="39">
        <f>+AL537*AO537</f>
        <v>0</v>
      </c>
      <c r="AU537" s="39"/>
      <c r="AV537" s="21" t="s">
        <v>9</v>
      </c>
      <c r="AW537" s="21"/>
      <c r="AY537" s="11"/>
    </row>
    <row r="538" spans="2:51" x14ac:dyDescent="0.2">
      <c r="B538" s="10"/>
      <c r="S538" s="1" t="s">
        <v>13</v>
      </c>
      <c r="T538" s="31">
        <f>SUM(T536:U537)</f>
        <v>9.9600000000000009</v>
      </c>
      <c r="U538" s="31"/>
      <c r="V538" s="1" t="s">
        <v>9</v>
      </c>
      <c r="AS538" s="1" t="s">
        <v>13</v>
      </c>
      <c r="AT538" s="31">
        <f>SUM(AT536:AU537)</f>
        <v>3</v>
      </c>
      <c r="AU538" s="31"/>
      <c r="AV538" s="1" t="s">
        <v>9</v>
      </c>
      <c r="AY538" s="11"/>
    </row>
    <row r="539" spans="2:51" x14ac:dyDescent="0.2">
      <c r="B539" s="10"/>
      <c r="C539" s="31">
        <v>1.4</v>
      </c>
      <c r="D539" s="31"/>
      <c r="E539" s="13" t="s">
        <v>6</v>
      </c>
      <c r="F539" s="31">
        <f>+T538</f>
        <v>9.9600000000000009</v>
      </c>
      <c r="G539" s="31"/>
      <c r="H539" s="13" t="s">
        <v>7</v>
      </c>
      <c r="I539" s="31">
        <f>+C539*F539</f>
        <v>13.944000000000001</v>
      </c>
      <c r="J539" s="31"/>
      <c r="K539" s="1" t="s">
        <v>9</v>
      </c>
      <c r="AC539" s="31">
        <f>+C539</f>
        <v>1.4</v>
      </c>
      <c r="AD539" s="31"/>
      <c r="AE539" s="13" t="s">
        <v>6</v>
      </c>
      <c r="AF539" s="31">
        <f>+AT538</f>
        <v>3</v>
      </c>
      <c r="AG539" s="31"/>
      <c r="AH539" s="13" t="s">
        <v>7</v>
      </c>
      <c r="AI539" s="31">
        <f>+AC539*AF539</f>
        <v>4.1999999999999993</v>
      </c>
      <c r="AJ539" s="31"/>
      <c r="AK539" s="1" t="s">
        <v>9</v>
      </c>
      <c r="AY539" s="11"/>
    </row>
    <row r="540" spans="2:51" x14ac:dyDescent="0.2">
      <c r="B540" s="10"/>
      <c r="C540" s="17" t="s">
        <v>21</v>
      </c>
      <c r="AC540" s="17" t="s">
        <v>21</v>
      </c>
      <c r="AY540" s="11"/>
    </row>
    <row r="541" spans="2:51" x14ac:dyDescent="0.2">
      <c r="B541" s="10"/>
      <c r="C541" s="31">
        <f>+F478</f>
        <v>0.5</v>
      </c>
      <c r="D541" s="31"/>
      <c r="E541" s="13" t="s">
        <v>6</v>
      </c>
      <c r="F541" s="31">
        <f>+S532</f>
        <v>5.05</v>
      </c>
      <c r="G541" s="31"/>
      <c r="H541" s="13" t="s">
        <v>7</v>
      </c>
      <c r="I541" s="31">
        <f>+C541*F541</f>
        <v>2.5249999999999999</v>
      </c>
      <c r="J541" s="31"/>
      <c r="K541" s="1" t="s">
        <v>9</v>
      </c>
      <c r="AC541" s="31">
        <f>+R478</f>
        <v>0.5</v>
      </c>
      <c r="AD541" s="31"/>
      <c r="AE541" s="13" t="s">
        <v>6</v>
      </c>
      <c r="AF541" s="31">
        <f>+F541</f>
        <v>5.05</v>
      </c>
      <c r="AG541" s="31"/>
      <c r="AH541" s="13" t="s">
        <v>7</v>
      </c>
      <c r="AI541" s="31">
        <f>+AC541*AF541</f>
        <v>2.5249999999999999</v>
      </c>
      <c r="AJ541" s="31"/>
      <c r="AK541" s="1" t="s">
        <v>9</v>
      </c>
      <c r="AY541" s="11"/>
    </row>
    <row r="542" spans="2:51" x14ac:dyDescent="0.2">
      <c r="B542" s="10"/>
      <c r="C542" s="31">
        <f>+C539</f>
        <v>1.4</v>
      </c>
      <c r="D542" s="31"/>
      <c r="E542" s="13" t="s">
        <v>6</v>
      </c>
      <c r="F542" s="31">
        <f>+I541</f>
        <v>2.5249999999999999</v>
      </c>
      <c r="G542" s="31"/>
      <c r="H542" s="13" t="s">
        <v>7</v>
      </c>
      <c r="I542" s="31">
        <f>+C542*F542</f>
        <v>3.5349999999999997</v>
      </c>
      <c r="J542" s="31"/>
      <c r="K542" s="1" t="s">
        <v>9</v>
      </c>
      <c r="AC542" s="31">
        <f>+AC539</f>
        <v>1.4</v>
      </c>
      <c r="AD542" s="31"/>
      <c r="AE542" s="13" t="s">
        <v>6</v>
      </c>
      <c r="AF542" s="31">
        <f>+AI541</f>
        <v>2.5249999999999999</v>
      </c>
      <c r="AG542" s="31"/>
      <c r="AH542" s="13" t="s">
        <v>7</v>
      </c>
      <c r="AI542" s="31">
        <f>+AC542*AF542</f>
        <v>3.5349999999999997</v>
      </c>
      <c r="AJ542" s="31"/>
      <c r="AK542" s="1" t="s">
        <v>9</v>
      </c>
      <c r="AY542" s="11"/>
    </row>
    <row r="543" spans="2:51" x14ac:dyDescent="0.2">
      <c r="B543" s="10"/>
      <c r="C543" s="17" t="s">
        <v>22</v>
      </c>
      <c r="AC543" s="17" t="s">
        <v>22</v>
      </c>
      <c r="AY543" s="11"/>
    </row>
    <row r="544" spans="2:51" x14ac:dyDescent="0.2">
      <c r="B544" s="10"/>
      <c r="C544" s="31">
        <f>+C541</f>
        <v>0.5</v>
      </c>
      <c r="D544" s="31"/>
      <c r="E544" s="13" t="s">
        <v>6</v>
      </c>
      <c r="F544" s="31">
        <f>+S533</f>
        <v>5</v>
      </c>
      <c r="G544" s="31"/>
      <c r="H544" s="13" t="s">
        <v>7</v>
      </c>
      <c r="I544" s="31">
        <f>+C544*F544</f>
        <v>2.5</v>
      </c>
      <c r="J544" s="31"/>
      <c r="K544" s="1" t="s">
        <v>9</v>
      </c>
      <c r="AC544" s="31">
        <f>+AC541</f>
        <v>0.5</v>
      </c>
      <c r="AD544" s="31"/>
      <c r="AE544" s="13" t="s">
        <v>6</v>
      </c>
      <c r="AF544" s="31">
        <f>+S533</f>
        <v>5</v>
      </c>
      <c r="AG544" s="31"/>
      <c r="AH544" s="13" t="s">
        <v>7</v>
      </c>
      <c r="AI544" s="31">
        <f>+AC544*AF544</f>
        <v>2.5</v>
      </c>
      <c r="AJ544" s="31"/>
      <c r="AK544" s="1" t="s">
        <v>9</v>
      </c>
      <c r="AY544" s="11"/>
    </row>
    <row r="545" spans="2:51" x14ac:dyDescent="0.2">
      <c r="B545" s="10"/>
      <c r="C545" s="31">
        <v>1.6</v>
      </c>
      <c r="D545" s="31"/>
      <c r="E545" s="13" t="s">
        <v>6</v>
      </c>
      <c r="F545" s="31">
        <f>+I544</f>
        <v>2.5</v>
      </c>
      <c r="G545" s="31"/>
      <c r="H545" s="13" t="s">
        <v>7</v>
      </c>
      <c r="I545" s="31">
        <f>+C545*F545</f>
        <v>4</v>
      </c>
      <c r="J545" s="31"/>
      <c r="K545" s="1" t="s">
        <v>9</v>
      </c>
      <c r="AC545" s="31">
        <f>+C545</f>
        <v>1.6</v>
      </c>
      <c r="AD545" s="31"/>
      <c r="AE545" s="13" t="s">
        <v>6</v>
      </c>
      <c r="AF545" s="31">
        <f>+AI544</f>
        <v>2.5</v>
      </c>
      <c r="AG545" s="31"/>
      <c r="AH545" s="13" t="s">
        <v>7</v>
      </c>
      <c r="AI545" s="31">
        <f>+AC545*AF545</f>
        <v>4</v>
      </c>
      <c r="AJ545" s="31"/>
      <c r="AK545" s="1" t="s">
        <v>9</v>
      </c>
      <c r="AY545" s="11"/>
    </row>
    <row r="546" spans="2:51" x14ac:dyDescent="0.2">
      <c r="B546" s="10"/>
      <c r="AY546" s="11"/>
    </row>
    <row r="547" spans="2:51" x14ac:dyDescent="0.2">
      <c r="B547" s="10"/>
      <c r="D547" s="1" t="s">
        <v>18</v>
      </c>
      <c r="L547" s="31">
        <f>+I539</f>
        <v>13.944000000000001</v>
      </c>
      <c r="M547" s="31"/>
      <c r="N547" s="1" t="s">
        <v>9</v>
      </c>
      <c r="V547" s="1" t="s">
        <v>18</v>
      </c>
      <c r="AD547" s="31">
        <f>+AI539</f>
        <v>4.1999999999999993</v>
      </c>
      <c r="AE547" s="31"/>
      <c r="AF547" s="1" t="s">
        <v>9</v>
      </c>
      <c r="AY547" s="11"/>
    </row>
    <row r="548" spans="2:51" x14ac:dyDescent="0.2">
      <c r="B548" s="10"/>
      <c r="AY548" s="11"/>
    </row>
    <row r="549" spans="2:51" x14ac:dyDescent="0.2">
      <c r="B549" s="10"/>
      <c r="AY549" s="11"/>
    </row>
    <row r="550" spans="2:51" x14ac:dyDescent="0.2">
      <c r="B550" s="10"/>
      <c r="L550" s="31">
        <f>+I542</f>
        <v>3.5349999999999997</v>
      </c>
      <c r="M550" s="31"/>
      <c r="N550" s="1" t="s">
        <v>9</v>
      </c>
      <c r="AD550" s="31">
        <f>+AI542</f>
        <v>3.5349999999999997</v>
      </c>
      <c r="AE550" s="31"/>
      <c r="AF550" s="1" t="s">
        <v>9</v>
      </c>
      <c r="AY550" s="11"/>
    </row>
    <row r="551" spans="2:51" x14ac:dyDescent="0.2">
      <c r="B551" s="10"/>
      <c r="AY551" s="11"/>
    </row>
    <row r="552" spans="2:51" x14ac:dyDescent="0.2">
      <c r="B552" s="10"/>
      <c r="D552" s="1" t="s">
        <v>18</v>
      </c>
      <c r="V552" s="1" t="s">
        <v>19</v>
      </c>
      <c r="AY552" s="11"/>
    </row>
    <row r="553" spans="2:51" x14ac:dyDescent="0.2">
      <c r="B553" s="10"/>
      <c r="AY553" s="11"/>
    </row>
    <row r="554" spans="2:51" x14ac:dyDescent="0.2">
      <c r="B554" s="10"/>
      <c r="E554" s="14"/>
      <c r="L554" s="31">
        <f>+I545</f>
        <v>4</v>
      </c>
      <c r="M554" s="31"/>
      <c r="N554" s="1" t="s">
        <v>9</v>
      </c>
      <c r="W554" s="14"/>
      <c r="AD554" s="31">
        <f>+AI545</f>
        <v>4</v>
      </c>
      <c r="AE554" s="31"/>
      <c r="AF554" s="1" t="s">
        <v>9</v>
      </c>
      <c r="AY554" s="11"/>
    </row>
    <row r="555" spans="2:51" x14ac:dyDescent="0.2">
      <c r="B555" s="10"/>
      <c r="E555" s="14"/>
      <c r="W555" s="14"/>
      <c r="AY555" s="11"/>
    </row>
    <row r="556" spans="2:51" x14ac:dyDescent="0.2">
      <c r="B556" s="10"/>
      <c r="D556" s="1" t="s">
        <v>18</v>
      </c>
      <c r="E556" s="14"/>
      <c r="V556" s="1" t="s">
        <v>19</v>
      </c>
      <c r="W556" s="14"/>
      <c r="AY556" s="11"/>
    </row>
    <row r="557" spans="2:51" x14ac:dyDescent="0.2">
      <c r="B557" s="10"/>
      <c r="E557" s="14"/>
      <c r="W557" s="14"/>
      <c r="AY557" s="11"/>
    </row>
    <row r="558" spans="2:51" x14ac:dyDescent="0.2">
      <c r="B558" s="10"/>
      <c r="L558" s="31" t="str">
        <f>+E488</f>
        <v>K101</v>
      </c>
      <c r="M558" s="31"/>
      <c r="AD558" s="31" t="str">
        <f>+K488</f>
        <v>K102</v>
      </c>
      <c r="AE558" s="31"/>
      <c r="AY558" s="11"/>
    </row>
    <row r="559" spans="2:51" x14ac:dyDescent="0.2">
      <c r="B559" s="10"/>
      <c r="AY559" s="11"/>
    </row>
    <row r="560" spans="2:51" x14ac:dyDescent="0.2">
      <c r="B560" s="10"/>
      <c r="AY560" s="11"/>
    </row>
    <row r="561" spans="2:51" x14ac:dyDescent="0.2">
      <c r="B561" s="10"/>
      <c r="F561" s="31">
        <f>((L562+L564)/2*L554+(L562+L564)/2*L550+L547*L564)/2</f>
        <v>16.910375000000002</v>
      </c>
      <c r="G561" s="31"/>
      <c r="H561" s="1" t="s">
        <v>8</v>
      </c>
      <c r="S561" s="31">
        <f>+F561</f>
        <v>16.910375000000002</v>
      </c>
      <c r="T561" s="31"/>
      <c r="U561" s="1" t="s">
        <v>8</v>
      </c>
      <c r="X561" s="31">
        <f>(2*(AD562+AD564)/2*AD554+2*(AD562+AD564)/2*AD550+AD547*AD564)/2</f>
        <v>13.093749999999998</v>
      </c>
      <c r="Y561" s="31"/>
      <c r="Z561" s="1" t="s">
        <v>8</v>
      </c>
      <c r="AK561" s="31">
        <f>+X561</f>
        <v>13.093749999999998</v>
      </c>
      <c r="AL561" s="31"/>
      <c r="AM561" s="1" t="s">
        <v>8</v>
      </c>
      <c r="AY561" s="11"/>
    </row>
    <row r="562" spans="2:51" x14ac:dyDescent="0.2">
      <c r="B562" s="10"/>
      <c r="F562" s="13"/>
      <c r="G562" s="31">
        <f>+AQ481</f>
        <v>0.5</v>
      </c>
      <c r="H562" s="31"/>
      <c r="I562" s="1" t="s">
        <v>0</v>
      </c>
      <c r="L562" s="31">
        <f>+AQ488</f>
        <v>0.75</v>
      </c>
      <c r="M562" s="31"/>
      <c r="N562" s="1" t="s">
        <v>0</v>
      </c>
      <c r="Q562" s="31">
        <f>+G562</f>
        <v>0.5</v>
      </c>
      <c r="R562" s="31"/>
      <c r="S562" s="13" t="s">
        <v>0</v>
      </c>
      <c r="T562" s="13"/>
      <c r="X562" s="13"/>
      <c r="Y562" s="31">
        <f>+G562</f>
        <v>0.5</v>
      </c>
      <c r="Z562" s="31"/>
      <c r="AA562" s="1" t="s">
        <v>0</v>
      </c>
      <c r="AD562" s="31">
        <f>+L562</f>
        <v>0.75</v>
      </c>
      <c r="AE562" s="31"/>
      <c r="AF562" s="1" t="s">
        <v>0</v>
      </c>
      <c r="AI562" s="31">
        <f>+Y562</f>
        <v>0.5</v>
      </c>
      <c r="AJ562" s="31"/>
      <c r="AK562" s="13" t="s">
        <v>0</v>
      </c>
      <c r="AL562" s="13"/>
      <c r="AY562" s="11"/>
    </row>
    <row r="563" spans="2:51" x14ac:dyDescent="0.2">
      <c r="B563" s="10"/>
      <c r="F563" s="13"/>
      <c r="G563" s="13"/>
      <c r="S563" s="13"/>
      <c r="T563" s="13"/>
      <c r="X563" s="13"/>
      <c r="Y563" s="13"/>
      <c r="AK563" s="13"/>
      <c r="AL563" s="13"/>
      <c r="AY563" s="11"/>
    </row>
    <row r="564" spans="2:51" x14ac:dyDescent="0.2">
      <c r="B564" s="10"/>
      <c r="K564" s="1" t="s">
        <v>32</v>
      </c>
      <c r="L564" s="31">
        <f>+C488</f>
        <v>1.75</v>
      </c>
      <c r="M564" s="31"/>
      <c r="N564" s="1" t="s">
        <v>0</v>
      </c>
      <c r="AC564" s="1" t="s">
        <v>32</v>
      </c>
      <c r="AD564" s="31">
        <f>+L564</f>
        <v>1.75</v>
      </c>
      <c r="AE564" s="31"/>
      <c r="AF564" s="1" t="s">
        <v>0</v>
      </c>
      <c r="AY564" s="11"/>
    </row>
    <row r="565" spans="2:51" x14ac:dyDescent="0.2">
      <c r="B565" s="10"/>
      <c r="AY565" s="11"/>
    </row>
    <row r="566" spans="2:51" x14ac:dyDescent="0.2">
      <c r="B566" s="10"/>
      <c r="H566" s="1" t="s">
        <v>15</v>
      </c>
      <c r="K566" s="31">
        <f>F561</f>
        <v>16.910375000000002</v>
      </c>
      <c r="L566" s="31"/>
      <c r="M566" s="31"/>
      <c r="N566" s="1" t="s">
        <v>8</v>
      </c>
      <c r="P566" s="1" t="s">
        <v>33</v>
      </c>
      <c r="Z566" s="1" t="s">
        <v>15</v>
      </c>
      <c r="AC566" s="31">
        <f>X561</f>
        <v>13.093749999999998</v>
      </c>
      <c r="AD566" s="31"/>
      <c r="AE566" s="31"/>
      <c r="AF566" s="1" t="s">
        <v>8</v>
      </c>
      <c r="AH566" s="1" t="s">
        <v>33</v>
      </c>
      <c r="AY566" s="11"/>
    </row>
    <row r="567" spans="2:51" x14ac:dyDescent="0.2">
      <c r="B567" s="10"/>
      <c r="H567" s="1" t="s">
        <v>16</v>
      </c>
      <c r="K567" s="31">
        <f>-(L547*L564/2*L564/2/2+L550*L562/2*L562/2/2+L554*L562/2*L562/2/2+G562*L550/2*(G562/3+L562/2)+G562*L554/2*(G562/3+L562/2)-F561*L564/2)</f>
        <v>7.9084713541666671</v>
      </c>
      <c r="L567" s="31"/>
      <c r="M567" s="31"/>
      <c r="N567" s="1" t="s">
        <v>17</v>
      </c>
      <c r="P567" s="1" t="s">
        <v>34</v>
      </c>
      <c r="Z567" s="1" t="s">
        <v>16</v>
      </c>
      <c r="AC567" s="31">
        <f>-(AD547*AD564/2*AD564/2/2+2*AD550*AD562/2*AD562/2/2+2*AD554*AD562/2*AD562/2/2+2*Y562*AD550/2*(Y562/3+AD562/2)+2*Y562*AD554/2*(Y562/3+AD562/2)-X561*AD564/2)</f>
        <v>6.7488802083333326</v>
      </c>
      <c r="AD567" s="31"/>
      <c r="AE567" s="31"/>
      <c r="AF567" s="1" t="s">
        <v>17</v>
      </c>
      <c r="AH567" s="1" t="s">
        <v>34</v>
      </c>
      <c r="AY567" s="11"/>
    </row>
    <row r="568" spans="2:51" x14ac:dyDescent="0.2">
      <c r="B568" s="10"/>
      <c r="AY568" s="11"/>
    </row>
    <row r="569" spans="2:51" x14ac:dyDescent="0.2">
      <c r="B569" s="10"/>
      <c r="AY569" s="11"/>
    </row>
    <row r="570" spans="2:51" x14ac:dyDescent="0.2">
      <c r="B570" s="10"/>
      <c r="D570" s="1" t="s">
        <v>18</v>
      </c>
      <c r="X570" s="31">
        <f>+AI526</f>
        <v>13.944000000000001</v>
      </c>
      <c r="Y570" s="31"/>
      <c r="Z570" s="1" t="s">
        <v>9</v>
      </c>
      <c r="AY570" s="11"/>
    </row>
    <row r="571" spans="2:51" x14ac:dyDescent="0.2">
      <c r="B571" s="10"/>
      <c r="AY571" s="11"/>
    </row>
    <row r="572" spans="2:51" x14ac:dyDescent="0.2">
      <c r="B572" s="10"/>
      <c r="AY572" s="11"/>
    </row>
    <row r="573" spans="2:51" x14ac:dyDescent="0.2">
      <c r="B573" s="10"/>
      <c r="I573" s="31">
        <f>+AI529</f>
        <v>3.5349999999999997</v>
      </c>
      <c r="J573" s="31"/>
      <c r="K573" s="1" t="s">
        <v>9</v>
      </c>
      <c r="O573" s="31">
        <f>+I573</f>
        <v>3.5349999999999997</v>
      </c>
      <c r="P573" s="31"/>
      <c r="Q573" s="1" t="s">
        <v>9</v>
      </c>
      <c r="U573" s="31">
        <f>+O573</f>
        <v>3.5349999999999997</v>
      </c>
      <c r="V573" s="31"/>
      <c r="W573" s="1" t="s">
        <v>9</v>
      </c>
      <c r="AA573" s="31">
        <f>+U573</f>
        <v>3.5349999999999997</v>
      </c>
      <c r="AB573" s="31"/>
      <c r="AC573" s="1" t="s">
        <v>9</v>
      </c>
      <c r="AG573" s="31">
        <f>+AA573</f>
        <v>3.5349999999999997</v>
      </c>
      <c r="AH573" s="31"/>
      <c r="AI573" s="1" t="s">
        <v>9</v>
      </c>
      <c r="AM573" s="31">
        <f>+AG573</f>
        <v>3.5349999999999997</v>
      </c>
      <c r="AN573" s="31"/>
      <c r="AO573" s="1" t="s">
        <v>9</v>
      </c>
      <c r="AY573" s="11"/>
    </row>
    <row r="574" spans="2:51" x14ac:dyDescent="0.2">
      <c r="B574" s="10"/>
      <c r="AY574" s="11"/>
    </row>
    <row r="575" spans="2:51" x14ac:dyDescent="0.2">
      <c r="B575" s="10"/>
      <c r="D575" s="1" t="s">
        <v>18</v>
      </c>
      <c r="AY575" s="11"/>
    </row>
    <row r="576" spans="2:51" x14ac:dyDescent="0.2">
      <c r="B576" s="10"/>
      <c r="AY576" s="11"/>
    </row>
    <row r="577" spans="2:51" x14ac:dyDescent="0.2">
      <c r="B577" s="10"/>
      <c r="AY577" s="11"/>
    </row>
    <row r="578" spans="2:51" x14ac:dyDescent="0.2">
      <c r="B578" s="10"/>
      <c r="L578" s="31">
        <f>+X561</f>
        <v>13.093749999999998</v>
      </c>
      <c r="M578" s="31"/>
      <c r="N578" s="1" t="s">
        <v>8</v>
      </c>
      <c r="R578" s="31">
        <f>+L578</f>
        <v>13.093749999999998</v>
      </c>
      <c r="S578" s="31"/>
      <c r="T578" s="1" t="s">
        <v>8</v>
      </c>
      <c r="X578" s="31">
        <f>+R578</f>
        <v>13.093749999999998</v>
      </c>
      <c r="Y578" s="31"/>
      <c r="Z578" s="1" t="s">
        <v>8</v>
      </c>
      <c r="AD578" s="31">
        <f>+X578</f>
        <v>13.093749999999998</v>
      </c>
      <c r="AE578" s="31"/>
      <c r="AF578" s="1" t="s">
        <v>8</v>
      </c>
      <c r="AJ578" s="31">
        <f>+AD578</f>
        <v>13.093749999999998</v>
      </c>
      <c r="AK578" s="31"/>
      <c r="AL578" s="1" t="s">
        <v>8</v>
      </c>
      <c r="AY578" s="11"/>
    </row>
    <row r="579" spans="2:51" x14ac:dyDescent="0.2">
      <c r="B579" s="10"/>
      <c r="E579" s="14"/>
      <c r="I579" s="31">
        <f>+AI532</f>
        <v>4</v>
      </c>
      <c r="J579" s="31"/>
      <c r="K579" s="1" t="s">
        <v>9</v>
      </c>
      <c r="O579" s="31">
        <f>+I579</f>
        <v>4</v>
      </c>
      <c r="P579" s="31"/>
      <c r="Q579" s="1" t="s">
        <v>9</v>
      </c>
      <c r="U579" s="31">
        <f>+O579</f>
        <v>4</v>
      </c>
      <c r="V579" s="31"/>
      <c r="W579" s="1" t="s">
        <v>9</v>
      </c>
      <c r="AA579" s="31">
        <f>+U579</f>
        <v>4</v>
      </c>
      <c r="AB579" s="31"/>
      <c r="AC579" s="1" t="s">
        <v>9</v>
      </c>
      <c r="AG579" s="31">
        <f>+AA579</f>
        <v>4</v>
      </c>
      <c r="AH579" s="31"/>
      <c r="AI579" s="1" t="s">
        <v>9</v>
      </c>
      <c r="AM579" s="31">
        <f>+AG579</f>
        <v>4</v>
      </c>
      <c r="AN579" s="31"/>
      <c r="AO579" s="1" t="s">
        <v>9</v>
      </c>
      <c r="AY579" s="11"/>
    </row>
    <row r="580" spans="2:51" x14ac:dyDescent="0.2">
      <c r="B580" s="10"/>
      <c r="E580" s="14"/>
      <c r="AY580" s="11"/>
    </row>
    <row r="581" spans="2:51" x14ac:dyDescent="0.2">
      <c r="B581" s="10"/>
      <c r="D581" s="1" t="s">
        <v>18</v>
      </c>
      <c r="E581" s="14"/>
      <c r="AY581" s="11"/>
    </row>
    <row r="582" spans="2:51" x14ac:dyDescent="0.2">
      <c r="B582" s="10"/>
      <c r="E582" s="14"/>
      <c r="AY582" s="11"/>
    </row>
    <row r="583" spans="2:51" x14ac:dyDescent="0.2">
      <c r="B583" s="10"/>
      <c r="X583" s="31" t="str">
        <f>+W480</f>
        <v>K103</v>
      </c>
      <c r="Y583" s="31"/>
      <c r="AY583" s="11"/>
    </row>
    <row r="584" spans="2:51" x14ac:dyDescent="0.2">
      <c r="B584" s="10"/>
      <c r="AY584" s="11"/>
    </row>
    <row r="585" spans="2:51" x14ac:dyDescent="0.2">
      <c r="B585" s="10"/>
      <c r="AY585" s="11"/>
    </row>
    <row r="586" spans="2:51" x14ac:dyDescent="0.2">
      <c r="B586" s="10"/>
      <c r="F586" s="31">
        <f>3*I587*I573/2+3*I579*I587/2+2.5*L578+X570*X589/2</f>
        <v>85.868875000000003</v>
      </c>
      <c r="G586" s="31"/>
      <c r="H586" s="1" t="s">
        <v>8</v>
      </c>
      <c r="AP586" s="31">
        <f>+F586</f>
        <v>85.868875000000003</v>
      </c>
      <c r="AQ586" s="31"/>
      <c r="AR586" s="1" t="s">
        <v>8</v>
      </c>
      <c r="AY586" s="11"/>
    </row>
    <row r="587" spans="2:51" x14ac:dyDescent="0.2">
      <c r="B587" s="10"/>
      <c r="I587" s="31">
        <f>+H501</f>
        <v>1</v>
      </c>
      <c r="J587" s="31"/>
      <c r="O587" s="31">
        <f>+I587</f>
        <v>1</v>
      </c>
      <c r="P587" s="31"/>
      <c r="Q587" s="1" t="s">
        <v>0</v>
      </c>
      <c r="U587" s="31">
        <f>+O587</f>
        <v>1</v>
      </c>
      <c r="V587" s="31"/>
      <c r="W587" s="1" t="s">
        <v>0</v>
      </c>
      <c r="AA587" s="31">
        <f>+U587</f>
        <v>1</v>
      </c>
      <c r="AB587" s="31"/>
      <c r="AC587" s="1" t="s">
        <v>0</v>
      </c>
      <c r="AG587" s="31">
        <f>+AA587</f>
        <v>1</v>
      </c>
      <c r="AH587" s="31"/>
      <c r="AI587" s="1" t="s">
        <v>0</v>
      </c>
      <c r="AM587" s="31">
        <f>+AG587</f>
        <v>1</v>
      </c>
      <c r="AN587" s="31"/>
      <c r="AO587" s="1" t="s">
        <v>0</v>
      </c>
      <c r="AY587" s="11"/>
    </row>
    <row r="588" spans="2:51" x14ac:dyDescent="0.2">
      <c r="B588" s="10"/>
      <c r="AY588" s="11"/>
    </row>
    <row r="589" spans="2:51" x14ac:dyDescent="0.2">
      <c r="B589" s="10"/>
      <c r="W589" s="1" t="s">
        <v>32</v>
      </c>
      <c r="X589" s="31">
        <f>+W503</f>
        <v>6</v>
      </c>
      <c r="Y589" s="31"/>
      <c r="Z589" s="1" t="s">
        <v>0</v>
      </c>
      <c r="AY589" s="11"/>
    </row>
    <row r="590" spans="2:51" x14ac:dyDescent="0.2">
      <c r="B590" s="10"/>
      <c r="AY590" s="11"/>
    </row>
    <row r="591" spans="2:51" x14ac:dyDescent="0.2">
      <c r="B591" s="10"/>
      <c r="H591" s="1" t="s">
        <v>15</v>
      </c>
      <c r="K591" s="31">
        <f>F586</f>
        <v>85.868875000000003</v>
      </c>
      <c r="L591" s="31"/>
      <c r="M591" s="31"/>
      <c r="N591" s="1" t="s">
        <v>8</v>
      </c>
      <c r="P591" s="1" t="s">
        <v>33</v>
      </c>
      <c r="AY591" s="11"/>
    </row>
    <row r="592" spans="2:51" x14ac:dyDescent="0.2">
      <c r="B592" s="10"/>
      <c r="H592" s="1" t="s">
        <v>16</v>
      </c>
      <c r="K592" s="31">
        <f>-(-F586*X589/2+(I573+I579)*I587/2*(X589/2-I587/2)+(O573+O579)*O587/2*(X589/2-I587-O587/2)+(U573+U579)*U587/2*(U587/2)+L578*(O587+U587)+R578*U587+X570*X589/2*X589/2/2)</f>
        <v>138.623625</v>
      </c>
      <c r="L592" s="31"/>
      <c r="M592" s="31"/>
      <c r="N592" s="1" t="s">
        <v>17</v>
      </c>
      <c r="P592" s="1" t="s">
        <v>34</v>
      </c>
      <c r="AY592" s="11"/>
    </row>
    <row r="593" spans="2:51" ht="12" thickBot="1" x14ac:dyDescent="0.25">
      <c r="B593" s="18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20"/>
    </row>
  </sheetData>
  <sheetProtection algorithmName="SHA-512" hashValue="Yqc8H/zeP9IDHXQa3uEwU2VfkiPBHVfFz0ZcIfr7HYi3JSJZ6jjp19j4I7qIHuy8ItpI4MS90tR6Wygd/iYN7w==" saltValue="ejgt0Z9Kc64WaDu5Hsh3sw==" spinCount="100000" sheet="1" objects="1" scenarios="1"/>
  <mergeCells count="1090">
    <mergeCell ref="B249:B252"/>
    <mergeCell ref="B368:B371"/>
    <mergeCell ref="B487:B490"/>
    <mergeCell ref="O98:P98"/>
    <mergeCell ref="L103:M103"/>
    <mergeCell ref="I104:J104"/>
    <mergeCell ref="O104:P104"/>
    <mergeCell ref="L108:M108"/>
    <mergeCell ref="F111:G111"/>
    <mergeCell ref="R111:S111"/>
    <mergeCell ref="I112:J112"/>
    <mergeCell ref="O112:P112"/>
    <mergeCell ref="L114:M114"/>
    <mergeCell ref="K116:M116"/>
    <mergeCell ref="K117:M117"/>
    <mergeCell ref="F87:G87"/>
    <mergeCell ref="S87:T87"/>
    <mergeCell ref="I230:J230"/>
    <mergeCell ref="O230:P230"/>
    <mergeCell ref="O349:P349"/>
    <mergeCell ref="R345:S345"/>
    <mergeCell ref="L359:M359"/>
    <mergeCell ref="K353:M353"/>
    <mergeCell ref="I349:J349"/>
    <mergeCell ref="Q369:Q371"/>
    <mergeCell ref="C422:D422"/>
    <mergeCell ref="F422:G422"/>
    <mergeCell ref="I422:J422"/>
    <mergeCell ref="C426:D426"/>
    <mergeCell ref="F426:G426"/>
    <mergeCell ref="I426:J426"/>
    <mergeCell ref="S175:T175"/>
    <mergeCell ref="X87:Y87"/>
    <mergeCell ref="AF173:AG173"/>
    <mergeCell ref="AC176:AD176"/>
    <mergeCell ref="AF176:AG176"/>
    <mergeCell ref="AE126:AE128"/>
    <mergeCell ref="I170:J170"/>
    <mergeCell ref="L170:M170"/>
    <mergeCell ref="O170:P170"/>
    <mergeCell ref="R170:S170"/>
    <mergeCell ref="B120:AY120"/>
    <mergeCell ref="AC165:AD165"/>
    <mergeCell ref="S122:T122"/>
    <mergeCell ref="E132:E134"/>
    <mergeCell ref="I98:J98"/>
    <mergeCell ref="B131:B134"/>
    <mergeCell ref="AK87:AL87"/>
    <mergeCell ref="G88:H88"/>
    <mergeCell ref="L88:M88"/>
    <mergeCell ref="Q88:R88"/>
    <mergeCell ref="Y88:Z88"/>
    <mergeCell ref="AD88:AE88"/>
    <mergeCell ref="AI88:AJ88"/>
    <mergeCell ref="L90:M90"/>
    <mergeCell ref="AD90:AE90"/>
    <mergeCell ref="K92:M92"/>
    <mergeCell ref="AC92:AE92"/>
    <mergeCell ref="K93:M93"/>
    <mergeCell ref="AC93:AE93"/>
    <mergeCell ref="L95:M95"/>
    <mergeCell ref="S174:T174"/>
    <mergeCell ref="J175:K175"/>
    <mergeCell ref="N175:O175"/>
    <mergeCell ref="C71:D71"/>
    <mergeCell ref="F71:G71"/>
    <mergeCell ref="I71:J71"/>
    <mergeCell ref="AC71:AD71"/>
    <mergeCell ref="AF71:AG71"/>
    <mergeCell ref="AI71:AJ71"/>
    <mergeCell ref="L73:M73"/>
    <mergeCell ref="AD73:AE73"/>
    <mergeCell ref="L76:M76"/>
    <mergeCell ref="AD76:AE76"/>
    <mergeCell ref="L80:M80"/>
    <mergeCell ref="AD80:AE80"/>
    <mergeCell ref="L84:M84"/>
    <mergeCell ref="AD84:AE84"/>
    <mergeCell ref="C68:D68"/>
    <mergeCell ref="F68:G68"/>
    <mergeCell ref="I68:J68"/>
    <mergeCell ref="AC68:AD68"/>
    <mergeCell ref="AF68:AG68"/>
    <mergeCell ref="AI68:AJ68"/>
    <mergeCell ref="AC55:AD55"/>
    <mergeCell ref="AF55:AG55"/>
    <mergeCell ref="AI55:AJ55"/>
    <mergeCell ref="C70:D70"/>
    <mergeCell ref="F70:G70"/>
    <mergeCell ref="I70:J70"/>
    <mergeCell ref="AC70:AD70"/>
    <mergeCell ref="AF70:AG70"/>
    <mergeCell ref="AI70:AJ70"/>
    <mergeCell ref="AC57:AD57"/>
    <mergeCell ref="AF57:AG57"/>
    <mergeCell ref="AI57:AJ57"/>
    <mergeCell ref="AC58:AD58"/>
    <mergeCell ref="AF58:AG58"/>
    <mergeCell ref="AI58:AJ58"/>
    <mergeCell ref="C65:D65"/>
    <mergeCell ref="F65:G65"/>
    <mergeCell ref="I65:J65"/>
    <mergeCell ref="AC65:AD65"/>
    <mergeCell ref="AF65:AG65"/>
    <mergeCell ref="AI65:AJ65"/>
    <mergeCell ref="L62:M62"/>
    <mergeCell ref="O62:P62"/>
    <mergeCell ref="S59:T59"/>
    <mergeCell ref="AC52:AD52"/>
    <mergeCell ref="AF52:AG52"/>
    <mergeCell ref="AI52:AJ52"/>
    <mergeCell ref="C67:D67"/>
    <mergeCell ref="F67:G67"/>
    <mergeCell ref="I67:J67"/>
    <mergeCell ref="AC67:AD67"/>
    <mergeCell ref="AF67:AG67"/>
    <mergeCell ref="AI67:AJ67"/>
    <mergeCell ref="AC54:AD54"/>
    <mergeCell ref="AF54:AG54"/>
    <mergeCell ref="AI54:AJ54"/>
    <mergeCell ref="L63:M63"/>
    <mergeCell ref="O63:P63"/>
    <mergeCell ref="AI62:AJ62"/>
    <mergeCell ref="I52:J52"/>
    <mergeCell ref="L52:M52"/>
    <mergeCell ref="O52:P52"/>
    <mergeCell ref="R52:S52"/>
    <mergeCell ref="C60:D60"/>
    <mergeCell ref="AC60:AD60"/>
    <mergeCell ref="J55:K55"/>
    <mergeCell ref="N55:O55"/>
    <mergeCell ref="S55:T55"/>
    <mergeCell ref="J56:K56"/>
    <mergeCell ref="N56:O56"/>
    <mergeCell ref="S56:T56"/>
    <mergeCell ref="J57:K57"/>
    <mergeCell ref="N57:O57"/>
    <mergeCell ref="S57:T57"/>
    <mergeCell ref="S58:T58"/>
    <mergeCell ref="I62:J62"/>
    <mergeCell ref="AC47:AD47"/>
    <mergeCell ref="T62:U62"/>
    <mergeCell ref="AT62:AU62"/>
    <mergeCell ref="AT49:AU49"/>
    <mergeCell ref="T63:U63"/>
    <mergeCell ref="AT63:AU63"/>
    <mergeCell ref="AT50:AU50"/>
    <mergeCell ref="T64:U64"/>
    <mergeCell ref="AT64:AU64"/>
    <mergeCell ref="AT51:AU51"/>
    <mergeCell ref="C32:O32"/>
    <mergeCell ref="C33:E38"/>
    <mergeCell ref="F33:O33"/>
    <mergeCell ref="Y33:Y35"/>
    <mergeCell ref="F34:H38"/>
    <mergeCell ref="I34:K38"/>
    <mergeCell ref="L34:O38"/>
    <mergeCell ref="Y36:Y37"/>
    <mergeCell ref="AA38:AA40"/>
    <mergeCell ref="C39:E39"/>
    <mergeCell ref="F39:H39"/>
    <mergeCell ref="I39:K39"/>
    <mergeCell ref="L39:O39"/>
    <mergeCell ref="AL62:AM62"/>
    <mergeCell ref="C40:E40"/>
    <mergeCell ref="F40:H40"/>
    <mergeCell ref="I40:K40"/>
    <mergeCell ref="L40:O40"/>
    <mergeCell ref="Y40:Y42"/>
    <mergeCell ref="C41:E41"/>
    <mergeCell ref="F41:H41"/>
    <mergeCell ref="I41:K41"/>
    <mergeCell ref="C14:C16"/>
    <mergeCell ref="E14:E16"/>
    <mergeCell ref="B2:AY2"/>
    <mergeCell ref="G4:H4"/>
    <mergeCell ref="K4:L4"/>
    <mergeCell ref="O4:P4"/>
    <mergeCell ref="S4:T4"/>
    <mergeCell ref="M6:N6"/>
    <mergeCell ref="W8:W10"/>
    <mergeCell ref="W22:W24"/>
    <mergeCell ref="M14:M16"/>
    <mergeCell ref="U14:U16"/>
    <mergeCell ref="W14:W16"/>
    <mergeCell ref="M25:N25"/>
    <mergeCell ref="I27:J27"/>
    <mergeCell ref="Q27:R27"/>
    <mergeCell ref="M29:N29"/>
    <mergeCell ref="B13:B16"/>
    <mergeCell ref="AD206:AE206"/>
    <mergeCell ref="AD194:AE194"/>
    <mergeCell ref="AC188:AD188"/>
    <mergeCell ref="L160:O160"/>
    <mergeCell ref="C161:E161"/>
    <mergeCell ref="F161:H161"/>
    <mergeCell ref="I161:K161"/>
    <mergeCell ref="AT167:AU167"/>
    <mergeCell ref="AT168:AU168"/>
    <mergeCell ref="AF188:AG188"/>
    <mergeCell ref="S177:T177"/>
    <mergeCell ref="AI188:AJ188"/>
    <mergeCell ref="F183:G183"/>
    <mergeCell ref="F186:G186"/>
    <mergeCell ref="F189:G189"/>
    <mergeCell ref="F185:G185"/>
    <mergeCell ref="I185:J185"/>
    <mergeCell ref="I183:J183"/>
    <mergeCell ref="AI186:AJ186"/>
    <mergeCell ref="AI189:AJ189"/>
    <mergeCell ref="AF186:AG186"/>
    <mergeCell ref="AF183:AG183"/>
    <mergeCell ref="O122:P122"/>
    <mergeCell ref="L198:M198"/>
    <mergeCell ref="L202:M202"/>
    <mergeCell ref="AC210:AE210"/>
    <mergeCell ref="AC211:AE211"/>
    <mergeCell ref="AC186:AD186"/>
    <mergeCell ref="AC183:AD183"/>
    <mergeCell ref="AC173:AD173"/>
    <mergeCell ref="AC170:AD170"/>
    <mergeCell ref="G122:H122"/>
    <mergeCell ref="C165:E165"/>
    <mergeCell ref="F165:H165"/>
    <mergeCell ref="C166:E166"/>
    <mergeCell ref="F166:H166"/>
    <mergeCell ref="S172:T172"/>
    <mergeCell ref="J173:K173"/>
    <mergeCell ref="N173:O173"/>
    <mergeCell ref="S173:T173"/>
    <mergeCell ref="J174:K174"/>
    <mergeCell ref="N174:O174"/>
    <mergeCell ref="C164:E164"/>
    <mergeCell ref="F164:H164"/>
    <mergeCell ref="F160:H160"/>
    <mergeCell ref="O180:P180"/>
    <mergeCell ref="L181:M181"/>
    <mergeCell ref="O181:P181"/>
    <mergeCell ref="C188:D188"/>
    <mergeCell ref="F188:G188"/>
    <mergeCell ref="I188:J188"/>
    <mergeCell ref="I186:J186"/>
    <mergeCell ref="I189:J189"/>
    <mergeCell ref="Y206:Z206"/>
    <mergeCell ref="U230:V230"/>
    <mergeCell ref="O216:P216"/>
    <mergeCell ref="U216:V216"/>
    <mergeCell ref="O222:P222"/>
    <mergeCell ref="U222:V222"/>
    <mergeCell ref="O226:P226"/>
    <mergeCell ref="R221:S221"/>
    <mergeCell ref="AC185:AD185"/>
    <mergeCell ref="AF185:AG185"/>
    <mergeCell ref="Q124:R124"/>
    <mergeCell ref="Q143:R143"/>
    <mergeCell ref="I145:J145"/>
    <mergeCell ref="Q145:R145"/>
    <mergeCell ref="Y145:Z145"/>
    <mergeCell ref="W122:X122"/>
    <mergeCell ref="AA122:AB122"/>
    <mergeCell ref="Q147:R147"/>
    <mergeCell ref="AE140:AE142"/>
    <mergeCell ref="AE132:AE134"/>
    <mergeCell ref="K122:L122"/>
    <mergeCell ref="I164:K164"/>
    <mergeCell ref="L164:O164"/>
    <mergeCell ref="Q164:R164"/>
    <mergeCell ref="Y164:Y166"/>
    <mergeCell ref="I165:K165"/>
    <mergeCell ref="L165:O165"/>
    <mergeCell ref="I166:K166"/>
    <mergeCell ref="L166:O166"/>
    <mergeCell ref="Y167:Y168"/>
    <mergeCell ref="U168:V168"/>
    <mergeCell ref="I160:K160"/>
    <mergeCell ref="L180:M180"/>
    <mergeCell ref="O232:P232"/>
    <mergeCell ref="L194:M194"/>
    <mergeCell ref="O213:P213"/>
    <mergeCell ref="AT182:AU182"/>
    <mergeCell ref="AC132:AC134"/>
    <mergeCell ref="B238:AY238"/>
    <mergeCell ref="G240:H240"/>
    <mergeCell ref="K240:L240"/>
    <mergeCell ref="O240:P240"/>
    <mergeCell ref="S240:T240"/>
    <mergeCell ref="W240:X240"/>
    <mergeCell ref="AA240:AB240"/>
    <mergeCell ref="F229:G229"/>
    <mergeCell ref="I216:J216"/>
    <mergeCell ref="I222:J222"/>
    <mergeCell ref="L221:M221"/>
    <mergeCell ref="L191:M191"/>
    <mergeCell ref="L208:M208"/>
    <mergeCell ref="G206:H206"/>
    <mergeCell ref="L206:M206"/>
    <mergeCell ref="K210:M210"/>
    <mergeCell ref="K211:M211"/>
    <mergeCell ref="F205:G205"/>
    <mergeCell ref="L161:O161"/>
    <mergeCell ref="C162:E162"/>
    <mergeCell ref="F162:H162"/>
    <mergeCell ref="I162:K162"/>
    <mergeCell ref="L162:O162"/>
    <mergeCell ref="C163:E163"/>
    <mergeCell ref="F163:H163"/>
    <mergeCell ref="I163:K163"/>
    <mergeCell ref="L163:O163"/>
    <mergeCell ref="AC189:AD189"/>
    <mergeCell ref="AF189:AG189"/>
    <mergeCell ref="C132:C134"/>
    <mergeCell ref="M132:M134"/>
    <mergeCell ref="U132:U134"/>
    <mergeCell ref="AT169:AU169"/>
    <mergeCell ref="AK205:AL205"/>
    <mergeCell ref="AI173:AJ173"/>
    <mergeCell ref="AC175:AD175"/>
    <mergeCell ref="AF175:AG175"/>
    <mergeCell ref="AI175:AJ175"/>
    <mergeCell ref="AI176:AJ176"/>
    <mergeCell ref="AI170:AJ170"/>
    <mergeCell ref="AC172:AD172"/>
    <mergeCell ref="AF172:AG172"/>
    <mergeCell ref="AI172:AJ172"/>
    <mergeCell ref="AF170:AG170"/>
    <mergeCell ref="AD191:AE191"/>
    <mergeCell ref="Q163:R163"/>
    <mergeCell ref="S176:T176"/>
    <mergeCell ref="I180:J180"/>
    <mergeCell ref="T182:U182"/>
    <mergeCell ref="AC178:AD178"/>
    <mergeCell ref="AT180:AU180"/>
    <mergeCell ref="AT181:AU181"/>
    <mergeCell ref="AI185:AJ185"/>
    <mergeCell ref="AI183:AJ183"/>
    <mergeCell ref="AC283:AD283"/>
    <mergeCell ref="T298:U298"/>
    <mergeCell ref="AT298:AU298"/>
    <mergeCell ref="AT285:AU285"/>
    <mergeCell ref="C250:C252"/>
    <mergeCell ref="E250:E252"/>
    <mergeCell ref="M250:M252"/>
    <mergeCell ref="U250:U252"/>
    <mergeCell ref="U265:V265"/>
    <mergeCell ref="S295:T295"/>
    <mergeCell ref="AC250:AC252"/>
    <mergeCell ref="AG263:AH263"/>
    <mergeCell ref="AK250:AK252"/>
    <mergeCell ref="AM250:AM252"/>
    <mergeCell ref="AM258:AM260"/>
    <mergeCell ref="U261:V261"/>
    <mergeCell ref="I263:J263"/>
    <mergeCell ref="Q263:R263"/>
    <mergeCell ref="Y263:Z263"/>
    <mergeCell ref="I277:K277"/>
    <mergeCell ref="L277:O277"/>
    <mergeCell ref="AA277:AA279"/>
    <mergeCell ref="C278:E278"/>
    <mergeCell ref="F278:H278"/>
    <mergeCell ref="I278:K278"/>
    <mergeCell ref="L278:O278"/>
    <mergeCell ref="C279:E279"/>
    <mergeCell ref="F279:H279"/>
    <mergeCell ref="I279:K279"/>
    <mergeCell ref="L279:O279"/>
    <mergeCell ref="C280:E280"/>
    <mergeCell ref="I288:J288"/>
    <mergeCell ref="AC290:AD290"/>
    <mergeCell ref="AF290:AG290"/>
    <mergeCell ref="AI290:AJ290"/>
    <mergeCell ref="I304:J304"/>
    <mergeCell ref="AC304:AD304"/>
    <mergeCell ref="AF304:AG304"/>
    <mergeCell ref="AT286:AU286"/>
    <mergeCell ref="T300:U300"/>
    <mergeCell ref="AT300:AU300"/>
    <mergeCell ref="AT287:AU287"/>
    <mergeCell ref="C301:D301"/>
    <mergeCell ref="F301:G301"/>
    <mergeCell ref="I301:J301"/>
    <mergeCell ref="AC301:AD301"/>
    <mergeCell ref="AF301:AG301"/>
    <mergeCell ref="AI301:AJ301"/>
    <mergeCell ref="AC288:AD288"/>
    <mergeCell ref="AF288:AG288"/>
    <mergeCell ref="AI288:AJ288"/>
    <mergeCell ref="T299:U299"/>
    <mergeCell ref="AT299:AU299"/>
    <mergeCell ref="Y285:Y286"/>
    <mergeCell ref="U286:V286"/>
    <mergeCell ref="J290:K290"/>
    <mergeCell ref="N290:O290"/>
    <mergeCell ref="S290:T290"/>
    <mergeCell ref="L288:M288"/>
    <mergeCell ref="O288:P288"/>
    <mergeCell ref="R288:S288"/>
    <mergeCell ref="AC293:AD293"/>
    <mergeCell ref="AF293:AG293"/>
    <mergeCell ref="AI293:AJ293"/>
    <mergeCell ref="C306:D306"/>
    <mergeCell ref="F306:G306"/>
    <mergeCell ref="I306:J306"/>
    <mergeCell ref="AC306:AD306"/>
    <mergeCell ref="AF306:AG306"/>
    <mergeCell ref="AI306:AJ306"/>
    <mergeCell ref="C303:D303"/>
    <mergeCell ref="F303:G303"/>
    <mergeCell ref="AI298:AJ298"/>
    <mergeCell ref="AL298:AM298"/>
    <mergeCell ref="AC294:AD294"/>
    <mergeCell ref="AI307:AJ307"/>
    <mergeCell ref="AI304:AJ304"/>
    <mergeCell ref="AC291:AD291"/>
    <mergeCell ref="AF291:AG291"/>
    <mergeCell ref="AI291:AJ291"/>
    <mergeCell ref="J291:K291"/>
    <mergeCell ref="N291:O291"/>
    <mergeCell ref="S291:T291"/>
    <mergeCell ref="J292:K292"/>
    <mergeCell ref="N292:O292"/>
    <mergeCell ref="S292:T292"/>
    <mergeCell ref="J293:K293"/>
    <mergeCell ref="N293:O293"/>
    <mergeCell ref="S293:T293"/>
    <mergeCell ref="S294:T294"/>
    <mergeCell ref="I298:J298"/>
    <mergeCell ref="L298:M298"/>
    <mergeCell ref="O298:P298"/>
    <mergeCell ref="L299:M299"/>
    <mergeCell ref="O299:P299"/>
    <mergeCell ref="I303:J303"/>
    <mergeCell ref="AK323:AL323"/>
    <mergeCell ref="G324:H324"/>
    <mergeCell ref="L324:M324"/>
    <mergeCell ref="Q324:R324"/>
    <mergeCell ref="Y324:Z324"/>
    <mergeCell ref="AD324:AE324"/>
    <mergeCell ref="AI324:AJ324"/>
    <mergeCell ref="L326:M326"/>
    <mergeCell ref="AD326:AE326"/>
    <mergeCell ref="F323:G323"/>
    <mergeCell ref="S323:T323"/>
    <mergeCell ref="X323:Y323"/>
    <mergeCell ref="O335:P335"/>
    <mergeCell ref="U335:V335"/>
    <mergeCell ref="L340:M340"/>
    <mergeCell ref="R340:S340"/>
    <mergeCell ref="AF294:AG294"/>
    <mergeCell ref="AI294:AJ294"/>
    <mergeCell ref="AC303:AD303"/>
    <mergeCell ref="AF303:AG303"/>
    <mergeCell ref="AI303:AJ303"/>
    <mergeCell ref="I307:J307"/>
    <mergeCell ref="AC307:AD307"/>
    <mergeCell ref="AF307:AG307"/>
    <mergeCell ref="L309:M309"/>
    <mergeCell ref="AD309:AE309"/>
    <mergeCell ref="L312:M312"/>
    <mergeCell ref="AD312:AE312"/>
    <mergeCell ref="L316:M316"/>
    <mergeCell ref="AD316:AE316"/>
    <mergeCell ref="L320:M320"/>
    <mergeCell ref="AD320:AE320"/>
    <mergeCell ref="O341:P341"/>
    <mergeCell ref="U341:V341"/>
    <mergeCell ref="X340:Y340"/>
    <mergeCell ref="AA341:AB341"/>
    <mergeCell ref="AA335:AB335"/>
    <mergeCell ref="AI369:AI371"/>
    <mergeCell ref="AA349:AB349"/>
    <mergeCell ref="K328:M328"/>
    <mergeCell ref="AC328:AE328"/>
    <mergeCell ref="K329:M329"/>
    <mergeCell ref="AC329:AE329"/>
    <mergeCell ref="R332:S332"/>
    <mergeCell ref="AD348:AE348"/>
    <mergeCell ref="N382:O382"/>
    <mergeCell ref="T382:U382"/>
    <mergeCell ref="Z382:AA382"/>
    <mergeCell ref="AF382:AG382"/>
    <mergeCell ref="T384:U384"/>
    <mergeCell ref="K234:M234"/>
    <mergeCell ref="K235:M235"/>
    <mergeCell ref="F359:G359"/>
    <mergeCell ref="I359:J359"/>
    <mergeCell ref="C369:C371"/>
    <mergeCell ref="E369:E371"/>
    <mergeCell ref="K369:K371"/>
    <mergeCell ref="H382:I382"/>
    <mergeCell ref="R351:S351"/>
    <mergeCell ref="I341:J341"/>
    <mergeCell ref="K354:M354"/>
    <mergeCell ref="F348:G348"/>
    <mergeCell ref="C307:D307"/>
    <mergeCell ref="F307:G307"/>
    <mergeCell ref="C304:D304"/>
    <mergeCell ref="F304:G304"/>
    <mergeCell ref="C296:D296"/>
    <mergeCell ref="AC296:AD296"/>
    <mergeCell ref="B357:AY357"/>
    <mergeCell ref="O359:P359"/>
    <mergeCell ref="U359:V359"/>
    <mergeCell ref="AA359:AB359"/>
    <mergeCell ref="AG359:AH359"/>
    <mergeCell ref="T361:U361"/>
    <mergeCell ref="U349:V349"/>
    <mergeCell ref="I335:J335"/>
    <mergeCell ref="AK369:AK371"/>
    <mergeCell ref="AC407:AD407"/>
    <mergeCell ref="AF407:AG407"/>
    <mergeCell ref="AI407:AJ407"/>
    <mergeCell ref="AK377:AK379"/>
    <mergeCell ref="S414:T414"/>
    <mergeCell ref="C415:D415"/>
    <mergeCell ref="AC415:AD415"/>
    <mergeCell ref="AC402:AD402"/>
    <mergeCell ref="T417:U417"/>
    <mergeCell ref="AT417:AU417"/>
    <mergeCell ref="AT404:AU404"/>
    <mergeCell ref="T380:U380"/>
    <mergeCell ref="C400:E400"/>
    <mergeCell ref="C401:E401"/>
    <mergeCell ref="C402:E402"/>
    <mergeCell ref="I402:K402"/>
    <mergeCell ref="L402:O402"/>
    <mergeCell ref="C403:E403"/>
    <mergeCell ref="F403:H403"/>
    <mergeCell ref="I403:K403"/>
    <mergeCell ref="L403:O403"/>
    <mergeCell ref="Y404:Y405"/>
    <mergeCell ref="U405:V405"/>
    <mergeCell ref="AL417:AM417"/>
    <mergeCell ref="AO417:AP417"/>
    <mergeCell ref="I407:J407"/>
    <mergeCell ref="L407:M407"/>
    <mergeCell ref="O407:P407"/>
    <mergeCell ref="R407:S407"/>
    <mergeCell ref="AC409:AD409"/>
    <mergeCell ref="AF409:AG409"/>
    <mergeCell ref="AI409:AJ409"/>
    <mergeCell ref="AI420:AJ420"/>
    <mergeCell ref="AC426:AD426"/>
    <mergeCell ref="AF426:AG426"/>
    <mergeCell ref="AI426:AJ426"/>
    <mergeCell ref="AC413:AD413"/>
    <mergeCell ref="AF413:AG413"/>
    <mergeCell ref="AI413:AJ413"/>
    <mergeCell ref="C425:D425"/>
    <mergeCell ref="F425:G425"/>
    <mergeCell ref="I425:J425"/>
    <mergeCell ref="AC425:AD425"/>
    <mergeCell ref="AF425:AG425"/>
    <mergeCell ref="AI425:AJ425"/>
    <mergeCell ref="AC412:AD412"/>
    <mergeCell ref="AF412:AG412"/>
    <mergeCell ref="AI412:AJ412"/>
    <mergeCell ref="J412:K412"/>
    <mergeCell ref="N412:O412"/>
    <mergeCell ref="L417:M417"/>
    <mergeCell ref="O417:P417"/>
    <mergeCell ref="L418:M418"/>
    <mergeCell ref="O418:P418"/>
    <mergeCell ref="AI417:AJ417"/>
    <mergeCell ref="C423:D423"/>
    <mergeCell ref="F423:G423"/>
    <mergeCell ref="I423:J423"/>
    <mergeCell ref="AC423:AD423"/>
    <mergeCell ref="AC422:AD422"/>
    <mergeCell ref="AF422:AG422"/>
    <mergeCell ref="AI422:AJ422"/>
    <mergeCell ref="AT418:AU418"/>
    <mergeCell ref="AT405:AU405"/>
    <mergeCell ref="T419:U419"/>
    <mergeCell ref="AT419:AU419"/>
    <mergeCell ref="AT406:AU406"/>
    <mergeCell ref="AO418:AP418"/>
    <mergeCell ref="J409:K409"/>
    <mergeCell ref="N409:O409"/>
    <mergeCell ref="S409:T409"/>
    <mergeCell ref="J410:K410"/>
    <mergeCell ref="N410:O410"/>
    <mergeCell ref="S410:T410"/>
    <mergeCell ref="J411:K411"/>
    <mergeCell ref="N411:O411"/>
    <mergeCell ref="S411:T411"/>
    <mergeCell ref="C420:D420"/>
    <mergeCell ref="F420:G420"/>
    <mergeCell ref="I420:J420"/>
    <mergeCell ref="AC420:AD420"/>
    <mergeCell ref="AF420:AG420"/>
    <mergeCell ref="U451:V451"/>
    <mergeCell ref="AK442:AL442"/>
    <mergeCell ref="G443:H443"/>
    <mergeCell ref="L443:M443"/>
    <mergeCell ref="Q443:R443"/>
    <mergeCell ref="Y443:Z443"/>
    <mergeCell ref="AD443:AE443"/>
    <mergeCell ref="AI443:AJ443"/>
    <mergeCell ref="L445:M445"/>
    <mergeCell ref="AD445:AE445"/>
    <mergeCell ref="K447:M447"/>
    <mergeCell ref="AC447:AE447"/>
    <mergeCell ref="K448:M448"/>
    <mergeCell ref="F442:G442"/>
    <mergeCell ref="S442:T442"/>
    <mergeCell ref="X442:Y442"/>
    <mergeCell ref="I399:K399"/>
    <mergeCell ref="L399:O399"/>
    <mergeCell ref="F400:H400"/>
    <mergeCell ref="I400:K400"/>
    <mergeCell ref="L400:O400"/>
    <mergeCell ref="Q400:R400"/>
    <mergeCell ref="F401:H401"/>
    <mergeCell ref="I401:K401"/>
    <mergeCell ref="L401:O401"/>
    <mergeCell ref="Q401:R401"/>
    <mergeCell ref="AL418:AM418"/>
    <mergeCell ref="AI404:AJ404"/>
    <mergeCell ref="AL404:AM404"/>
    <mergeCell ref="S412:T412"/>
    <mergeCell ref="S413:T413"/>
    <mergeCell ref="I417:J417"/>
    <mergeCell ref="AA460:AB460"/>
    <mergeCell ref="I468:J468"/>
    <mergeCell ref="O468:P468"/>
    <mergeCell ref="U468:V468"/>
    <mergeCell ref="AA468:AB468"/>
    <mergeCell ref="U470:V470"/>
    <mergeCell ref="U464:V464"/>
    <mergeCell ref="U454:V454"/>
    <mergeCell ref="AA454:AB454"/>
    <mergeCell ref="X459:Y459"/>
    <mergeCell ref="R359:S359"/>
    <mergeCell ref="X359:Y359"/>
    <mergeCell ref="AD359:AE359"/>
    <mergeCell ref="AK362:AK364"/>
    <mergeCell ref="F467:G467"/>
    <mergeCell ref="AJ467:AK467"/>
    <mergeCell ref="L428:M428"/>
    <mergeCell ref="AD428:AE428"/>
    <mergeCell ref="L431:M431"/>
    <mergeCell ref="AD431:AE431"/>
    <mergeCell ref="L435:M435"/>
    <mergeCell ref="AD435:AE435"/>
    <mergeCell ref="L439:M439"/>
    <mergeCell ref="AD439:AE439"/>
    <mergeCell ref="T418:U418"/>
    <mergeCell ref="Y401:Y403"/>
    <mergeCell ref="F402:H402"/>
    <mergeCell ref="AF423:AG423"/>
    <mergeCell ref="AI423:AJ423"/>
    <mergeCell ref="AC410:AD410"/>
    <mergeCell ref="AF410:AG410"/>
    <mergeCell ref="AI410:AJ410"/>
    <mergeCell ref="AQ496:AQ498"/>
    <mergeCell ref="C488:C490"/>
    <mergeCell ref="E488:E490"/>
    <mergeCell ref="K488:K490"/>
    <mergeCell ref="Q488:Q490"/>
    <mergeCell ref="W488:W490"/>
    <mergeCell ref="AC488:AC490"/>
    <mergeCell ref="AO488:AO490"/>
    <mergeCell ref="AQ488:AQ490"/>
    <mergeCell ref="AI488:AI490"/>
    <mergeCell ref="AA396:AA398"/>
    <mergeCell ref="C397:E397"/>
    <mergeCell ref="F397:H397"/>
    <mergeCell ref="I397:K397"/>
    <mergeCell ref="L397:O397"/>
    <mergeCell ref="C398:E398"/>
    <mergeCell ref="F398:H398"/>
    <mergeCell ref="I398:K398"/>
    <mergeCell ref="L398:O398"/>
    <mergeCell ref="C399:E399"/>
    <mergeCell ref="F399:H399"/>
    <mergeCell ref="AQ481:AQ483"/>
    <mergeCell ref="AJ478:AK478"/>
    <mergeCell ref="AM478:AN478"/>
    <mergeCell ref="K473:M473"/>
    <mergeCell ref="I454:J454"/>
    <mergeCell ref="O454:P454"/>
    <mergeCell ref="L459:M459"/>
    <mergeCell ref="R459:S459"/>
    <mergeCell ref="I460:J460"/>
    <mergeCell ref="O460:P460"/>
    <mergeCell ref="U460:V460"/>
    <mergeCell ref="H501:I501"/>
    <mergeCell ref="N501:O501"/>
    <mergeCell ref="T501:U501"/>
    <mergeCell ref="Z501:AA501"/>
    <mergeCell ref="AF501:AG501"/>
    <mergeCell ref="W503:X503"/>
    <mergeCell ref="S533:T533"/>
    <mergeCell ref="C534:D534"/>
    <mergeCell ref="AC534:AD534"/>
    <mergeCell ref="AC521:AD521"/>
    <mergeCell ref="I526:J526"/>
    <mergeCell ref="L526:M526"/>
    <mergeCell ref="O526:P526"/>
    <mergeCell ref="I516:K516"/>
    <mergeCell ref="L516:O516"/>
    <mergeCell ref="C517:E517"/>
    <mergeCell ref="F517:H517"/>
    <mergeCell ref="I517:K517"/>
    <mergeCell ref="L517:O517"/>
    <mergeCell ref="C518:E518"/>
    <mergeCell ref="F518:H518"/>
    <mergeCell ref="I518:K518"/>
    <mergeCell ref="R526:S526"/>
    <mergeCell ref="C519:E519"/>
    <mergeCell ref="F519:H519"/>
    <mergeCell ref="I519:K519"/>
    <mergeCell ref="L519:O519"/>
    <mergeCell ref="Q519:R519"/>
    <mergeCell ref="C520:E520"/>
    <mergeCell ref="F520:H520"/>
    <mergeCell ref="I520:K520"/>
    <mergeCell ref="L520:O520"/>
    <mergeCell ref="AI528:AJ528"/>
    <mergeCell ref="C545:D545"/>
    <mergeCell ref="F545:G545"/>
    <mergeCell ref="I545:J545"/>
    <mergeCell ref="AC545:AD545"/>
    <mergeCell ref="AF545:AG545"/>
    <mergeCell ref="AI545:AJ545"/>
    <mergeCell ref="AC532:AD532"/>
    <mergeCell ref="C539:D539"/>
    <mergeCell ref="F539:G539"/>
    <mergeCell ref="I539:J539"/>
    <mergeCell ref="AC539:AD539"/>
    <mergeCell ref="AF539:AG539"/>
    <mergeCell ref="AI539:AJ539"/>
    <mergeCell ref="AC526:AD526"/>
    <mergeCell ref="AF526:AG526"/>
    <mergeCell ref="AI526:AJ526"/>
    <mergeCell ref="S531:T531"/>
    <mergeCell ref="S532:T532"/>
    <mergeCell ref="AC529:AD529"/>
    <mergeCell ref="AF529:AG529"/>
    <mergeCell ref="AI529:AJ529"/>
    <mergeCell ref="AC528:AD528"/>
    <mergeCell ref="AF528:AG528"/>
    <mergeCell ref="S561:T561"/>
    <mergeCell ref="X561:Y561"/>
    <mergeCell ref="L537:M537"/>
    <mergeCell ref="O537:P537"/>
    <mergeCell ref="AI536:AJ536"/>
    <mergeCell ref="AI562:AJ562"/>
    <mergeCell ref="L564:M564"/>
    <mergeCell ref="AD564:AE564"/>
    <mergeCell ref="L547:M547"/>
    <mergeCell ref="AD547:AE547"/>
    <mergeCell ref="L550:M550"/>
    <mergeCell ref="AD550:AE550"/>
    <mergeCell ref="C542:D542"/>
    <mergeCell ref="F542:G542"/>
    <mergeCell ref="I542:J542"/>
    <mergeCell ref="AC542:AD542"/>
    <mergeCell ref="AF542:AG542"/>
    <mergeCell ref="AI542:AJ542"/>
    <mergeCell ref="C541:D541"/>
    <mergeCell ref="F541:G541"/>
    <mergeCell ref="I541:J541"/>
    <mergeCell ref="AC541:AD541"/>
    <mergeCell ref="AF541:AG541"/>
    <mergeCell ref="AI541:AJ541"/>
    <mergeCell ref="I536:J536"/>
    <mergeCell ref="L536:M536"/>
    <mergeCell ref="O536:P536"/>
    <mergeCell ref="K592:M592"/>
    <mergeCell ref="I579:J579"/>
    <mergeCell ref="O579:P579"/>
    <mergeCell ref="U579:V579"/>
    <mergeCell ref="AA579:AB579"/>
    <mergeCell ref="AG579:AH579"/>
    <mergeCell ref="X583:Y583"/>
    <mergeCell ref="X589:Y589"/>
    <mergeCell ref="K591:M591"/>
    <mergeCell ref="F586:G586"/>
    <mergeCell ref="I573:J573"/>
    <mergeCell ref="O573:P573"/>
    <mergeCell ref="U573:V573"/>
    <mergeCell ref="AA573:AB573"/>
    <mergeCell ref="AG573:AH573"/>
    <mergeCell ref="L578:M578"/>
    <mergeCell ref="R578:S578"/>
    <mergeCell ref="X578:Y578"/>
    <mergeCell ref="G562:H562"/>
    <mergeCell ref="L562:M562"/>
    <mergeCell ref="Q562:R562"/>
    <mergeCell ref="Y562:Z562"/>
    <mergeCell ref="AD562:AE562"/>
    <mergeCell ref="AP586:AQ586"/>
    <mergeCell ref="I587:J587"/>
    <mergeCell ref="O587:P587"/>
    <mergeCell ref="U587:V587"/>
    <mergeCell ref="AA587:AB587"/>
    <mergeCell ref="AG587:AH587"/>
    <mergeCell ref="AD578:AE578"/>
    <mergeCell ref="AM587:AN587"/>
    <mergeCell ref="AM579:AN579"/>
    <mergeCell ref="W499:X499"/>
    <mergeCell ref="AK561:AL561"/>
    <mergeCell ref="T536:U536"/>
    <mergeCell ref="T537:U537"/>
    <mergeCell ref="T538:U538"/>
    <mergeCell ref="AL501:AM501"/>
    <mergeCell ref="K566:M566"/>
    <mergeCell ref="AC566:AE566"/>
    <mergeCell ref="K567:M567"/>
    <mergeCell ref="AC567:AE567"/>
    <mergeCell ref="AF532:AG532"/>
    <mergeCell ref="AI532:AJ532"/>
    <mergeCell ref="F544:G544"/>
    <mergeCell ref="AJ578:AK578"/>
    <mergeCell ref="AD554:AE554"/>
    <mergeCell ref="L558:M558"/>
    <mergeCell ref="AD558:AE558"/>
    <mergeCell ref="F561:G561"/>
    <mergeCell ref="AM573:AN573"/>
    <mergeCell ref="X570:Y570"/>
    <mergeCell ref="W480:X480"/>
    <mergeCell ref="B476:AY476"/>
    <mergeCell ref="F478:G478"/>
    <mergeCell ref="I478:J478"/>
    <mergeCell ref="L478:M478"/>
    <mergeCell ref="O478:P478"/>
    <mergeCell ref="R478:S478"/>
    <mergeCell ref="U478:V478"/>
    <mergeCell ref="X478:Y478"/>
    <mergeCell ref="AA478:AB478"/>
    <mergeCell ref="AD478:AE478"/>
    <mergeCell ref="AG478:AH478"/>
    <mergeCell ref="K472:M472"/>
    <mergeCell ref="AC448:AE448"/>
    <mergeCell ref="AT536:AU536"/>
    <mergeCell ref="AT523:AU523"/>
    <mergeCell ref="AT537:AU537"/>
    <mergeCell ref="AT524:AU524"/>
    <mergeCell ref="AT538:AU538"/>
    <mergeCell ref="AT525:AU525"/>
    <mergeCell ref="C544:D544"/>
    <mergeCell ref="I544:J544"/>
    <mergeCell ref="AC544:AD544"/>
    <mergeCell ref="AF544:AG544"/>
    <mergeCell ref="AI544:AJ544"/>
    <mergeCell ref="AC531:AD531"/>
    <mergeCell ref="AF531:AG531"/>
    <mergeCell ref="AI531:AJ531"/>
    <mergeCell ref="L554:M554"/>
    <mergeCell ref="L518:O518"/>
    <mergeCell ref="L41:O41"/>
    <mergeCell ref="AA41:AA43"/>
    <mergeCell ref="C42:E42"/>
    <mergeCell ref="F42:H42"/>
    <mergeCell ref="I42:K42"/>
    <mergeCell ref="L42:O42"/>
    <mergeCell ref="C43:E43"/>
    <mergeCell ref="F43:H43"/>
    <mergeCell ref="I43:K43"/>
    <mergeCell ref="L43:O43"/>
    <mergeCell ref="C44:E44"/>
    <mergeCell ref="F44:H44"/>
    <mergeCell ref="I44:K44"/>
    <mergeCell ref="L44:O44"/>
    <mergeCell ref="C45:E45"/>
    <mergeCell ref="F45:H45"/>
    <mergeCell ref="I45:K45"/>
    <mergeCell ref="L45:O45"/>
    <mergeCell ref="Q45:R45"/>
    <mergeCell ref="C46:E46"/>
    <mergeCell ref="F46:H46"/>
    <mergeCell ref="I46:K46"/>
    <mergeCell ref="L46:O46"/>
    <mergeCell ref="Q46:R46"/>
    <mergeCell ref="Y46:Y48"/>
    <mergeCell ref="C47:E47"/>
    <mergeCell ref="F47:H47"/>
    <mergeCell ref="I47:K47"/>
    <mergeCell ref="L47:O47"/>
    <mergeCell ref="C48:E48"/>
    <mergeCell ref="F48:H48"/>
    <mergeCell ref="I48:K48"/>
    <mergeCell ref="L48:O48"/>
    <mergeCell ref="Y49:Y50"/>
    <mergeCell ref="U50:V50"/>
    <mergeCell ref="J54:K54"/>
    <mergeCell ref="N54:O54"/>
    <mergeCell ref="S54:T54"/>
    <mergeCell ref="AO62:AP62"/>
    <mergeCell ref="AL63:AM63"/>
    <mergeCell ref="AO63:AP63"/>
    <mergeCell ref="AI49:AJ49"/>
    <mergeCell ref="AL49:AM49"/>
    <mergeCell ref="AO49:AP49"/>
    <mergeCell ref="AL50:AM50"/>
    <mergeCell ref="AO50:AP50"/>
    <mergeCell ref="C150:O150"/>
    <mergeCell ref="C151:E156"/>
    <mergeCell ref="F151:O151"/>
    <mergeCell ref="Y151:Y153"/>
    <mergeCell ref="F152:H156"/>
    <mergeCell ref="I152:K156"/>
    <mergeCell ref="L152:O156"/>
    <mergeCell ref="Y154:Y155"/>
    <mergeCell ref="AA156:AA158"/>
    <mergeCell ref="C157:E157"/>
    <mergeCell ref="F157:H157"/>
    <mergeCell ref="I157:K157"/>
    <mergeCell ref="L157:O157"/>
    <mergeCell ref="C158:E158"/>
    <mergeCell ref="F158:H158"/>
    <mergeCell ref="I158:K158"/>
    <mergeCell ref="L158:O158"/>
    <mergeCell ref="Y158:Y160"/>
    <mergeCell ref="C159:E159"/>
    <mergeCell ref="F159:H159"/>
    <mergeCell ref="I159:K159"/>
    <mergeCell ref="L159:O159"/>
    <mergeCell ref="AA159:AA161"/>
    <mergeCell ref="C160:E160"/>
    <mergeCell ref="AI180:AJ180"/>
    <mergeCell ref="AL180:AM180"/>
    <mergeCell ref="AO180:AP180"/>
    <mergeCell ref="AL181:AM181"/>
    <mergeCell ref="AO181:AP181"/>
    <mergeCell ref="AI167:AJ167"/>
    <mergeCell ref="AL167:AM167"/>
    <mergeCell ref="AO167:AP167"/>
    <mergeCell ref="AL168:AM168"/>
    <mergeCell ref="AO168:AP168"/>
    <mergeCell ref="C268:O268"/>
    <mergeCell ref="C186:D186"/>
    <mergeCell ref="C189:D189"/>
    <mergeCell ref="C185:D185"/>
    <mergeCell ref="J172:K172"/>
    <mergeCell ref="N172:O172"/>
    <mergeCell ref="X229:Y229"/>
    <mergeCell ref="AD198:AE198"/>
    <mergeCell ref="AD202:AE202"/>
    <mergeCell ref="Q206:R206"/>
    <mergeCell ref="X205:Y205"/>
    <mergeCell ref="S205:T205"/>
    <mergeCell ref="C178:D178"/>
    <mergeCell ref="C183:D183"/>
    <mergeCell ref="T180:U180"/>
    <mergeCell ref="T181:U181"/>
    <mergeCell ref="U242:V242"/>
    <mergeCell ref="AM244:AM246"/>
    <mergeCell ref="AE240:AF240"/>
    <mergeCell ref="AI240:AJ240"/>
    <mergeCell ref="AI206:AJ206"/>
    <mergeCell ref="AD208:AE208"/>
    <mergeCell ref="C269:E274"/>
    <mergeCell ref="F269:O269"/>
    <mergeCell ref="Y269:Y271"/>
    <mergeCell ref="F270:H274"/>
    <mergeCell ref="I270:K274"/>
    <mergeCell ref="L270:O274"/>
    <mergeCell ref="Y272:Y273"/>
    <mergeCell ref="AA274:AA276"/>
    <mergeCell ref="C275:E275"/>
    <mergeCell ref="F275:H275"/>
    <mergeCell ref="I275:K275"/>
    <mergeCell ref="L275:O275"/>
    <mergeCell ref="C276:E276"/>
    <mergeCell ref="F276:H276"/>
    <mergeCell ref="I276:K276"/>
    <mergeCell ref="L276:O276"/>
    <mergeCell ref="Y276:Y278"/>
    <mergeCell ref="C277:E277"/>
    <mergeCell ref="F277:H277"/>
    <mergeCell ref="F280:H280"/>
    <mergeCell ref="I280:K280"/>
    <mergeCell ref="L280:O280"/>
    <mergeCell ref="C281:E281"/>
    <mergeCell ref="F281:H281"/>
    <mergeCell ref="I281:K281"/>
    <mergeCell ref="L281:O281"/>
    <mergeCell ref="Q281:R281"/>
    <mergeCell ref="C282:E282"/>
    <mergeCell ref="F282:H282"/>
    <mergeCell ref="I282:K282"/>
    <mergeCell ref="L282:O282"/>
    <mergeCell ref="Q282:R282"/>
    <mergeCell ref="Y282:Y284"/>
    <mergeCell ref="C283:E283"/>
    <mergeCell ref="F283:H283"/>
    <mergeCell ref="I283:K283"/>
    <mergeCell ref="L283:O283"/>
    <mergeCell ref="C284:E284"/>
    <mergeCell ref="F284:H284"/>
    <mergeCell ref="I284:K284"/>
    <mergeCell ref="L284:O284"/>
    <mergeCell ref="AO298:AP298"/>
    <mergeCell ref="AL299:AM299"/>
    <mergeCell ref="AO299:AP299"/>
    <mergeCell ref="AI285:AJ285"/>
    <mergeCell ref="AL285:AM285"/>
    <mergeCell ref="AO285:AP285"/>
    <mergeCell ref="AL286:AM286"/>
    <mergeCell ref="AO286:AP286"/>
    <mergeCell ref="C387:O387"/>
    <mergeCell ref="C388:E393"/>
    <mergeCell ref="F388:O388"/>
    <mergeCell ref="Y388:Y390"/>
    <mergeCell ref="F389:H393"/>
    <mergeCell ref="I389:K393"/>
    <mergeCell ref="L389:O393"/>
    <mergeCell ref="Y391:Y392"/>
    <mergeCell ref="AA393:AA395"/>
    <mergeCell ref="C394:E394"/>
    <mergeCell ref="F394:H394"/>
    <mergeCell ref="I394:K394"/>
    <mergeCell ref="L394:O394"/>
    <mergeCell ref="C395:E395"/>
    <mergeCell ref="F395:H395"/>
    <mergeCell ref="I395:K395"/>
    <mergeCell ref="L395:O395"/>
    <mergeCell ref="Y395:Y397"/>
    <mergeCell ref="C396:E396"/>
    <mergeCell ref="F396:H396"/>
    <mergeCell ref="I396:K396"/>
    <mergeCell ref="L396:O396"/>
    <mergeCell ref="W369:W371"/>
    <mergeCell ref="AC369:AC371"/>
    <mergeCell ref="AO404:AP404"/>
    <mergeCell ref="AL405:AM405"/>
    <mergeCell ref="AO405:AP405"/>
    <mergeCell ref="C506:O506"/>
    <mergeCell ref="C507:E512"/>
    <mergeCell ref="F507:O507"/>
    <mergeCell ref="Y507:Y509"/>
    <mergeCell ref="F508:H512"/>
    <mergeCell ref="I508:K512"/>
    <mergeCell ref="L508:O512"/>
    <mergeCell ref="Y510:Y511"/>
    <mergeCell ref="AA512:AA514"/>
    <mergeCell ref="C513:E513"/>
    <mergeCell ref="F513:H513"/>
    <mergeCell ref="I513:K513"/>
    <mergeCell ref="L513:O513"/>
    <mergeCell ref="C514:E514"/>
    <mergeCell ref="F514:H514"/>
    <mergeCell ref="I514:K514"/>
    <mergeCell ref="L514:O514"/>
    <mergeCell ref="Y514:Y516"/>
    <mergeCell ref="C515:E515"/>
    <mergeCell ref="F515:H515"/>
    <mergeCell ref="I515:K515"/>
    <mergeCell ref="L515:O515"/>
    <mergeCell ref="AA515:AA517"/>
    <mergeCell ref="C516:E516"/>
    <mergeCell ref="F516:H516"/>
    <mergeCell ref="AG454:AH454"/>
    <mergeCell ref="AG460:AH460"/>
    <mergeCell ref="AD459:AE459"/>
    <mergeCell ref="AG468:AH468"/>
    <mergeCell ref="Q520:R520"/>
    <mergeCell ref="Y520:Y522"/>
    <mergeCell ref="C521:E521"/>
    <mergeCell ref="F521:H521"/>
    <mergeCell ref="I521:K521"/>
    <mergeCell ref="L521:O521"/>
    <mergeCell ref="C522:E522"/>
    <mergeCell ref="F522:H522"/>
    <mergeCell ref="I522:K522"/>
    <mergeCell ref="L522:O522"/>
    <mergeCell ref="AL536:AM536"/>
    <mergeCell ref="AO536:AP536"/>
    <mergeCell ref="AL537:AM537"/>
    <mergeCell ref="AO537:AP537"/>
    <mergeCell ref="AI523:AJ523"/>
    <mergeCell ref="AL523:AM523"/>
    <mergeCell ref="AO523:AP523"/>
    <mergeCell ref="AL524:AM524"/>
    <mergeCell ref="AO524:AP524"/>
    <mergeCell ref="Y523:Y524"/>
    <mergeCell ref="U524:V524"/>
    <mergeCell ref="J528:K528"/>
    <mergeCell ref="N528:O528"/>
    <mergeCell ref="S528:T528"/>
    <mergeCell ref="J529:K529"/>
    <mergeCell ref="N529:O529"/>
    <mergeCell ref="S529:T529"/>
    <mergeCell ref="J530:K530"/>
    <mergeCell ref="N530:O530"/>
    <mergeCell ref="S530:T530"/>
    <mergeCell ref="J531:K531"/>
    <mergeCell ref="N531:O531"/>
  </mergeCells>
  <conditionalFormatting sqref="W14:W16">
    <cfRule type="cellIs" dxfId="4" priority="3" operator="lessThan">
      <formula>0</formula>
    </cfRule>
  </conditionalFormatting>
  <conditionalFormatting sqref="AE132:AE134">
    <cfRule type="cellIs" dxfId="3" priority="5" operator="lessThan">
      <formula>0</formula>
    </cfRule>
  </conditionalFormatting>
  <conditionalFormatting sqref="AK369:AK371">
    <cfRule type="cellIs" dxfId="2" priority="2" operator="lessThan">
      <formula>0</formula>
    </cfRule>
  </conditionalFormatting>
  <conditionalFormatting sqref="AM250:AM252">
    <cfRule type="cellIs" dxfId="1" priority="4" operator="lessThan">
      <formula>0</formula>
    </cfRule>
  </conditionalFormatting>
  <conditionalFormatting sqref="AQ488:AQ49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tek_dogrultuda_calisan_doseme</vt:lpstr>
      <vt:lpstr>cift_dogrultuda_calisan_doseme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2025-03-01T09:04:06Z</dcterms:created>
  <dcterms:modified xsi:type="dcterms:W3CDTF">2025-04-06T17:52:33Z</dcterms:modified>
</cp:coreProperties>
</file>