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rca\Documents\ozel\gurcanweby\images\"/>
    </mc:Choice>
  </mc:AlternateContent>
  <xr:revisionPtr revIDLastSave="0" documentId="13_ncr:1_{4C54D97B-69FF-4350-B296-FB183F0AA188}" xr6:coauthVersionLast="46" xr6:coauthVersionMax="46" xr10:uidLastSave="{00000000-0000-0000-0000-000000000000}"/>
  <bookViews>
    <workbookView xWindow="-120" yWindow="-120" windowWidth="29040" windowHeight="15840" xr2:uid="{659F06A6-03AA-4899-8C15-4F67552AEC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4" i="1" l="1"/>
  <c r="P150" i="1" s="1"/>
  <c r="M185" i="1" s="1"/>
  <c r="F204" i="1"/>
  <c r="R204" i="1" s="1"/>
  <c r="O206" i="1"/>
  <c r="R10" i="1"/>
  <c r="K157" i="1"/>
  <c r="K155" i="1"/>
  <c r="U206" i="1"/>
  <c r="R206" i="1"/>
  <c r="S194" i="1"/>
  <c r="P194" i="1"/>
  <c r="M194" i="1"/>
  <c r="S193" i="1"/>
  <c r="P193" i="1"/>
  <c r="M193" i="1"/>
  <c r="S192" i="1"/>
  <c r="P192" i="1"/>
  <c r="M192" i="1"/>
  <c r="S191" i="1"/>
  <c r="P191" i="1"/>
  <c r="M191" i="1"/>
  <c r="V187" i="1"/>
  <c r="V188" i="1" s="1"/>
  <c r="S187" i="1"/>
  <c r="S188" i="1" s="1"/>
  <c r="J187" i="1"/>
  <c r="D187" i="1"/>
  <c r="D194" i="1" s="1"/>
  <c r="V185" i="1"/>
  <c r="V186" i="1" s="1"/>
  <c r="S185" i="1"/>
  <c r="S186" i="1" s="1"/>
  <c r="J185" i="1"/>
  <c r="D185" i="1"/>
  <c r="D193" i="1" s="1"/>
  <c r="V183" i="1"/>
  <c r="V184" i="1" s="1"/>
  <c r="S183" i="1"/>
  <c r="S184" i="1" s="1"/>
  <c r="J183" i="1"/>
  <c r="D183" i="1"/>
  <c r="D192" i="1" s="1"/>
  <c r="V181" i="1"/>
  <c r="V182" i="1" s="1"/>
  <c r="S181" i="1"/>
  <c r="S182" i="1" s="1"/>
  <c r="J181" i="1"/>
  <c r="D181" i="1"/>
  <c r="D191" i="1" s="1"/>
  <c r="Q175" i="1"/>
  <c r="Q176" i="1" s="1"/>
  <c r="Q177" i="1" s="1"/>
  <c r="Q178" i="1" s="1"/>
  <c r="N175" i="1"/>
  <c r="N176" i="1" s="1"/>
  <c r="N177" i="1" s="1"/>
  <c r="D174" i="1"/>
  <c r="D200" i="1" s="1"/>
  <c r="Q169" i="1"/>
  <c r="Q170" i="1" s="1"/>
  <c r="Q171" i="1" s="1"/>
  <c r="Q172" i="1" s="1"/>
  <c r="N169" i="1"/>
  <c r="N170" i="1" s="1"/>
  <c r="D168" i="1"/>
  <c r="D199" i="1" s="1"/>
  <c r="Q163" i="1"/>
  <c r="P198" i="1" s="1"/>
  <c r="N163" i="1"/>
  <c r="N164" i="1" s="1"/>
  <c r="N165" i="1" s="1"/>
  <c r="D162" i="1"/>
  <c r="D198" i="1" s="1"/>
  <c r="N160" i="1"/>
  <c r="K160" i="1"/>
  <c r="N158" i="1"/>
  <c r="K158" i="1"/>
  <c r="N157" i="1"/>
  <c r="N156" i="1"/>
  <c r="K156" i="1"/>
  <c r="N155" i="1"/>
  <c r="X151" i="1"/>
  <c r="J151" i="1"/>
  <c r="P187" i="1" s="1"/>
  <c r="P188" i="1" s="1"/>
  <c r="D151" i="1"/>
  <c r="D158" i="1" s="1"/>
  <c r="X150" i="1"/>
  <c r="J150" i="1"/>
  <c r="Q157" i="1" s="1"/>
  <c r="D150" i="1"/>
  <c r="D157" i="1" s="1"/>
  <c r="X149" i="1"/>
  <c r="J149" i="1"/>
  <c r="Q156" i="1" s="1"/>
  <c r="D149" i="1"/>
  <c r="D156" i="1" s="1"/>
  <c r="X148" i="1"/>
  <c r="P148" i="1"/>
  <c r="M181" i="1" s="1"/>
  <c r="J148" i="1"/>
  <c r="P181" i="1" s="1"/>
  <c r="P182" i="1" s="1"/>
  <c r="D148" i="1"/>
  <c r="D155" i="1" s="1"/>
  <c r="J143" i="1"/>
  <c r="R139" i="1"/>
  <c r="D124" i="1"/>
  <c r="V328" i="1"/>
  <c r="V329" i="1" s="1"/>
  <c r="S328" i="1"/>
  <c r="S329" i="1" s="1"/>
  <c r="V326" i="1"/>
  <c r="V327" i="1" s="1"/>
  <c r="S326" i="1"/>
  <c r="S327" i="1" s="1"/>
  <c r="V264" i="1"/>
  <c r="V265" i="1" s="1"/>
  <c r="S264" i="1"/>
  <c r="S265" i="1" s="1"/>
  <c r="V262" i="1"/>
  <c r="V263" i="1" s="1"/>
  <c r="S262" i="1"/>
  <c r="S263" i="1" s="1"/>
  <c r="V260" i="1"/>
  <c r="V261" i="1" s="1"/>
  <c r="S260" i="1"/>
  <c r="S261" i="1" s="1"/>
  <c r="V91" i="1"/>
  <c r="V92" i="1" s="1"/>
  <c r="S91" i="1"/>
  <c r="S92" i="1" s="1"/>
  <c r="V89" i="1"/>
  <c r="V90" i="1" s="1"/>
  <c r="S89" i="1"/>
  <c r="S90" i="1" s="1"/>
  <c r="V87" i="1"/>
  <c r="V88" i="1" s="1"/>
  <c r="S87" i="1"/>
  <c r="S88" i="1" s="1"/>
  <c r="V85" i="1"/>
  <c r="V86" i="1" s="1"/>
  <c r="S85" i="1"/>
  <c r="S86" i="1" s="1"/>
  <c r="F109" i="1"/>
  <c r="R109" i="1" s="1"/>
  <c r="F279" i="1"/>
  <c r="R279" i="1" s="1"/>
  <c r="E340" i="1"/>
  <c r="Q340" i="1" s="1"/>
  <c r="S333" i="1"/>
  <c r="S332" i="1"/>
  <c r="P333" i="1"/>
  <c r="P332" i="1"/>
  <c r="M333" i="1"/>
  <c r="M332" i="1"/>
  <c r="X310" i="1"/>
  <c r="X309" i="1"/>
  <c r="S270" i="1"/>
  <c r="P270" i="1"/>
  <c r="M270" i="1"/>
  <c r="S269" i="1"/>
  <c r="P269" i="1"/>
  <c r="M269" i="1"/>
  <c r="S268" i="1"/>
  <c r="P268" i="1"/>
  <c r="M268" i="1"/>
  <c r="S96" i="1"/>
  <c r="S97" i="1"/>
  <c r="S98" i="1"/>
  <c r="S95" i="1"/>
  <c r="X238" i="1"/>
  <c r="X237" i="1"/>
  <c r="X236" i="1"/>
  <c r="X235" i="1"/>
  <c r="P98" i="1"/>
  <c r="M98" i="1"/>
  <c r="P97" i="1"/>
  <c r="M97" i="1"/>
  <c r="P96" i="1"/>
  <c r="M96" i="1"/>
  <c r="P95" i="1"/>
  <c r="M95" i="1"/>
  <c r="X47" i="1"/>
  <c r="X48" i="1"/>
  <c r="X49" i="1"/>
  <c r="X46" i="1"/>
  <c r="V6" i="1"/>
  <c r="AA6" i="1" s="1"/>
  <c r="N342" i="1" s="1"/>
  <c r="J41" i="1"/>
  <c r="J230" i="1"/>
  <c r="J304" i="1"/>
  <c r="T342" i="1"/>
  <c r="Q342" i="1"/>
  <c r="U281" i="1"/>
  <c r="R281" i="1"/>
  <c r="U111" i="1"/>
  <c r="R111" i="1"/>
  <c r="P149" i="1" l="1"/>
  <c r="M183" i="1" s="1"/>
  <c r="M184" i="1" s="1"/>
  <c r="P151" i="1"/>
  <c r="M187" i="1" s="1"/>
  <c r="Q160" i="1"/>
  <c r="Q158" i="1"/>
  <c r="Y160" i="1"/>
  <c r="Y193" i="1"/>
  <c r="G207" i="1"/>
  <c r="Y156" i="1"/>
  <c r="Y192" i="1"/>
  <c r="Y157" i="1"/>
  <c r="Y158" i="1"/>
  <c r="Y194" i="1"/>
  <c r="M200" i="1"/>
  <c r="Q164" i="1"/>
  <c r="Q165" i="1" s="1"/>
  <c r="Q166" i="1" s="1"/>
  <c r="Y163" i="1"/>
  <c r="Y191" i="1"/>
  <c r="M198" i="1"/>
  <c r="Y198" i="1" s="1"/>
  <c r="M199" i="1"/>
  <c r="N178" i="1"/>
  <c r="Y178" i="1" s="1"/>
  <c r="Y177" i="1"/>
  <c r="M188" i="1"/>
  <c r="AE188" i="1" s="1"/>
  <c r="AE187" i="1"/>
  <c r="M182" i="1"/>
  <c r="AE182" i="1" s="1"/>
  <c r="AE181" i="1"/>
  <c r="M186" i="1"/>
  <c r="N166" i="1"/>
  <c r="N171" i="1"/>
  <c r="Y170" i="1"/>
  <c r="Q155" i="1"/>
  <c r="Y155" i="1" s="1"/>
  <c r="P185" i="1"/>
  <c r="P186" i="1" s="1"/>
  <c r="P200" i="1"/>
  <c r="Y175" i="1"/>
  <c r="Y169" i="1"/>
  <c r="P183" i="1"/>
  <c r="P184" i="1" s="1"/>
  <c r="P199" i="1"/>
  <c r="Y176" i="1"/>
  <c r="O111" i="1"/>
  <c r="G112" i="1" s="1"/>
  <c r="O281" i="1"/>
  <c r="G282" i="1" s="1"/>
  <c r="Y332" i="1"/>
  <c r="Y333" i="1"/>
  <c r="Y270" i="1"/>
  <c r="Y269" i="1"/>
  <c r="Y268" i="1"/>
  <c r="Y97" i="1"/>
  <c r="Y96" i="1"/>
  <c r="Y95" i="1"/>
  <c r="Y98" i="1"/>
  <c r="F343" i="1"/>
  <c r="Y200" i="1" l="1"/>
  <c r="Y166" i="1"/>
  <c r="Y165" i="1"/>
  <c r="Y179" i="1"/>
  <c r="AE185" i="1"/>
  <c r="Y199" i="1"/>
  <c r="Y201" i="1" s="1"/>
  <c r="Y164" i="1"/>
  <c r="AE186" i="1"/>
  <c r="AE183" i="1"/>
  <c r="N172" i="1"/>
  <c r="Y172" i="1" s="1"/>
  <c r="Y171" i="1"/>
  <c r="AE184" i="1"/>
  <c r="Q320" i="1"/>
  <c r="P337" i="1" s="1"/>
  <c r="N320" i="1"/>
  <c r="K315" i="1"/>
  <c r="K314" i="1"/>
  <c r="Q254" i="1"/>
  <c r="P275" i="1" s="1"/>
  <c r="N254" i="1"/>
  <c r="M275" i="1" s="1"/>
  <c r="Q248" i="1"/>
  <c r="Q249" i="1" s="1"/>
  <c r="Q250" i="1" s="1"/>
  <c r="Q251" i="1" s="1"/>
  <c r="N248" i="1"/>
  <c r="M274" i="1" s="1"/>
  <c r="K243" i="1"/>
  <c r="K242" i="1"/>
  <c r="K241" i="1"/>
  <c r="K56" i="1"/>
  <c r="K55" i="1"/>
  <c r="K54" i="1"/>
  <c r="K53" i="1"/>
  <c r="Q79" i="1"/>
  <c r="N79" i="1"/>
  <c r="Q73" i="1"/>
  <c r="N73" i="1"/>
  <c r="Q67" i="1"/>
  <c r="N67" i="1"/>
  <c r="Q61" i="1"/>
  <c r="N61" i="1"/>
  <c r="S231" i="1"/>
  <c r="P237" i="1" s="1"/>
  <c r="M264" i="1" s="1"/>
  <c r="AD10" i="1"/>
  <c r="X10" i="1"/>
  <c r="L10" i="1"/>
  <c r="J10" i="1"/>
  <c r="J310" i="1"/>
  <c r="P328" i="1" s="1"/>
  <c r="J328" i="1"/>
  <c r="D328" i="1"/>
  <c r="D333" i="1" s="1"/>
  <c r="J326" i="1"/>
  <c r="D326" i="1"/>
  <c r="D332" i="1" s="1"/>
  <c r="D319" i="1"/>
  <c r="D337" i="1" s="1"/>
  <c r="N317" i="1"/>
  <c r="K317" i="1"/>
  <c r="N315" i="1"/>
  <c r="N314" i="1"/>
  <c r="D310" i="1"/>
  <c r="D315" i="1" s="1"/>
  <c r="J309" i="1"/>
  <c r="Q314" i="1" s="1"/>
  <c r="D309" i="1"/>
  <c r="D314" i="1" s="1"/>
  <c r="J264" i="1"/>
  <c r="D264" i="1"/>
  <c r="D270" i="1" s="1"/>
  <c r="J262" i="1"/>
  <c r="D262" i="1"/>
  <c r="D269" i="1" s="1"/>
  <c r="J260" i="1"/>
  <c r="D260" i="1"/>
  <c r="D268" i="1" s="1"/>
  <c r="D253" i="1"/>
  <c r="D275" i="1" s="1"/>
  <c r="D247" i="1"/>
  <c r="D274" i="1" s="1"/>
  <c r="N245" i="1"/>
  <c r="K245" i="1"/>
  <c r="N243" i="1"/>
  <c r="N242" i="1"/>
  <c r="N241" i="1"/>
  <c r="J237" i="1"/>
  <c r="Q243" i="1" s="1"/>
  <c r="D237" i="1"/>
  <c r="D243" i="1" s="1"/>
  <c r="J236" i="1"/>
  <c r="Q242" i="1" s="1"/>
  <c r="D236" i="1"/>
  <c r="D242" i="1" s="1"/>
  <c r="J235" i="1"/>
  <c r="P260" i="1" s="1"/>
  <c r="P261" i="1" s="1"/>
  <c r="D235" i="1"/>
  <c r="D241" i="1" s="1"/>
  <c r="O226" i="1"/>
  <c r="P49" i="1"/>
  <c r="P48" i="1"/>
  <c r="P47" i="1"/>
  <c r="P46" i="1"/>
  <c r="Y173" i="1" l="1"/>
  <c r="Y167" i="1"/>
  <c r="Y196" i="1" s="1"/>
  <c r="Y203" i="1" s="1"/>
  <c r="P235" i="1"/>
  <c r="M260" i="1" s="1"/>
  <c r="AE260" i="1" s="1"/>
  <c r="P236" i="1"/>
  <c r="M262" i="1" s="1"/>
  <c r="Q245" i="1"/>
  <c r="Y245" i="1" s="1"/>
  <c r="S305" i="1"/>
  <c r="Y320" i="1"/>
  <c r="M337" i="1"/>
  <c r="Y337" i="1" s="1"/>
  <c r="N321" i="1"/>
  <c r="N322" i="1" s="1"/>
  <c r="N323" i="1" s="1"/>
  <c r="Y314" i="1"/>
  <c r="P329" i="1"/>
  <c r="Q315" i="1"/>
  <c r="Y315" i="1" s="1"/>
  <c r="P326" i="1"/>
  <c r="Q321" i="1"/>
  <c r="Q322" i="1" s="1"/>
  <c r="Q323" i="1" s="1"/>
  <c r="Y275" i="1"/>
  <c r="Y243" i="1"/>
  <c r="M265" i="1"/>
  <c r="Y242" i="1"/>
  <c r="Q241" i="1"/>
  <c r="Y241" i="1" s="1"/>
  <c r="P262" i="1"/>
  <c r="P263" i="1" s="1"/>
  <c r="P264" i="1"/>
  <c r="P265" i="1" s="1"/>
  <c r="P274" i="1"/>
  <c r="Y274" i="1" s="1"/>
  <c r="Y254" i="1"/>
  <c r="N255" i="1"/>
  <c r="Y248" i="1"/>
  <c r="Q255" i="1"/>
  <c r="Q256" i="1" s="1"/>
  <c r="Q257" i="1" s="1"/>
  <c r="N249" i="1"/>
  <c r="D22" i="1"/>
  <c r="R37" i="1"/>
  <c r="H204" i="1" l="1"/>
  <c r="L204" i="1" s="1"/>
  <c r="N207" i="1" s="1"/>
  <c r="K207" i="1" s="1"/>
  <c r="T10" i="1"/>
  <c r="AJ10" i="1" s="1"/>
  <c r="AE265" i="1"/>
  <c r="AE264" i="1"/>
  <c r="M263" i="1"/>
  <c r="AE263" i="1" s="1"/>
  <c r="AE262" i="1"/>
  <c r="M261" i="1"/>
  <c r="AE261" i="1" s="1"/>
  <c r="Q317" i="1"/>
  <c r="Y317" i="1" s="1"/>
  <c r="P310" i="1"/>
  <c r="M328" i="1" s="1"/>
  <c r="AE328" i="1" s="1"/>
  <c r="P309" i="1"/>
  <c r="M326" i="1" s="1"/>
  <c r="Y323" i="1"/>
  <c r="Y322" i="1"/>
  <c r="P327" i="1"/>
  <c r="Y321" i="1"/>
  <c r="Y276" i="1"/>
  <c r="N256" i="1"/>
  <c r="Y255" i="1"/>
  <c r="Y249" i="1"/>
  <c r="N250" i="1"/>
  <c r="D91" i="1"/>
  <c r="D98" i="1" s="1"/>
  <c r="D89" i="1"/>
  <c r="D97" i="1" s="1"/>
  <c r="D87" i="1"/>
  <c r="D96" i="1" s="1"/>
  <c r="J91" i="1"/>
  <c r="J89" i="1"/>
  <c r="J87" i="1"/>
  <c r="D85" i="1"/>
  <c r="D95" i="1" s="1"/>
  <c r="Q80" i="1"/>
  <c r="Q81" i="1" s="1"/>
  <c r="Q82" i="1" s="1"/>
  <c r="D78" i="1"/>
  <c r="D105" i="1" s="1"/>
  <c r="Q74" i="1"/>
  <c r="Q75" i="1" s="1"/>
  <c r="Q76" i="1" s="1"/>
  <c r="N74" i="1"/>
  <c r="D72" i="1"/>
  <c r="D104" i="1" s="1"/>
  <c r="Q68" i="1"/>
  <c r="Q69" i="1" s="1"/>
  <c r="Q70" i="1" s="1"/>
  <c r="N68" i="1"/>
  <c r="N69" i="1" s="1"/>
  <c r="D66" i="1"/>
  <c r="D103" i="1" s="1"/>
  <c r="Q62" i="1"/>
  <c r="Q63" i="1" s="1"/>
  <c r="Q64" i="1" s="1"/>
  <c r="N62" i="1"/>
  <c r="N63" i="1" s="1"/>
  <c r="S207" i="1" l="1"/>
  <c r="M327" i="1"/>
  <c r="AE327" i="1" s="1"/>
  <c r="AE326" i="1"/>
  <c r="M329" i="1"/>
  <c r="AE329" i="1" s="1"/>
  <c r="Y324" i="1"/>
  <c r="Y250" i="1"/>
  <c r="N251" i="1"/>
  <c r="Y251" i="1" s="1"/>
  <c r="N257" i="1"/>
  <c r="Y257" i="1" s="1"/>
  <c r="Y256" i="1"/>
  <c r="M104" i="1"/>
  <c r="Y79" i="1"/>
  <c r="P102" i="1"/>
  <c r="M105" i="1"/>
  <c r="M103" i="1"/>
  <c r="P103" i="1"/>
  <c r="M102" i="1"/>
  <c r="P104" i="1"/>
  <c r="P105" i="1"/>
  <c r="Y63" i="1"/>
  <c r="N64" i="1"/>
  <c r="Y64" i="1" s="1"/>
  <c r="Y61" i="1"/>
  <c r="N80" i="1"/>
  <c r="N81" i="1" s="1"/>
  <c r="N82" i="1" s="1"/>
  <c r="Y82" i="1" s="1"/>
  <c r="Y74" i="1"/>
  <c r="N75" i="1"/>
  <c r="Y73" i="1"/>
  <c r="Y67" i="1"/>
  <c r="N70" i="1"/>
  <c r="Y70" i="1" s="1"/>
  <c r="Y69" i="1"/>
  <c r="Y68" i="1"/>
  <c r="Y62" i="1"/>
  <c r="Y335" i="1" l="1"/>
  <c r="Y339" i="1" s="1"/>
  <c r="Y258" i="1"/>
  <c r="Y252" i="1"/>
  <c r="Y102" i="1"/>
  <c r="Y104" i="1"/>
  <c r="Y81" i="1"/>
  <c r="Y105" i="1"/>
  <c r="Y103" i="1"/>
  <c r="Y71" i="1"/>
  <c r="Y80" i="1"/>
  <c r="Y65" i="1"/>
  <c r="N76" i="1"/>
  <c r="Y76" i="1" s="1"/>
  <c r="Y75" i="1"/>
  <c r="Y272" i="1" l="1"/>
  <c r="Y278" i="1" s="1"/>
  <c r="H279" i="1" s="1"/>
  <c r="L279" i="1" s="1"/>
  <c r="N282" i="1" s="1"/>
  <c r="AF10" i="1"/>
  <c r="G340" i="1"/>
  <c r="K340" i="1" s="1"/>
  <c r="M343" i="1" s="1"/>
  <c r="R343" i="1" s="1"/>
  <c r="Y106" i="1"/>
  <c r="Y83" i="1"/>
  <c r="Y77" i="1"/>
  <c r="J343" i="1" l="1"/>
  <c r="Z10" i="1"/>
  <c r="D60" i="1"/>
  <c r="D102" i="1" s="1"/>
  <c r="J85" i="1"/>
  <c r="M91" i="1"/>
  <c r="M89" i="1"/>
  <c r="M87" i="1"/>
  <c r="M85" i="1"/>
  <c r="Q58" i="1"/>
  <c r="N58" i="1"/>
  <c r="K58" i="1"/>
  <c r="N56" i="1"/>
  <c r="N55" i="1"/>
  <c r="N54" i="1"/>
  <c r="J49" i="1"/>
  <c r="D49" i="1"/>
  <c r="D56" i="1" s="1"/>
  <c r="J48" i="1"/>
  <c r="D48" i="1"/>
  <c r="D55" i="1" s="1"/>
  <c r="J47" i="1"/>
  <c r="D47" i="1"/>
  <c r="D54" i="1" s="1"/>
  <c r="J46" i="1"/>
  <c r="Q53" i="1" s="1"/>
  <c r="N53" i="1"/>
  <c r="D46" i="1"/>
  <c r="D53" i="1" s="1"/>
  <c r="M92" i="1" l="1"/>
  <c r="M88" i="1"/>
  <c r="M90" i="1"/>
  <c r="M86" i="1"/>
  <c r="S282" i="1"/>
  <c r="K282" i="1"/>
  <c r="Q56" i="1"/>
  <c r="Y56" i="1" s="1"/>
  <c r="P91" i="1"/>
  <c r="AE91" i="1" s="1"/>
  <c r="Q55" i="1"/>
  <c r="Y55" i="1" s="1"/>
  <c r="P89" i="1"/>
  <c r="AE89" i="1" s="1"/>
  <c r="Q54" i="1"/>
  <c r="Y54" i="1" s="1"/>
  <c r="P87" i="1"/>
  <c r="AE87" i="1" s="1"/>
  <c r="Y53" i="1"/>
  <c r="P85" i="1"/>
  <c r="AE85" i="1" s="1"/>
  <c r="Y58" i="1"/>
  <c r="P90" i="1" l="1"/>
  <c r="AE90" i="1" s="1"/>
  <c r="P88" i="1"/>
  <c r="AE88" i="1" s="1"/>
  <c r="P92" i="1"/>
  <c r="AE92" i="1" s="1"/>
  <c r="P86" i="1"/>
  <c r="AE86" i="1" s="1"/>
  <c r="Y100" i="1" l="1"/>
  <c r="Y108" i="1" s="1"/>
  <c r="H109" i="1" s="1"/>
  <c r="L109" i="1" s="1"/>
  <c r="N112" i="1" s="1"/>
  <c r="N10" i="1" l="1"/>
  <c r="S112" i="1" l="1"/>
  <c r="K112" i="1"/>
</calcChain>
</file>

<file path=xl/sharedStrings.xml><?xml version="1.0" encoding="utf-8"?>
<sst xmlns="http://schemas.openxmlformats.org/spreadsheetml/2006/main" count="1109" uniqueCount="105">
  <si>
    <t>m</t>
  </si>
  <si>
    <t>hf</t>
  </si>
  <si>
    <t>hkat</t>
  </si>
  <si>
    <t>hp</t>
  </si>
  <si>
    <t>hd</t>
  </si>
  <si>
    <t>h</t>
  </si>
  <si>
    <t>bw</t>
  </si>
  <si>
    <t>K101</t>
  </si>
  <si>
    <t>K102</t>
  </si>
  <si>
    <t>K103</t>
  </si>
  <si>
    <t>K104</t>
  </si>
  <si>
    <t>hk</t>
  </si>
  <si>
    <t>bk</t>
  </si>
  <si>
    <t>kiriş ağırlığı</t>
  </si>
  <si>
    <t>KN/m3</t>
  </si>
  <si>
    <t>=</t>
  </si>
  <si>
    <t>*</t>
  </si>
  <si>
    <t>bk =</t>
  </si>
  <si>
    <t>hk =</t>
  </si>
  <si>
    <t>KN</t>
  </si>
  <si>
    <t>kolon ağırlığı</t>
  </si>
  <si>
    <t>hkat =</t>
  </si>
  <si>
    <t>D1</t>
  </si>
  <si>
    <t>D2</t>
  </si>
  <si>
    <t>D3</t>
  </si>
  <si>
    <t>D4</t>
  </si>
  <si>
    <t>kaplama</t>
  </si>
  <si>
    <t>betonarme betonu</t>
  </si>
  <si>
    <t>KN/m3 =</t>
  </si>
  <si>
    <t>KN/m²</t>
  </si>
  <si>
    <t>tesviye betonu</t>
  </si>
  <si>
    <t>sıva</t>
  </si>
  <si>
    <t>kolon boyutları</t>
  </si>
  <si>
    <t>döşemesi ağırlığı</t>
  </si>
  <si>
    <t>BOYUTLAR</t>
  </si>
  <si>
    <t>AĞIRLIKLAR</t>
  </si>
  <si>
    <t xml:space="preserve">kirişi üzeri </t>
  </si>
  <si>
    <t>duvar ağırlıkları</t>
  </si>
  <si>
    <t>döşeme üzeri</t>
  </si>
  <si>
    <t>genel toplam sabit yük g =</t>
  </si>
  <si>
    <t>genel toplam hareketli yük q =</t>
  </si>
  <si>
    <t>döşemler üzeri hareketli yük ağırlığı</t>
  </si>
  <si>
    <t>Dikkat sadece sarı hücrelere data girilecek.</t>
  </si>
  <si>
    <t>adet</t>
  </si>
  <si>
    <t>binadaki kat adedi =</t>
  </si>
  <si>
    <t>Bina yükü</t>
  </si>
  <si>
    <t>kiriş</t>
  </si>
  <si>
    <t>(m)</t>
  </si>
  <si>
    <t>L</t>
  </si>
  <si>
    <t>ORTA KOLON</t>
  </si>
  <si>
    <t>KENAR KOLON</t>
  </si>
  <si>
    <t>KÖŞE KOLON</t>
  </si>
  <si>
    <t>ORTA KOLONA GELEN YÜK</t>
  </si>
  <si>
    <t>KENAR KOLONA GELEN YÜK</t>
  </si>
  <si>
    <t>KÖŞE KOLONA GELEN YÜK</t>
  </si>
  <si>
    <t>+</t>
  </si>
  <si>
    <t>*(</t>
  </si>
  <si>
    <t>)=</t>
  </si>
  <si>
    <t>K105</t>
  </si>
  <si>
    <t>K107</t>
  </si>
  <si>
    <t>K106</t>
  </si>
  <si>
    <t>K108</t>
  </si>
  <si>
    <t>K109</t>
  </si>
  <si>
    <t>D5</t>
  </si>
  <si>
    <t>D6</t>
  </si>
  <si>
    <t>D7</t>
  </si>
  <si>
    <t>bina yaklaşık yükü =</t>
  </si>
  <si>
    <t>Bir adet köşe kolon için işletme yükü    Pd = 1,4 * g + 1,6 * q =</t>
  </si>
  <si>
    <t>Bir adet kenar kolon için işletme yükü    Pd = 1,4 * g + 1,6 * q =</t>
  </si>
  <si>
    <t>Bir adet orta kolon için işletme yükü    Pd = 1,4 * g + 1,6 * q =</t>
  </si>
  <si>
    <t>pencere</t>
  </si>
  <si>
    <t>duvar</t>
  </si>
  <si>
    <t xml:space="preserve">fck = C = </t>
  </si>
  <si>
    <t>N/mm² (Mpa.) (beton silindirik karakteristik mukavemeti)</t>
  </si>
  <si>
    <t>Nd =</t>
  </si>
  <si>
    <t xml:space="preserve"> /</t>
  </si>
  <si>
    <t>Nmax =</t>
  </si>
  <si>
    <r>
      <rPr>
        <b/>
        <sz val="12"/>
        <color theme="7" tint="-0.499984740745262"/>
        <rFont val="Arial"/>
        <family val="2"/>
        <charset val="162"/>
      </rPr>
      <t xml:space="preserve">BİR ADET KAT KOLONUNA GELEN YÜK , KOLON ÖNBOYUT VE YAKLAŞIK BİNA AĞIRLIĞI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</si>
  <si>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t>Nmax = 0,9 * fcd * alan =</t>
  </si>
  <si>
    <t>fcd =</t>
  </si>
  <si>
    <t>N/mm²</t>
  </si>
  <si>
    <t>TS500 madde 7.4.1 uyarınca enkesit alanları belirlenecektir.</t>
  </si>
  <si>
    <t>Lp</t>
  </si>
  <si>
    <t>Lp = pencere yatay genişliği</t>
  </si>
  <si>
    <t>hp = pencere düşey yüksekliği</t>
  </si>
  <si>
    <t>cam</t>
  </si>
  <si>
    <t>çift cam</t>
  </si>
  <si>
    <t>pencere ağırlıkları</t>
  </si>
  <si>
    <t>yok</t>
  </si>
  <si>
    <t>kiriş , duvar ve pencere boyutları</t>
  </si>
  <si>
    <t>-</t>
  </si>
  <si>
    <t>)*</t>
  </si>
  <si>
    <t>tek camlı pencere 0,40 KN/m² ; çift camlı pencere 0,50 KN/m²</t>
  </si>
  <si>
    <t>(</t>
  </si>
  <si>
    <t>kat için)</t>
  </si>
  <si>
    <t>kattaki orta kolon adedi =</t>
  </si>
  <si>
    <t>kattaki kenar kolon adedi =</t>
  </si>
  <si>
    <t>kattaki köşe kolon adedi =</t>
  </si>
  <si>
    <t>ORTA KÖŞE KOLON</t>
  </si>
  <si>
    <t>Bir adet orta köşe kolon için işletme yükü    Pd = 1,4 * g + 1,6 * q =</t>
  </si>
  <si>
    <t>kattaki orta köşe kolon adedi =</t>
  </si>
  <si>
    <t>D8</t>
  </si>
  <si>
    <t>D9</t>
  </si>
  <si>
    <t>D10</t>
  </si>
  <si>
    <t>ORTA KÖŞE KOLONA GELEN YÜK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</si>
</sst>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u/>
      <sz val="8"/>
      <color theme="1"/>
      <name val="Arial"/>
      <family val="2"/>
      <charset val="162"/>
    </font>
    <font>
      <i/>
      <u/>
      <sz val="8"/>
      <color theme="1"/>
      <name val="Arial"/>
      <family val="2"/>
      <charset val="162"/>
    </font>
    <font>
      <b/>
      <u/>
      <sz val="8"/>
      <color rgb="FF0070C0"/>
      <name val="Arial"/>
      <family val="2"/>
      <charset val="162"/>
    </font>
    <font>
      <sz val="8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u/>
      <sz val="8"/>
      <color theme="1"/>
      <name val="Arial"/>
      <family val="2"/>
      <charset val="162"/>
    </font>
    <font>
      <u/>
      <sz val="8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b/>
      <i/>
      <u/>
      <sz val="8"/>
      <color theme="1"/>
      <name val="Arial"/>
      <family val="2"/>
      <charset val="162"/>
    </font>
    <font>
      <i/>
      <sz val="8"/>
      <color theme="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auto="1"/>
      </left>
      <right/>
      <top style="mediumDashed">
        <color auto="1"/>
      </top>
      <bottom/>
      <diagonal/>
    </border>
    <border>
      <left/>
      <right style="medium">
        <color auto="1"/>
      </right>
      <top style="mediumDashed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Dashed">
        <color auto="1"/>
      </bottom>
      <diagonal/>
    </border>
    <border>
      <left/>
      <right style="medium">
        <color auto="1"/>
      </right>
      <top/>
      <bottom style="mediumDashed">
        <color auto="1"/>
      </bottom>
      <diagonal/>
    </border>
    <border>
      <left style="mediumDashed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Dashed">
        <color auto="1"/>
      </right>
      <top style="medium">
        <color auto="1"/>
      </top>
      <bottom/>
      <diagonal/>
    </border>
    <border>
      <left style="mediumDashed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Dashed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0" fillId="0" borderId="11" xfId="0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4" borderId="9" xfId="0" applyFill="1" applyBorder="1" applyAlignment="1" applyProtection="1">
      <alignment vertical="center"/>
      <protection hidden="1"/>
    </xf>
    <xf numFmtId="0" fontId="0" fillId="4" borderId="10" xfId="0" applyFill="1" applyBorder="1" applyAlignment="1" applyProtection="1">
      <alignment vertical="center"/>
      <protection hidden="1"/>
    </xf>
    <xf numFmtId="0" fontId="0" fillId="2" borderId="3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4" borderId="11" xfId="0" applyFill="1" applyBorder="1" applyAlignment="1" applyProtection="1">
      <alignment vertical="center"/>
      <protection hidden="1"/>
    </xf>
    <xf numFmtId="0" fontId="0" fillId="4" borderId="12" xfId="0" applyFill="1" applyBorder="1" applyAlignment="1" applyProtection="1">
      <alignment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textRotation="90"/>
      <protection hidden="1"/>
    </xf>
    <xf numFmtId="0" fontId="0" fillId="4" borderId="15" xfId="0" applyFill="1" applyBorder="1" applyAlignment="1" applyProtection="1">
      <alignment vertical="center"/>
      <protection hidden="1"/>
    </xf>
    <xf numFmtId="0" fontId="0" fillId="4" borderId="16" xfId="0" applyFill="1" applyBorder="1" applyAlignment="1" applyProtection="1">
      <alignment vertical="center"/>
      <protection hidden="1"/>
    </xf>
    <xf numFmtId="0" fontId="0" fillId="4" borderId="17" xfId="0" applyFill="1" applyBorder="1" applyAlignment="1" applyProtection="1">
      <alignment vertical="center"/>
      <protection hidden="1"/>
    </xf>
    <xf numFmtId="0" fontId="0" fillId="4" borderId="18" xfId="0" applyFill="1" applyBorder="1" applyAlignment="1" applyProtection="1">
      <alignment vertical="center"/>
      <protection hidden="1"/>
    </xf>
    <xf numFmtId="0" fontId="0" fillId="4" borderId="19" xfId="0" applyFill="1" applyBorder="1" applyAlignment="1" applyProtection="1">
      <alignment vertical="center"/>
      <protection hidden="1"/>
    </xf>
    <xf numFmtId="0" fontId="0" fillId="4" borderId="20" xfId="0" applyFill="1" applyBorder="1" applyAlignment="1" applyProtection="1">
      <alignment vertical="center"/>
      <protection hidden="1"/>
    </xf>
    <xf numFmtId="0" fontId="0" fillId="4" borderId="21" xfId="0" applyFill="1" applyBorder="1" applyAlignment="1" applyProtection="1">
      <alignment vertical="center"/>
      <protection hidden="1"/>
    </xf>
    <xf numFmtId="0" fontId="0" fillId="4" borderId="22" xfId="0" applyFill="1" applyBorder="1" applyAlignment="1" applyProtection="1">
      <alignment vertical="center"/>
      <protection hidden="1"/>
    </xf>
    <xf numFmtId="0" fontId="0" fillId="4" borderId="23" xfId="0" applyFill="1" applyBorder="1" applyAlignment="1" applyProtection="1">
      <alignment vertical="center"/>
      <protection hidden="1"/>
    </xf>
    <xf numFmtId="0" fontId="0" fillId="4" borderId="24" xfId="0" applyFill="1" applyBorder="1" applyAlignment="1" applyProtection="1">
      <alignment vertical="center"/>
      <protection hidden="1"/>
    </xf>
    <xf numFmtId="0" fontId="0" fillId="4" borderId="11" xfId="0" applyFill="1" applyBorder="1" applyAlignment="1" applyProtection="1">
      <alignment horizontal="right"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0" fillId="4" borderId="13" xfId="0" applyFill="1" applyBorder="1" applyAlignment="1" applyProtection="1">
      <alignment vertical="center"/>
      <protection hidden="1"/>
    </xf>
    <xf numFmtId="0" fontId="0" fillId="4" borderId="14" xfId="0" applyFill="1" applyBorder="1" applyAlignment="1" applyProtection="1">
      <alignment vertical="center"/>
      <protection hidden="1"/>
    </xf>
    <xf numFmtId="0" fontId="0" fillId="2" borderId="8" xfId="0" applyFill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0" fillId="0" borderId="12" xfId="0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22" xfId="0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 textRotation="90"/>
      <protection hidden="1"/>
    </xf>
    <xf numFmtId="0" fontId="0" fillId="0" borderId="4" xfId="0" applyFill="1" applyBorder="1" applyAlignment="1" applyProtection="1">
      <alignment vertical="center"/>
      <protection hidden="1"/>
    </xf>
    <xf numFmtId="0" fontId="0" fillId="0" borderId="5" xfId="0" applyFill="1" applyBorder="1" applyAlignment="1" applyProtection="1">
      <alignment vertical="center"/>
      <protection hidden="1"/>
    </xf>
    <xf numFmtId="0" fontId="0" fillId="4" borderId="5" xfId="0" applyFill="1" applyBorder="1" applyAlignment="1" applyProtection="1">
      <alignment vertical="center"/>
      <protection hidden="1"/>
    </xf>
    <xf numFmtId="0" fontId="0" fillId="0" borderId="21" xfId="0" applyFill="1" applyBorder="1" applyAlignment="1" applyProtection="1">
      <alignment vertical="center"/>
      <protection hidden="1"/>
    </xf>
    <xf numFmtId="0" fontId="0" fillId="0" borderId="24" xfId="0" applyFill="1" applyBorder="1" applyAlignment="1" applyProtection="1">
      <alignment vertical="center"/>
      <protection hidden="1"/>
    </xf>
    <xf numFmtId="0" fontId="0" fillId="0" borderId="7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5" fillId="6" borderId="0" xfId="0" applyFont="1" applyFill="1" applyProtection="1">
      <protection locked="0"/>
    </xf>
    <xf numFmtId="0" fontId="10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23" xfId="0" applyFill="1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locked="0"/>
    </xf>
    <xf numFmtId="0" fontId="13" fillId="0" borderId="29" xfId="0" applyFont="1" applyBorder="1" applyAlignment="1" applyProtection="1">
      <alignment vertical="center"/>
      <protection hidden="1"/>
    </xf>
    <xf numFmtId="0" fontId="0" fillId="0" borderId="29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hidden="1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33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 textRotation="90"/>
      <protection hidden="1"/>
    </xf>
    <xf numFmtId="0" fontId="0" fillId="3" borderId="11" xfId="0" applyFill="1" applyBorder="1" applyAlignment="1" applyProtection="1">
      <alignment horizontal="center" vertical="center" textRotation="90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 textRotation="90"/>
      <protection locked="0"/>
    </xf>
    <xf numFmtId="0" fontId="0" fillId="0" borderId="32" xfId="0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hidden="1"/>
    </xf>
    <xf numFmtId="0" fontId="0" fillId="0" borderId="32" xfId="0" applyFont="1" applyBorder="1" applyAlignment="1" applyProtection="1">
      <alignment horizontal="center" vertical="center"/>
      <protection hidden="1"/>
    </xf>
    <xf numFmtId="0" fontId="6" fillId="5" borderId="17" xfId="0" applyFont="1" applyFill="1" applyBorder="1" applyAlignment="1" applyProtection="1">
      <alignment horizontal="center" vertical="center" wrapText="1"/>
      <protection hidden="1"/>
    </xf>
    <xf numFmtId="0" fontId="6" fillId="5" borderId="16" xfId="0" applyFont="1" applyFill="1" applyBorder="1" applyAlignment="1" applyProtection="1">
      <alignment horizontal="center" vertical="center" wrapText="1"/>
      <protection hidden="1"/>
    </xf>
    <xf numFmtId="0" fontId="6" fillId="5" borderId="18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12</xdr:row>
      <xdr:rowOff>0</xdr:rowOff>
    </xdr:from>
    <xdr:to>
      <xdr:col>29</xdr:col>
      <xdr:colOff>19050</xdr:colOff>
      <xdr:row>37</xdr:row>
      <xdr:rowOff>80963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4AFA9654-AD7E-4839-AA59-86C941DD6C62}"/>
            </a:ext>
          </a:extLst>
        </xdr:cNvPr>
        <xdr:cNvGrpSpPr/>
      </xdr:nvGrpSpPr>
      <xdr:grpSpPr>
        <a:xfrm>
          <a:off x="561975" y="2181225"/>
          <a:ext cx="4152900" cy="3690938"/>
          <a:chOff x="2343150" y="1181100"/>
          <a:chExt cx="4152900" cy="3748088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67567A5B-312D-42C5-9A0D-E159F6F9807A}"/>
              </a:ext>
            </a:extLst>
          </xdr:cNvPr>
          <xdr:cNvSpPr/>
        </xdr:nvSpPr>
        <xdr:spPr>
          <a:xfrm>
            <a:off x="4414836" y="2509838"/>
            <a:ext cx="571500" cy="590550"/>
          </a:xfrm>
          <a:prstGeom prst="rect">
            <a:avLst/>
          </a:prstGeom>
          <a:solidFill>
            <a:schemeClr val="bg1">
              <a:lumMod val="75000"/>
            </a:schemeClr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C3A3F6EB-4C84-48E8-ACD3-6E74D99B7D73}"/>
              </a:ext>
            </a:extLst>
          </xdr:cNvPr>
          <xdr:cNvCxnSpPr/>
        </xdr:nvCxnSpPr>
        <xdr:spPr>
          <a:xfrm>
            <a:off x="4695823" y="1181100"/>
            <a:ext cx="0" cy="3524250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1A84349D-B0F8-43BB-9D9A-0052A1DC5D62}"/>
              </a:ext>
            </a:extLst>
          </xdr:cNvPr>
          <xdr:cNvCxnSpPr/>
        </xdr:nvCxnSpPr>
        <xdr:spPr>
          <a:xfrm>
            <a:off x="3076575" y="4333875"/>
            <a:ext cx="0" cy="5857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63327F59-E4F6-436F-8D54-6BCEAA59036F}"/>
              </a:ext>
            </a:extLst>
          </xdr:cNvPr>
          <xdr:cNvCxnSpPr/>
        </xdr:nvCxnSpPr>
        <xdr:spPr>
          <a:xfrm>
            <a:off x="2981325" y="4562475"/>
            <a:ext cx="3414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A8DA6ED1-F801-4898-84A2-5CAE0AFCC579}"/>
              </a:ext>
            </a:extLst>
          </xdr:cNvPr>
          <xdr:cNvCxnSpPr/>
        </xdr:nvCxnSpPr>
        <xdr:spPr>
          <a:xfrm flipH="1">
            <a:off x="3028949" y="4510087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8B7CBE49-3A49-440C-BCC3-6B5964487146}"/>
              </a:ext>
            </a:extLst>
          </xdr:cNvPr>
          <xdr:cNvCxnSpPr/>
        </xdr:nvCxnSpPr>
        <xdr:spPr>
          <a:xfrm>
            <a:off x="6315073" y="4333875"/>
            <a:ext cx="0" cy="595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F88885E3-A50D-4E9B-B8FD-854E70B7EFB6}"/>
              </a:ext>
            </a:extLst>
          </xdr:cNvPr>
          <xdr:cNvCxnSpPr/>
        </xdr:nvCxnSpPr>
        <xdr:spPr>
          <a:xfrm flipH="1">
            <a:off x="2343150" y="1333500"/>
            <a:ext cx="69532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69EB667B-7A4C-4529-A6D0-A387E9692404}"/>
              </a:ext>
            </a:extLst>
          </xdr:cNvPr>
          <xdr:cNvCxnSpPr/>
        </xdr:nvCxnSpPr>
        <xdr:spPr>
          <a:xfrm>
            <a:off x="2752725" y="1257300"/>
            <a:ext cx="0" cy="30956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2653D4F1-7BCE-45BF-9D2D-A3CDBAD61DE5}"/>
              </a:ext>
            </a:extLst>
          </xdr:cNvPr>
          <xdr:cNvCxnSpPr/>
        </xdr:nvCxnSpPr>
        <xdr:spPr>
          <a:xfrm flipH="1">
            <a:off x="2362200" y="4276728"/>
            <a:ext cx="6477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41417799-075E-4AA9-B82A-D5A894A4679F}"/>
              </a:ext>
            </a:extLst>
          </xdr:cNvPr>
          <xdr:cNvCxnSpPr/>
        </xdr:nvCxnSpPr>
        <xdr:spPr>
          <a:xfrm flipH="1">
            <a:off x="2705100" y="4229102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0A942208-BCEA-4DAE-9B06-B86304D86E80}"/>
              </a:ext>
            </a:extLst>
          </xdr:cNvPr>
          <xdr:cNvCxnSpPr/>
        </xdr:nvCxnSpPr>
        <xdr:spPr>
          <a:xfrm flipH="1">
            <a:off x="4648197" y="4510087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0BF675E7-D84D-41D0-A386-7BFF3588B7A6}"/>
              </a:ext>
            </a:extLst>
          </xdr:cNvPr>
          <xdr:cNvCxnSpPr/>
        </xdr:nvCxnSpPr>
        <xdr:spPr>
          <a:xfrm flipH="1">
            <a:off x="6267447" y="4514850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67734094-D1BB-4D89-8BEC-53A2CEEF1A52}"/>
              </a:ext>
            </a:extLst>
          </xdr:cNvPr>
          <xdr:cNvCxnSpPr/>
        </xdr:nvCxnSpPr>
        <xdr:spPr>
          <a:xfrm flipH="1">
            <a:off x="2695575" y="2762250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73236236-DD4B-4B1A-8DAD-CB258F2AEB12}"/>
              </a:ext>
            </a:extLst>
          </xdr:cNvPr>
          <xdr:cNvCxnSpPr/>
        </xdr:nvCxnSpPr>
        <xdr:spPr>
          <a:xfrm flipH="1">
            <a:off x="2705101" y="1290638"/>
            <a:ext cx="95249" cy="9524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Straight Connector 129">
            <a:extLst>
              <a:ext uri="{FF2B5EF4-FFF2-40B4-BE49-F238E27FC236}">
                <a16:creationId xmlns:a16="http://schemas.microsoft.com/office/drawing/2014/main" id="{0ED0F48B-826D-40F4-8B77-E7E2E2DC154F}"/>
              </a:ext>
            </a:extLst>
          </xdr:cNvPr>
          <xdr:cNvCxnSpPr/>
        </xdr:nvCxnSpPr>
        <xdr:spPr>
          <a:xfrm>
            <a:off x="3967163" y="3095625"/>
            <a:ext cx="3952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Connector 131">
            <a:extLst>
              <a:ext uri="{FF2B5EF4-FFF2-40B4-BE49-F238E27FC236}">
                <a16:creationId xmlns:a16="http://schemas.microsoft.com/office/drawing/2014/main" id="{97FDF9BB-BCFF-4C00-BA80-49CE455B63A7}"/>
              </a:ext>
            </a:extLst>
          </xdr:cNvPr>
          <xdr:cNvCxnSpPr/>
        </xdr:nvCxnSpPr>
        <xdr:spPr>
          <a:xfrm flipV="1">
            <a:off x="4048125" y="2447925"/>
            <a:ext cx="0" cy="7429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Straight Connector 133">
            <a:extLst>
              <a:ext uri="{FF2B5EF4-FFF2-40B4-BE49-F238E27FC236}">
                <a16:creationId xmlns:a16="http://schemas.microsoft.com/office/drawing/2014/main" id="{7C9E94E6-8537-4AA7-ABBF-4DAE635DE031}"/>
              </a:ext>
            </a:extLst>
          </xdr:cNvPr>
          <xdr:cNvCxnSpPr/>
        </xdr:nvCxnSpPr>
        <xdr:spPr>
          <a:xfrm flipH="1">
            <a:off x="4000500" y="3057525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Straight Connector 136">
            <a:extLst>
              <a:ext uri="{FF2B5EF4-FFF2-40B4-BE49-F238E27FC236}">
                <a16:creationId xmlns:a16="http://schemas.microsoft.com/office/drawing/2014/main" id="{A66DD153-F349-4134-877C-5063175A7A65}"/>
              </a:ext>
            </a:extLst>
          </xdr:cNvPr>
          <xdr:cNvCxnSpPr/>
        </xdr:nvCxnSpPr>
        <xdr:spPr>
          <a:xfrm>
            <a:off x="3967163" y="2514600"/>
            <a:ext cx="3952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Connector 137">
            <a:extLst>
              <a:ext uri="{FF2B5EF4-FFF2-40B4-BE49-F238E27FC236}">
                <a16:creationId xmlns:a16="http://schemas.microsoft.com/office/drawing/2014/main" id="{955F8008-29A0-4355-B0B4-D1892A410E1F}"/>
              </a:ext>
            </a:extLst>
          </xdr:cNvPr>
          <xdr:cNvCxnSpPr/>
        </xdr:nvCxnSpPr>
        <xdr:spPr>
          <a:xfrm flipH="1">
            <a:off x="4000500" y="24765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Straight Connector 140">
            <a:extLst>
              <a:ext uri="{FF2B5EF4-FFF2-40B4-BE49-F238E27FC236}">
                <a16:creationId xmlns:a16="http://schemas.microsoft.com/office/drawing/2014/main" id="{5B41DB6D-860F-4D79-B6D7-4C7FAB585D1F}"/>
              </a:ext>
            </a:extLst>
          </xdr:cNvPr>
          <xdr:cNvCxnSpPr/>
        </xdr:nvCxnSpPr>
        <xdr:spPr>
          <a:xfrm>
            <a:off x="4414838" y="3148013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Straight Connector 142">
            <a:extLst>
              <a:ext uri="{FF2B5EF4-FFF2-40B4-BE49-F238E27FC236}">
                <a16:creationId xmlns:a16="http://schemas.microsoft.com/office/drawing/2014/main" id="{BB96B7A7-1D9F-4BFB-90BD-4C23CC6D69E6}"/>
              </a:ext>
            </a:extLst>
          </xdr:cNvPr>
          <xdr:cNvCxnSpPr/>
        </xdr:nvCxnSpPr>
        <xdr:spPr>
          <a:xfrm>
            <a:off x="4338638" y="3409950"/>
            <a:ext cx="7000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Connector 146">
            <a:extLst>
              <a:ext uri="{FF2B5EF4-FFF2-40B4-BE49-F238E27FC236}">
                <a16:creationId xmlns:a16="http://schemas.microsoft.com/office/drawing/2014/main" id="{8DF5FA5C-C67E-421E-A8F1-79988BC5DA30}"/>
              </a:ext>
            </a:extLst>
          </xdr:cNvPr>
          <xdr:cNvCxnSpPr/>
        </xdr:nvCxnSpPr>
        <xdr:spPr>
          <a:xfrm flipH="1">
            <a:off x="4371975" y="337185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Connector 147">
            <a:extLst>
              <a:ext uri="{FF2B5EF4-FFF2-40B4-BE49-F238E27FC236}">
                <a16:creationId xmlns:a16="http://schemas.microsoft.com/office/drawing/2014/main" id="{AAB2C921-7857-428B-92F3-8DCBA75CF8BC}"/>
              </a:ext>
            </a:extLst>
          </xdr:cNvPr>
          <xdr:cNvCxnSpPr/>
        </xdr:nvCxnSpPr>
        <xdr:spPr>
          <a:xfrm>
            <a:off x="4981576" y="3143253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Straight Connector 148">
            <a:extLst>
              <a:ext uri="{FF2B5EF4-FFF2-40B4-BE49-F238E27FC236}">
                <a16:creationId xmlns:a16="http://schemas.microsoft.com/office/drawing/2014/main" id="{5BFC7213-EB50-43A2-8E96-34876CB1E945}"/>
              </a:ext>
            </a:extLst>
          </xdr:cNvPr>
          <xdr:cNvCxnSpPr/>
        </xdr:nvCxnSpPr>
        <xdr:spPr>
          <a:xfrm flipH="1">
            <a:off x="4938713" y="336709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Straight Connector 164">
            <a:extLst>
              <a:ext uri="{FF2B5EF4-FFF2-40B4-BE49-F238E27FC236}">
                <a16:creationId xmlns:a16="http://schemas.microsoft.com/office/drawing/2014/main" id="{AD4B1971-C304-436E-97A6-20430D9ED42E}"/>
              </a:ext>
            </a:extLst>
          </xdr:cNvPr>
          <xdr:cNvCxnSpPr/>
        </xdr:nvCxnSpPr>
        <xdr:spPr>
          <a:xfrm>
            <a:off x="2428874" y="1252537"/>
            <a:ext cx="0" cy="30956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Straight Connector 165">
            <a:extLst>
              <a:ext uri="{FF2B5EF4-FFF2-40B4-BE49-F238E27FC236}">
                <a16:creationId xmlns:a16="http://schemas.microsoft.com/office/drawing/2014/main" id="{ADAB1F5C-FD58-42A7-BB8D-A31BEE8042A1}"/>
              </a:ext>
            </a:extLst>
          </xdr:cNvPr>
          <xdr:cNvCxnSpPr/>
        </xdr:nvCxnSpPr>
        <xdr:spPr>
          <a:xfrm flipH="1">
            <a:off x="2381250" y="1285875"/>
            <a:ext cx="95249" cy="9524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Straight Connector 167">
            <a:extLst>
              <a:ext uri="{FF2B5EF4-FFF2-40B4-BE49-F238E27FC236}">
                <a16:creationId xmlns:a16="http://schemas.microsoft.com/office/drawing/2014/main" id="{25D21DC3-BCF1-480D-9F9D-0CED321CD8C7}"/>
              </a:ext>
            </a:extLst>
          </xdr:cNvPr>
          <xdr:cNvCxnSpPr/>
        </xdr:nvCxnSpPr>
        <xdr:spPr>
          <a:xfrm flipH="1">
            <a:off x="2381249" y="4229100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Straight Connector 170">
            <a:extLst>
              <a:ext uri="{FF2B5EF4-FFF2-40B4-BE49-F238E27FC236}">
                <a16:creationId xmlns:a16="http://schemas.microsoft.com/office/drawing/2014/main" id="{06CB78CB-F8D9-4D17-9AEB-49A535D5273F}"/>
              </a:ext>
            </a:extLst>
          </xdr:cNvPr>
          <xdr:cNvCxnSpPr/>
        </xdr:nvCxnSpPr>
        <xdr:spPr>
          <a:xfrm>
            <a:off x="2981325" y="4848225"/>
            <a:ext cx="3414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Straight Connector 171">
            <a:extLst>
              <a:ext uri="{FF2B5EF4-FFF2-40B4-BE49-F238E27FC236}">
                <a16:creationId xmlns:a16="http://schemas.microsoft.com/office/drawing/2014/main" id="{4521DBF9-4BC3-4E66-81B4-C07280156E2A}"/>
              </a:ext>
            </a:extLst>
          </xdr:cNvPr>
          <xdr:cNvCxnSpPr/>
        </xdr:nvCxnSpPr>
        <xdr:spPr>
          <a:xfrm flipH="1">
            <a:off x="3028949" y="4795837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Straight Connector 172">
            <a:extLst>
              <a:ext uri="{FF2B5EF4-FFF2-40B4-BE49-F238E27FC236}">
                <a16:creationId xmlns:a16="http://schemas.microsoft.com/office/drawing/2014/main" id="{A9A83746-40DD-4CD5-9246-176845485E1B}"/>
              </a:ext>
            </a:extLst>
          </xdr:cNvPr>
          <xdr:cNvCxnSpPr/>
        </xdr:nvCxnSpPr>
        <xdr:spPr>
          <a:xfrm flipH="1">
            <a:off x="6267447" y="4800600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B7BC7F23-CDDF-4BA4-A579-B564260FA25E}"/>
              </a:ext>
            </a:extLst>
          </xdr:cNvPr>
          <xdr:cNvCxnSpPr/>
        </xdr:nvCxnSpPr>
        <xdr:spPr>
          <a:xfrm>
            <a:off x="2624138" y="2809875"/>
            <a:ext cx="3871912" cy="0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33338</xdr:colOff>
      <xdr:row>209</xdr:row>
      <xdr:rowOff>38100</xdr:rowOff>
    </xdr:from>
    <xdr:to>
      <xdr:col>26</xdr:col>
      <xdr:colOff>19050</xdr:colOff>
      <xdr:row>226</xdr:row>
      <xdr:rowOff>71438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328499F9-7818-416B-80E4-47B494448F07}"/>
            </a:ext>
          </a:extLst>
        </xdr:cNvPr>
        <xdr:cNvGrpSpPr/>
      </xdr:nvGrpSpPr>
      <xdr:grpSpPr>
        <a:xfrm>
          <a:off x="357188" y="30537150"/>
          <a:ext cx="3871912" cy="2490788"/>
          <a:chOff x="6510338" y="1228725"/>
          <a:chExt cx="3871912" cy="2547938"/>
        </a:xfrm>
      </xdr:grpSpPr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id="{4793CA34-13ED-486F-B4BE-3056CF895A3C}"/>
              </a:ext>
            </a:extLst>
          </xdr:cNvPr>
          <xdr:cNvSpPr/>
        </xdr:nvSpPr>
        <xdr:spPr>
          <a:xfrm>
            <a:off x="8301036" y="1319213"/>
            <a:ext cx="571500" cy="609600"/>
          </a:xfrm>
          <a:prstGeom prst="rect">
            <a:avLst/>
          </a:prstGeom>
          <a:solidFill>
            <a:schemeClr val="bg1">
              <a:lumMod val="75000"/>
            </a:schemeClr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8" name="Straight Connector 87">
            <a:extLst>
              <a:ext uri="{FF2B5EF4-FFF2-40B4-BE49-F238E27FC236}">
                <a16:creationId xmlns:a16="http://schemas.microsoft.com/office/drawing/2014/main" id="{26D511FC-E8DE-4160-95F6-2FC8AEF01C7B}"/>
              </a:ext>
            </a:extLst>
          </xdr:cNvPr>
          <xdr:cNvCxnSpPr/>
        </xdr:nvCxnSpPr>
        <xdr:spPr>
          <a:xfrm>
            <a:off x="8582023" y="1228725"/>
            <a:ext cx="0" cy="2324100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Connector 88">
            <a:extLst>
              <a:ext uri="{FF2B5EF4-FFF2-40B4-BE49-F238E27FC236}">
                <a16:creationId xmlns:a16="http://schemas.microsoft.com/office/drawing/2014/main" id="{8FC57F37-5FC1-468F-8C67-66ADEA1D3B93}"/>
              </a:ext>
            </a:extLst>
          </xdr:cNvPr>
          <xdr:cNvCxnSpPr/>
        </xdr:nvCxnSpPr>
        <xdr:spPr>
          <a:xfrm>
            <a:off x="6962775" y="3171825"/>
            <a:ext cx="0" cy="595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Straight Connector 91">
            <a:extLst>
              <a:ext uri="{FF2B5EF4-FFF2-40B4-BE49-F238E27FC236}">
                <a16:creationId xmlns:a16="http://schemas.microsoft.com/office/drawing/2014/main" id="{6665FFF2-A19A-4F57-A838-B24239DADDDD}"/>
              </a:ext>
            </a:extLst>
          </xdr:cNvPr>
          <xdr:cNvCxnSpPr/>
        </xdr:nvCxnSpPr>
        <xdr:spPr>
          <a:xfrm>
            <a:off x="6867525" y="3409950"/>
            <a:ext cx="3414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Connector 92">
            <a:extLst>
              <a:ext uri="{FF2B5EF4-FFF2-40B4-BE49-F238E27FC236}">
                <a16:creationId xmlns:a16="http://schemas.microsoft.com/office/drawing/2014/main" id="{14023A1B-6CBD-45D9-8B95-FC5B5C65A0C1}"/>
              </a:ext>
            </a:extLst>
          </xdr:cNvPr>
          <xdr:cNvCxnSpPr/>
        </xdr:nvCxnSpPr>
        <xdr:spPr>
          <a:xfrm flipH="1">
            <a:off x="6915149" y="3357562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Straight Connector 94">
            <a:extLst>
              <a:ext uri="{FF2B5EF4-FFF2-40B4-BE49-F238E27FC236}">
                <a16:creationId xmlns:a16="http://schemas.microsoft.com/office/drawing/2014/main" id="{3DADA507-8CAA-4A7D-B995-007E3D9B6BE1}"/>
              </a:ext>
            </a:extLst>
          </xdr:cNvPr>
          <xdr:cNvCxnSpPr/>
        </xdr:nvCxnSpPr>
        <xdr:spPr>
          <a:xfrm>
            <a:off x="10201273" y="3171825"/>
            <a:ext cx="0" cy="604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Straight Connector 97">
            <a:extLst>
              <a:ext uri="{FF2B5EF4-FFF2-40B4-BE49-F238E27FC236}">
                <a16:creationId xmlns:a16="http://schemas.microsoft.com/office/drawing/2014/main" id="{143BF06A-2D84-48E5-BDB7-A0020B0E975E}"/>
              </a:ext>
            </a:extLst>
          </xdr:cNvPr>
          <xdr:cNvCxnSpPr/>
        </xdr:nvCxnSpPr>
        <xdr:spPr>
          <a:xfrm>
            <a:off x="6638925" y="1533525"/>
            <a:ext cx="0" cy="1657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Connector 99">
            <a:extLst>
              <a:ext uri="{FF2B5EF4-FFF2-40B4-BE49-F238E27FC236}">
                <a16:creationId xmlns:a16="http://schemas.microsoft.com/office/drawing/2014/main" id="{65857772-48B2-43D1-AFCC-3C8914E9B414}"/>
              </a:ext>
            </a:extLst>
          </xdr:cNvPr>
          <xdr:cNvCxnSpPr/>
        </xdr:nvCxnSpPr>
        <xdr:spPr>
          <a:xfrm flipH="1">
            <a:off x="6562725" y="3114678"/>
            <a:ext cx="3333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Connector 103">
            <a:extLst>
              <a:ext uri="{FF2B5EF4-FFF2-40B4-BE49-F238E27FC236}">
                <a16:creationId xmlns:a16="http://schemas.microsoft.com/office/drawing/2014/main" id="{EDD76CC9-5986-4742-8D65-6524BFEB5B52}"/>
              </a:ext>
            </a:extLst>
          </xdr:cNvPr>
          <xdr:cNvCxnSpPr/>
        </xdr:nvCxnSpPr>
        <xdr:spPr>
          <a:xfrm flipH="1">
            <a:off x="6591300" y="3067052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Connector 104">
            <a:extLst>
              <a:ext uri="{FF2B5EF4-FFF2-40B4-BE49-F238E27FC236}">
                <a16:creationId xmlns:a16="http://schemas.microsoft.com/office/drawing/2014/main" id="{D08CF05B-B65E-48F7-8A95-F04F058BC0F1}"/>
              </a:ext>
            </a:extLst>
          </xdr:cNvPr>
          <xdr:cNvCxnSpPr/>
        </xdr:nvCxnSpPr>
        <xdr:spPr>
          <a:xfrm flipH="1">
            <a:off x="8534397" y="3357562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Straight Connector 108">
            <a:extLst>
              <a:ext uri="{FF2B5EF4-FFF2-40B4-BE49-F238E27FC236}">
                <a16:creationId xmlns:a16="http://schemas.microsoft.com/office/drawing/2014/main" id="{898DA5DF-2DD5-413C-B06C-58B4D9F4170A}"/>
              </a:ext>
            </a:extLst>
          </xdr:cNvPr>
          <xdr:cNvCxnSpPr/>
        </xdr:nvCxnSpPr>
        <xdr:spPr>
          <a:xfrm flipH="1">
            <a:off x="10153647" y="3362325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Connector 109">
            <a:extLst>
              <a:ext uri="{FF2B5EF4-FFF2-40B4-BE49-F238E27FC236}">
                <a16:creationId xmlns:a16="http://schemas.microsoft.com/office/drawing/2014/main" id="{8E82F0D5-CBF3-4DAF-B575-E08A14309444}"/>
              </a:ext>
            </a:extLst>
          </xdr:cNvPr>
          <xdr:cNvCxnSpPr/>
        </xdr:nvCxnSpPr>
        <xdr:spPr>
          <a:xfrm flipH="1">
            <a:off x="6581775" y="1581150"/>
            <a:ext cx="95251" cy="114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Connector 115">
            <a:extLst>
              <a:ext uri="{FF2B5EF4-FFF2-40B4-BE49-F238E27FC236}">
                <a16:creationId xmlns:a16="http://schemas.microsoft.com/office/drawing/2014/main" id="{7615EA89-7AD5-4155-88C5-CFC151F6910C}"/>
              </a:ext>
            </a:extLst>
          </xdr:cNvPr>
          <xdr:cNvCxnSpPr/>
        </xdr:nvCxnSpPr>
        <xdr:spPr>
          <a:xfrm>
            <a:off x="7853363" y="1924050"/>
            <a:ext cx="3952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Straight Connector 118">
            <a:extLst>
              <a:ext uri="{FF2B5EF4-FFF2-40B4-BE49-F238E27FC236}">
                <a16:creationId xmlns:a16="http://schemas.microsoft.com/office/drawing/2014/main" id="{0F3EDFFF-68DE-4D9E-9CC0-D69E167330A3}"/>
              </a:ext>
            </a:extLst>
          </xdr:cNvPr>
          <xdr:cNvCxnSpPr/>
        </xdr:nvCxnSpPr>
        <xdr:spPr>
          <a:xfrm flipV="1">
            <a:off x="7934325" y="1257300"/>
            <a:ext cx="0" cy="7620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Straight Connector 120">
            <a:extLst>
              <a:ext uri="{FF2B5EF4-FFF2-40B4-BE49-F238E27FC236}">
                <a16:creationId xmlns:a16="http://schemas.microsoft.com/office/drawing/2014/main" id="{18830CDE-5372-4136-8484-9EB9E3261071}"/>
              </a:ext>
            </a:extLst>
          </xdr:cNvPr>
          <xdr:cNvCxnSpPr/>
        </xdr:nvCxnSpPr>
        <xdr:spPr>
          <a:xfrm flipH="1">
            <a:off x="7886700" y="1885950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Connector 122">
            <a:extLst>
              <a:ext uri="{FF2B5EF4-FFF2-40B4-BE49-F238E27FC236}">
                <a16:creationId xmlns:a16="http://schemas.microsoft.com/office/drawing/2014/main" id="{614A261D-7D15-4AA6-9BA2-38CDED54642F}"/>
              </a:ext>
            </a:extLst>
          </xdr:cNvPr>
          <xdr:cNvCxnSpPr/>
        </xdr:nvCxnSpPr>
        <xdr:spPr>
          <a:xfrm>
            <a:off x="7853363" y="1333500"/>
            <a:ext cx="3952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Connector 124">
            <a:extLst>
              <a:ext uri="{FF2B5EF4-FFF2-40B4-BE49-F238E27FC236}">
                <a16:creationId xmlns:a16="http://schemas.microsoft.com/office/drawing/2014/main" id="{CB8E80BD-76B3-4740-B821-183C571DC1E7}"/>
              </a:ext>
            </a:extLst>
          </xdr:cNvPr>
          <xdr:cNvCxnSpPr/>
        </xdr:nvCxnSpPr>
        <xdr:spPr>
          <a:xfrm flipH="1">
            <a:off x="7886700" y="1285875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id="{AA8B06B6-B783-4613-98D9-62A0E426BFE4}"/>
              </a:ext>
            </a:extLst>
          </xdr:cNvPr>
          <xdr:cNvCxnSpPr/>
        </xdr:nvCxnSpPr>
        <xdr:spPr>
          <a:xfrm>
            <a:off x="8301038" y="1976438"/>
            <a:ext cx="0" cy="323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Connector 128">
            <a:extLst>
              <a:ext uri="{FF2B5EF4-FFF2-40B4-BE49-F238E27FC236}">
                <a16:creationId xmlns:a16="http://schemas.microsoft.com/office/drawing/2014/main" id="{238F5E33-130E-4855-BEA2-D0C166E7A131}"/>
              </a:ext>
            </a:extLst>
          </xdr:cNvPr>
          <xdr:cNvCxnSpPr/>
        </xdr:nvCxnSpPr>
        <xdr:spPr>
          <a:xfrm>
            <a:off x="8224838" y="2228850"/>
            <a:ext cx="7000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Straight Connector 130">
            <a:extLst>
              <a:ext uri="{FF2B5EF4-FFF2-40B4-BE49-F238E27FC236}">
                <a16:creationId xmlns:a16="http://schemas.microsoft.com/office/drawing/2014/main" id="{98981638-3D74-44F1-BF24-CE0E43E6A6D6}"/>
              </a:ext>
            </a:extLst>
          </xdr:cNvPr>
          <xdr:cNvCxnSpPr/>
        </xdr:nvCxnSpPr>
        <xdr:spPr>
          <a:xfrm flipH="1">
            <a:off x="8258175" y="219075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Straight Connector 132">
            <a:extLst>
              <a:ext uri="{FF2B5EF4-FFF2-40B4-BE49-F238E27FC236}">
                <a16:creationId xmlns:a16="http://schemas.microsoft.com/office/drawing/2014/main" id="{CDBB73E1-6153-4E64-A180-26231937F0A1}"/>
              </a:ext>
            </a:extLst>
          </xdr:cNvPr>
          <xdr:cNvCxnSpPr/>
        </xdr:nvCxnSpPr>
        <xdr:spPr>
          <a:xfrm>
            <a:off x="8867776" y="1971678"/>
            <a:ext cx="0" cy="323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Straight Connector 134">
            <a:extLst>
              <a:ext uri="{FF2B5EF4-FFF2-40B4-BE49-F238E27FC236}">
                <a16:creationId xmlns:a16="http://schemas.microsoft.com/office/drawing/2014/main" id="{1B8748BD-B494-44DC-A509-947837404A98}"/>
              </a:ext>
            </a:extLst>
          </xdr:cNvPr>
          <xdr:cNvCxnSpPr/>
        </xdr:nvCxnSpPr>
        <xdr:spPr>
          <a:xfrm flipH="1">
            <a:off x="8824913" y="218599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>
            <a:extLst>
              <a:ext uri="{FF2B5EF4-FFF2-40B4-BE49-F238E27FC236}">
                <a16:creationId xmlns:a16="http://schemas.microsoft.com/office/drawing/2014/main" id="{C8C19E73-1571-499E-A0A0-99BF464827D8}"/>
              </a:ext>
            </a:extLst>
          </xdr:cNvPr>
          <xdr:cNvCxnSpPr/>
        </xdr:nvCxnSpPr>
        <xdr:spPr>
          <a:xfrm>
            <a:off x="6867525" y="3695700"/>
            <a:ext cx="3414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Straight Connector 143">
            <a:extLst>
              <a:ext uri="{FF2B5EF4-FFF2-40B4-BE49-F238E27FC236}">
                <a16:creationId xmlns:a16="http://schemas.microsoft.com/office/drawing/2014/main" id="{D5810DF5-75F9-405E-88FD-13D7D6178228}"/>
              </a:ext>
            </a:extLst>
          </xdr:cNvPr>
          <xdr:cNvCxnSpPr/>
        </xdr:nvCxnSpPr>
        <xdr:spPr>
          <a:xfrm flipH="1">
            <a:off x="6915149" y="3643312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Straight Connector 144">
            <a:extLst>
              <a:ext uri="{FF2B5EF4-FFF2-40B4-BE49-F238E27FC236}">
                <a16:creationId xmlns:a16="http://schemas.microsoft.com/office/drawing/2014/main" id="{DA5B9A15-1DDD-4FB1-AA95-094BA27873E9}"/>
              </a:ext>
            </a:extLst>
          </xdr:cNvPr>
          <xdr:cNvCxnSpPr/>
        </xdr:nvCxnSpPr>
        <xdr:spPr>
          <a:xfrm flipH="1">
            <a:off x="10153647" y="3648075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>
            <a:extLst>
              <a:ext uri="{FF2B5EF4-FFF2-40B4-BE49-F238E27FC236}">
                <a16:creationId xmlns:a16="http://schemas.microsoft.com/office/drawing/2014/main" id="{05EBAED9-40B7-4E53-9E2D-452C104347B8}"/>
              </a:ext>
            </a:extLst>
          </xdr:cNvPr>
          <xdr:cNvCxnSpPr/>
        </xdr:nvCxnSpPr>
        <xdr:spPr>
          <a:xfrm>
            <a:off x="6510338" y="1638300"/>
            <a:ext cx="3871912" cy="0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47626</xdr:colOff>
      <xdr:row>285</xdr:row>
      <xdr:rowOff>28575</xdr:rowOff>
    </xdr:from>
    <xdr:to>
      <xdr:col>20</xdr:col>
      <xdr:colOff>19050</xdr:colOff>
      <xdr:row>301</xdr:row>
      <xdr:rowOff>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8F0A7B1E-E8C2-491F-AE2D-20358C283E58}"/>
            </a:ext>
          </a:extLst>
        </xdr:cNvPr>
        <xdr:cNvGrpSpPr/>
      </xdr:nvGrpSpPr>
      <xdr:grpSpPr>
        <a:xfrm>
          <a:off x="371476" y="41443275"/>
          <a:ext cx="2886074" cy="2286000"/>
          <a:chOff x="10572751" y="1362075"/>
          <a:chExt cx="2886074" cy="2333625"/>
        </a:xfrm>
      </xdr:grpSpPr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CF6B1AD9-1EFA-4BAA-A1BA-8B647B1BB56D}"/>
              </a:ext>
            </a:extLst>
          </xdr:cNvPr>
          <xdr:cNvSpPr/>
        </xdr:nvSpPr>
        <xdr:spPr>
          <a:xfrm>
            <a:off x="11377611" y="1471613"/>
            <a:ext cx="571500" cy="609600"/>
          </a:xfrm>
          <a:prstGeom prst="rect">
            <a:avLst/>
          </a:prstGeom>
          <a:solidFill>
            <a:schemeClr val="bg1">
              <a:lumMod val="75000"/>
            </a:schemeClr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51" name="Straight Connector 150">
            <a:extLst>
              <a:ext uri="{FF2B5EF4-FFF2-40B4-BE49-F238E27FC236}">
                <a16:creationId xmlns:a16="http://schemas.microsoft.com/office/drawing/2014/main" id="{0143108D-6DB2-4599-86AF-0A95505059FB}"/>
              </a:ext>
            </a:extLst>
          </xdr:cNvPr>
          <xdr:cNvCxnSpPr/>
        </xdr:nvCxnSpPr>
        <xdr:spPr>
          <a:xfrm>
            <a:off x="11658598" y="1362075"/>
            <a:ext cx="0" cy="2333625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Straight Connector 152">
            <a:extLst>
              <a:ext uri="{FF2B5EF4-FFF2-40B4-BE49-F238E27FC236}">
                <a16:creationId xmlns:a16="http://schemas.microsoft.com/office/drawing/2014/main" id="{8BCDFB75-2536-4C34-8901-4076C8AC80C7}"/>
              </a:ext>
            </a:extLst>
          </xdr:cNvPr>
          <xdr:cNvCxnSpPr/>
        </xdr:nvCxnSpPr>
        <xdr:spPr>
          <a:xfrm>
            <a:off x="11572875" y="3552825"/>
            <a:ext cx="17859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Straight Connector 155">
            <a:extLst>
              <a:ext uri="{FF2B5EF4-FFF2-40B4-BE49-F238E27FC236}">
                <a16:creationId xmlns:a16="http://schemas.microsoft.com/office/drawing/2014/main" id="{F243F361-4184-43E9-B456-EAE3674AB690}"/>
              </a:ext>
            </a:extLst>
          </xdr:cNvPr>
          <xdr:cNvCxnSpPr/>
        </xdr:nvCxnSpPr>
        <xdr:spPr>
          <a:xfrm>
            <a:off x="13277848" y="3324225"/>
            <a:ext cx="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Straight Connector 163">
            <a:extLst>
              <a:ext uri="{FF2B5EF4-FFF2-40B4-BE49-F238E27FC236}">
                <a16:creationId xmlns:a16="http://schemas.microsoft.com/office/drawing/2014/main" id="{8E285C8B-C5A3-4DA0-AD2B-D49F2A3DBF8B}"/>
              </a:ext>
            </a:extLst>
          </xdr:cNvPr>
          <xdr:cNvCxnSpPr/>
        </xdr:nvCxnSpPr>
        <xdr:spPr>
          <a:xfrm flipH="1">
            <a:off x="11610972" y="3500437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Straight Connector 166">
            <a:extLst>
              <a:ext uri="{FF2B5EF4-FFF2-40B4-BE49-F238E27FC236}">
                <a16:creationId xmlns:a16="http://schemas.microsoft.com/office/drawing/2014/main" id="{5DDD67D4-06AA-4D9A-9598-606278D340F0}"/>
              </a:ext>
            </a:extLst>
          </xdr:cNvPr>
          <xdr:cNvCxnSpPr/>
        </xdr:nvCxnSpPr>
        <xdr:spPr>
          <a:xfrm flipH="1">
            <a:off x="13230222" y="3505200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Straight Connector 174">
            <a:extLst>
              <a:ext uri="{FF2B5EF4-FFF2-40B4-BE49-F238E27FC236}">
                <a16:creationId xmlns:a16="http://schemas.microsoft.com/office/drawing/2014/main" id="{01062DA9-8A96-428F-85E5-F887FEA83D29}"/>
              </a:ext>
            </a:extLst>
          </xdr:cNvPr>
          <xdr:cNvCxnSpPr/>
        </xdr:nvCxnSpPr>
        <xdr:spPr>
          <a:xfrm>
            <a:off x="10929938" y="2076450"/>
            <a:ext cx="3952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Straight Connector 175">
            <a:extLst>
              <a:ext uri="{FF2B5EF4-FFF2-40B4-BE49-F238E27FC236}">
                <a16:creationId xmlns:a16="http://schemas.microsoft.com/office/drawing/2014/main" id="{B75395B6-13ED-47F0-8F6E-4E30E4E6C3A8}"/>
              </a:ext>
            </a:extLst>
          </xdr:cNvPr>
          <xdr:cNvCxnSpPr/>
        </xdr:nvCxnSpPr>
        <xdr:spPr>
          <a:xfrm flipV="1">
            <a:off x="11010900" y="1409700"/>
            <a:ext cx="0" cy="7524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Straight Connector 176">
            <a:extLst>
              <a:ext uri="{FF2B5EF4-FFF2-40B4-BE49-F238E27FC236}">
                <a16:creationId xmlns:a16="http://schemas.microsoft.com/office/drawing/2014/main" id="{D41474F5-9727-41B2-A1DB-73F649EE6660}"/>
              </a:ext>
            </a:extLst>
          </xdr:cNvPr>
          <xdr:cNvCxnSpPr/>
        </xdr:nvCxnSpPr>
        <xdr:spPr>
          <a:xfrm flipH="1">
            <a:off x="10963275" y="203835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Straight Connector 177">
            <a:extLst>
              <a:ext uri="{FF2B5EF4-FFF2-40B4-BE49-F238E27FC236}">
                <a16:creationId xmlns:a16="http://schemas.microsoft.com/office/drawing/2014/main" id="{65F4B1C2-F4F9-43A5-91BE-AD473A0904CC}"/>
              </a:ext>
            </a:extLst>
          </xdr:cNvPr>
          <xdr:cNvCxnSpPr/>
        </xdr:nvCxnSpPr>
        <xdr:spPr>
          <a:xfrm>
            <a:off x="10929938" y="1485900"/>
            <a:ext cx="3952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Straight Connector 178">
            <a:extLst>
              <a:ext uri="{FF2B5EF4-FFF2-40B4-BE49-F238E27FC236}">
                <a16:creationId xmlns:a16="http://schemas.microsoft.com/office/drawing/2014/main" id="{22657BAA-679C-4199-80E6-0A1D15C59C43}"/>
              </a:ext>
            </a:extLst>
          </xdr:cNvPr>
          <xdr:cNvCxnSpPr/>
        </xdr:nvCxnSpPr>
        <xdr:spPr>
          <a:xfrm flipH="1">
            <a:off x="10963275" y="1438275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Straight Connector 179">
            <a:extLst>
              <a:ext uri="{FF2B5EF4-FFF2-40B4-BE49-F238E27FC236}">
                <a16:creationId xmlns:a16="http://schemas.microsoft.com/office/drawing/2014/main" id="{0DFFED6D-F609-4F7A-AFCC-2CFA3A65D8FA}"/>
              </a:ext>
            </a:extLst>
          </xdr:cNvPr>
          <xdr:cNvCxnSpPr/>
        </xdr:nvCxnSpPr>
        <xdr:spPr>
          <a:xfrm>
            <a:off x="11377613" y="2119313"/>
            <a:ext cx="0" cy="323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Straight Connector 180">
            <a:extLst>
              <a:ext uri="{FF2B5EF4-FFF2-40B4-BE49-F238E27FC236}">
                <a16:creationId xmlns:a16="http://schemas.microsoft.com/office/drawing/2014/main" id="{32C758A8-36D7-431B-BCF1-5FF6EDE80B93}"/>
              </a:ext>
            </a:extLst>
          </xdr:cNvPr>
          <xdr:cNvCxnSpPr/>
        </xdr:nvCxnSpPr>
        <xdr:spPr>
          <a:xfrm>
            <a:off x="11301413" y="2371725"/>
            <a:ext cx="7000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Straight Connector 181">
            <a:extLst>
              <a:ext uri="{FF2B5EF4-FFF2-40B4-BE49-F238E27FC236}">
                <a16:creationId xmlns:a16="http://schemas.microsoft.com/office/drawing/2014/main" id="{F04809DD-BD12-4B5E-BF3D-06D966CAB3A0}"/>
              </a:ext>
            </a:extLst>
          </xdr:cNvPr>
          <xdr:cNvCxnSpPr/>
        </xdr:nvCxnSpPr>
        <xdr:spPr>
          <a:xfrm flipH="1">
            <a:off x="11334750" y="233362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Straight Connector 182">
            <a:extLst>
              <a:ext uri="{FF2B5EF4-FFF2-40B4-BE49-F238E27FC236}">
                <a16:creationId xmlns:a16="http://schemas.microsoft.com/office/drawing/2014/main" id="{B5AA2173-252C-42E6-B4EE-D92F55DE7DD8}"/>
              </a:ext>
            </a:extLst>
          </xdr:cNvPr>
          <xdr:cNvCxnSpPr/>
        </xdr:nvCxnSpPr>
        <xdr:spPr>
          <a:xfrm>
            <a:off x="11944351" y="2114553"/>
            <a:ext cx="0" cy="323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Straight Connector 183">
            <a:extLst>
              <a:ext uri="{FF2B5EF4-FFF2-40B4-BE49-F238E27FC236}">
                <a16:creationId xmlns:a16="http://schemas.microsoft.com/office/drawing/2014/main" id="{3A987DCF-1AA1-4330-AF80-F7F73FAD9EB3}"/>
              </a:ext>
            </a:extLst>
          </xdr:cNvPr>
          <xdr:cNvCxnSpPr/>
        </xdr:nvCxnSpPr>
        <xdr:spPr>
          <a:xfrm flipH="1">
            <a:off x="11901488" y="232886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" name="Straight Connector 190">
            <a:extLst>
              <a:ext uri="{FF2B5EF4-FFF2-40B4-BE49-F238E27FC236}">
                <a16:creationId xmlns:a16="http://schemas.microsoft.com/office/drawing/2014/main" id="{AF78EC8D-8710-4E72-B2A0-3F2280C5C465}"/>
              </a:ext>
            </a:extLst>
          </xdr:cNvPr>
          <xdr:cNvCxnSpPr/>
        </xdr:nvCxnSpPr>
        <xdr:spPr>
          <a:xfrm>
            <a:off x="10687050" y="1685925"/>
            <a:ext cx="0" cy="1657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" name="Straight Connector 191">
            <a:extLst>
              <a:ext uri="{FF2B5EF4-FFF2-40B4-BE49-F238E27FC236}">
                <a16:creationId xmlns:a16="http://schemas.microsoft.com/office/drawing/2014/main" id="{49C9D427-FC7E-48C8-B6CA-4CDC5C121512}"/>
              </a:ext>
            </a:extLst>
          </xdr:cNvPr>
          <xdr:cNvCxnSpPr/>
        </xdr:nvCxnSpPr>
        <xdr:spPr>
          <a:xfrm flipH="1">
            <a:off x="10610851" y="3267078"/>
            <a:ext cx="67627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Straight Connector 192">
            <a:extLst>
              <a:ext uri="{FF2B5EF4-FFF2-40B4-BE49-F238E27FC236}">
                <a16:creationId xmlns:a16="http://schemas.microsoft.com/office/drawing/2014/main" id="{2F15E4B9-E0AA-4B3A-A7CC-FD09288AAED8}"/>
              </a:ext>
            </a:extLst>
          </xdr:cNvPr>
          <xdr:cNvCxnSpPr/>
        </xdr:nvCxnSpPr>
        <xdr:spPr>
          <a:xfrm flipH="1">
            <a:off x="10639425" y="3219452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" name="Straight Connector 193">
            <a:extLst>
              <a:ext uri="{FF2B5EF4-FFF2-40B4-BE49-F238E27FC236}">
                <a16:creationId xmlns:a16="http://schemas.microsoft.com/office/drawing/2014/main" id="{FBE0606A-4ECE-4393-9806-EF17F4C47A39}"/>
              </a:ext>
            </a:extLst>
          </xdr:cNvPr>
          <xdr:cNvCxnSpPr/>
        </xdr:nvCxnSpPr>
        <xdr:spPr>
          <a:xfrm flipH="1">
            <a:off x="10629900" y="1733550"/>
            <a:ext cx="95251" cy="114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" name="Straight Connector 194">
            <a:extLst>
              <a:ext uri="{FF2B5EF4-FFF2-40B4-BE49-F238E27FC236}">
                <a16:creationId xmlns:a16="http://schemas.microsoft.com/office/drawing/2014/main" id="{CD000243-D98A-4823-8506-B8B002997A12}"/>
              </a:ext>
            </a:extLst>
          </xdr:cNvPr>
          <xdr:cNvCxnSpPr/>
        </xdr:nvCxnSpPr>
        <xdr:spPr>
          <a:xfrm flipH="1">
            <a:off x="10572751" y="1790700"/>
            <a:ext cx="28574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Connector 145">
            <a:extLst>
              <a:ext uri="{FF2B5EF4-FFF2-40B4-BE49-F238E27FC236}">
                <a16:creationId xmlns:a16="http://schemas.microsoft.com/office/drawing/2014/main" id="{08E0E851-0B4B-427C-8F07-AAB9FA8841D5}"/>
              </a:ext>
            </a:extLst>
          </xdr:cNvPr>
          <xdr:cNvCxnSpPr/>
        </xdr:nvCxnSpPr>
        <xdr:spPr>
          <a:xfrm>
            <a:off x="11134725" y="1790700"/>
            <a:ext cx="2324100" cy="0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80963</xdr:colOff>
      <xdr:row>11</xdr:row>
      <xdr:rowOff>90488</xdr:rowOff>
    </xdr:from>
    <xdr:to>
      <xdr:col>50</xdr:col>
      <xdr:colOff>104775</xdr:colOff>
      <xdr:row>46</xdr:row>
      <xdr:rowOff>61913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A0FE9B0D-A1D2-4C07-8112-A05DA50D3C26}"/>
            </a:ext>
          </a:extLst>
        </xdr:cNvPr>
        <xdr:cNvGrpSpPr/>
      </xdr:nvGrpSpPr>
      <xdr:grpSpPr>
        <a:xfrm>
          <a:off x="5910263" y="2128838"/>
          <a:ext cx="2290762" cy="5029200"/>
          <a:chOff x="5910263" y="985838"/>
          <a:chExt cx="2290762" cy="5029200"/>
        </a:xfrm>
      </xdr:grpSpPr>
      <xdr:cxnSp macro="">
        <xdr:nvCxnSpPr>
          <xdr:cNvPr id="53" name="Straight Connector 52">
            <a:extLst>
              <a:ext uri="{FF2B5EF4-FFF2-40B4-BE49-F238E27FC236}">
                <a16:creationId xmlns:a16="http://schemas.microsoft.com/office/drawing/2014/main" id="{D76CBD9E-AA1A-4B53-92B9-162358FBD9E7}"/>
              </a:ext>
            </a:extLst>
          </xdr:cNvPr>
          <xdr:cNvCxnSpPr/>
        </xdr:nvCxnSpPr>
        <xdr:spPr>
          <a:xfrm>
            <a:off x="6305550" y="1182216"/>
            <a:ext cx="0" cy="450233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F7A19FCA-C82A-45B8-84D5-E92AB4701A31}"/>
              </a:ext>
            </a:extLst>
          </xdr:cNvPr>
          <xdr:cNvCxnSpPr/>
        </xdr:nvCxnSpPr>
        <xdr:spPr>
          <a:xfrm>
            <a:off x="7448550" y="1182216"/>
            <a:ext cx="0" cy="450233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311F1E57-EADF-4E68-8913-D66E41772898}"/>
              </a:ext>
            </a:extLst>
          </xdr:cNvPr>
          <xdr:cNvCxnSpPr/>
        </xdr:nvCxnSpPr>
        <xdr:spPr>
          <a:xfrm>
            <a:off x="6296025" y="4937352"/>
            <a:ext cx="0" cy="450233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7E4B2433-92E8-4382-96EA-9F9774564E31}"/>
              </a:ext>
            </a:extLst>
          </xdr:cNvPr>
          <xdr:cNvCxnSpPr/>
        </xdr:nvCxnSpPr>
        <xdr:spPr>
          <a:xfrm>
            <a:off x="7439025" y="4937352"/>
            <a:ext cx="0" cy="450233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CB0DD4EE-06BF-4913-89FD-6224806616A4}"/>
              </a:ext>
            </a:extLst>
          </xdr:cNvPr>
          <xdr:cNvSpPr/>
        </xdr:nvSpPr>
        <xdr:spPr>
          <a:xfrm>
            <a:off x="6734175" y="1900673"/>
            <a:ext cx="314325" cy="31803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CA8F723E-46C1-4D69-803E-E24C126B565C}"/>
              </a:ext>
            </a:extLst>
          </xdr:cNvPr>
          <xdr:cNvSpPr/>
        </xdr:nvSpPr>
        <xdr:spPr>
          <a:xfrm>
            <a:off x="6734175" y="1900673"/>
            <a:ext cx="314325" cy="1532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5" name="Rectangle 64">
            <a:extLst>
              <a:ext uri="{FF2B5EF4-FFF2-40B4-BE49-F238E27FC236}">
                <a16:creationId xmlns:a16="http://schemas.microsoft.com/office/drawing/2014/main" id="{D28D9868-CEB8-4D59-A5F3-778F623A5D2F}"/>
              </a:ext>
            </a:extLst>
          </xdr:cNvPr>
          <xdr:cNvSpPr/>
        </xdr:nvSpPr>
        <xdr:spPr>
          <a:xfrm>
            <a:off x="6734175" y="4851137"/>
            <a:ext cx="3143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6" name="Rectangle 65">
            <a:extLst>
              <a:ext uri="{FF2B5EF4-FFF2-40B4-BE49-F238E27FC236}">
                <a16:creationId xmlns:a16="http://schemas.microsoft.com/office/drawing/2014/main" id="{E67C243B-CE86-4FCC-ABC6-D185BF1B4E16}"/>
              </a:ext>
            </a:extLst>
          </xdr:cNvPr>
          <xdr:cNvSpPr/>
        </xdr:nvSpPr>
        <xdr:spPr>
          <a:xfrm>
            <a:off x="6734175" y="4621231"/>
            <a:ext cx="3143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DA23C820-488C-4566-8AB2-A6292EB7391D}"/>
              </a:ext>
            </a:extLst>
          </xdr:cNvPr>
          <xdr:cNvSpPr/>
        </xdr:nvSpPr>
        <xdr:spPr>
          <a:xfrm>
            <a:off x="6886575" y="4621231"/>
            <a:ext cx="1619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B7AA63BD-02CC-4798-8D7A-9622588828DE}"/>
              </a:ext>
            </a:extLst>
          </xdr:cNvPr>
          <xdr:cNvSpPr/>
        </xdr:nvSpPr>
        <xdr:spPr>
          <a:xfrm>
            <a:off x="6734175" y="4391324"/>
            <a:ext cx="3143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9" name="Rectangle 68">
            <a:extLst>
              <a:ext uri="{FF2B5EF4-FFF2-40B4-BE49-F238E27FC236}">
                <a16:creationId xmlns:a16="http://schemas.microsoft.com/office/drawing/2014/main" id="{776929B2-0E04-4091-8649-D5ED96E93AAD}"/>
              </a:ext>
            </a:extLst>
          </xdr:cNvPr>
          <xdr:cNvSpPr/>
        </xdr:nvSpPr>
        <xdr:spPr>
          <a:xfrm>
            <a:off x="6734175" y="4161418"/>
            <a:ext cx="3143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CED93BE5-A2C3-4BBD-9C0A-5E1A9317D666}"/>
              </a:ext>
            </a:extLst>
          </xdr:cNvPr>
          <xdr:cNvSpPr/>
        </xdr:nvSpPr>
        <xdr:spPr>
          <a:xfrm>
            <a:off x="6886575" y="4161418"/>
            <a:ext cx="1619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6FA4F9B3-3714-40F3-9C09-12721C41DACD}"/>
              </a:ext>
            </a:extLst>
          </xdr:cNvPr>
          <xdr:cNvSpPr/>
        </xdr:nvSpPr>
        <xdr:spPr>
          <a:xfrm>
            <a:off x="6734175" y="3931512"/>
            <a:ext cx="3143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2" name="Rectangle 71">
            <a:extLst>
              <a:ext uri="{FF2B5EF4-FFF2-40B4-BE49-F238E27FC236}">
                <a16:creationId xmlns:a16="http://schemas.microsoft.com/office/drawing/2014/main" id="{AF33BAA9-1D21-4F7B-A14E-BB3CF344A78C}"/>
              </a:ext>
            </a:extLst>
          </xdr:cNvPr>
          <xdr:cNvSpPr/>
        </xdr:nvSpPr>
        <xdr:spPr>
          <a:xfrm>
            <a:off x="6734175" y="3701606"/>
            <a:ext cx="3143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3" name="Rectangle 72">
            <a:extLst>
              <a:ext uri="{FF2B5EF4-FFF2-40B4-BE49-F238E27FC236}">
                <a16:creationId xmlns:a16="http://schemas.microsoft.com/office/drawing/2014/main" id="{048815B2-F368-448F-A490-DEF5E65CE4E1}"/>
              </a:ext>
            </a:extLst>
          </xdr:cNvPr>
          <xdr:cNvSpPr/>
        </xdr:nvSpPr>
        <xdr:spPr>
          <a:xfrm>
            <a:off x="6886575" y="3701606"/>
            <a:ext cx="1619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7" name="Rectangle 76">
            <a:extLst>
              <a:ext uri="{FF2B5EF4-FFF2-40B4-BE49-F238E27FC236}">
                <a16:creationId xmlns:a16="http://schemas.microsoft.com/office/drawing/2014/main" id="{66220163-AD5D-4842-86AF-461842D75DF2}"/>
              </a:ext>
            </a:extLst>
          </xdr:cNvPr>
          <xdr:cNvSpPr/>
        </xdr:nvSpPr>
        <xdr:spPr>
          <a:xfrm>
            <a:off x="6734175" y="3634550"/>
            <a:ext cx="314325" cy="67056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8" name="Rectangle 77">
            <a:extLst>
              <a:ext uri="{FF2B5EF4-FFF2-40B4-BE49-F238E27FC236}">
                <a16:creationId xmlns:a16="http://schemas.microsoft.com/office/drawing/2014/main" id="{AC3F69F4-3387-4A4E-909D-24190EC9CC96}"/>
              </a:ext>
            </a:extLst>
          </xdr:cNvPr>
          <xdr:cNvSpPr/>
        </xdr:nvSpPr>
        <xdr:spPr>
          <a:xfrm>
            <a:off x="6848474" y="2053943"/>
            <a:ext cx="95250" cy="1580606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9" name="Rectangle 78">
            <a:extLst>
              <a:ext uri="{FF2B5EF4-FFF2-40B4-BE49-F238E27FC236}">
                <a16:creationId xmlns:a16="http://schemas.microsoft.com/office/drawing/2014/main" id="{E6487C32-4AE1-42B4-A289-11011613539E}"/>
              </a:ext>
            </a:extLst>
          </xdr:cNvPr>
          <xdr:cNvSpPr/>
        </xdr:nvSpPr>
        <xdr:spPr>
          <a:xfrm>
            <a:off x="6738935" y="5651018"/>
            <a:ext cx="314325" cy="1532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0" name="Freeform: Shape 79">
            <a:extLst>
              <a:ext uri="{FF2B5EF4-FFF2-40B4-BE49-F238E27FC236}">
                <a16:creationId xmlns:a16="http://schemas.microsoft.com/office/drawing/2014/main" id="{7792DBDE-A865-4B94-8F14-A12DE0302DE0}"/>
              </a:ext>
            </a:extLst>
          </xdr:cNvPr>
          <xdr:cNvSpPr/>
        </xdr:nvSpPr>
        <xdr:spPr>
          <a:xfrm>
            <a:off x="6300788" y="1335488"/>
            <a:ext cx="1143000" cy="569976"/>
          </a:xfrm>
          <a:custGeom>
            <a:avLst/>
            <a:gdLst>
              <a:gd name="connsiteX0" fmla="*/ 0 w 1143000"/>
              <a:gd name="connsiteY0" fmla="*/ 138112 h 566737"/>
              <a:gd name="connsiteX1" fmla="*/ 338137 w 1143000"/>
              <a:gd name="connsiteY1" fmla="*/ 138112 h 566737"/>
              <a:gd name="connsiteX2" fmla="*/ 338137 w 1143000"/>
              <a:gd name="connsiteY2" fmla="*/ 566737 h 566737"/>
              <a:gd name="connsiteX3" fmla="*/ 819150 w 1143000"/>
              <a:gd name="connsiteY3" fmla="*/ 566737 h 566737"/>
              <a:gd name="connsiteX4" fmla="*/ 819150 w 1143000"/>
              <a:gd name="connsiteY4" fmla="*/ 142875 h 566737"/>
              <a:gd name="connsiteX5" fmla="*/ 1143000 w 1143000"/>
              <a:gd name="connsiteY5" fmla="*/ 142875 h 566737"/>
              <a:gd name="connsiteX6" fmla="*/ 1143000 w 1143000"/>
              <a:gd name="connsiteY6" fmla="*/ 0 h 566737"/>
              <a:gd name="connsiteX7" fmla="*/ 4762 w 1143000"/>
              <a:gd name="connsiteY7" fmla="*/ 0 h 566737"/>
              <a:gd name="connsiteX8" fmla="*/ 4762 w 1143000"/>
              <a:gd name="connsiteY8" fmla="*/ 71437 h 566737"/>
              <a:gd name="connsiteX9" fmla="*/ 0 w 1143000"/>
              <a:gd name="connsiteY9" fmla="*/ 138112 h 566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1143000" h="566737">
                <a:moveTo>
                  <a:pt x="0" y="138112"/>
                </a:moveTo>
                <a:lnTo>
                  <a:pt x="338137" y="138112"/>
                </a:lnTo>
                <a:lnTo>
                  <a:pt x="338137" y="566737"/>
                </a:lnTo>
                <a:lnTo>
                  <a:pt x="819150" y="566737"/>
                </a:lnTo>
                <a:lnTo>
                  <a:pt x="819150" y="142875"/>
                </a:lnTo>
                <a:lnTo>
                  <a:pt x="1143000" y="142875"/>
                </a:lnTo>
                <a:lnTo>
                  <a:pt x="1143000" y="0"/>
                </a:lnTo>
                <a:lnTo>
                  <a:pt x="4762" y="0"/>
                </a:lnTo>
                <a:lnTo>
                  <a:pt x="4762" y="71437"/>
                </a:lnTo>
                <a:lnTo>
                  <a:pt x="0" y="138112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1" name="Freeform: Shape 80">
            <a:extLst>
              <a:ext uri="{FF2B5EF4-FFF2-40B4-BE49-F238E27FC236}">
                <a16:creationId xmlns:a16="http://schemas.microsoft.com/office/drawing/2014/main" id="{81C7B20F-C488-47CE-B696-C3EB07CC36DE}"/>
              </a:ext>
            </a:extLst>
          </xdr:cNvPr>
          <xdr:cNvSpPr/>
        </xdr:nvSpPr>
        <xdr:spPr>
          <a:xfrm>
            <a:off x="6300787" y="5081043"/>
            <a:ext cx="1143000" cy="569976"/>
          </a:xfrm>
          <a:custGeom>
            <a:avLst/>
            <a:gdLst>
              <a:gd name="connsiteX0" fmla="*/ 0 w 1143000"/>
              <a:gd name="connsiteY0" fmla="*/ 138112 h 566737"/>
              <a:gd name="connsiteX1" fmla="*/ 338137 w 1143000"/>
              <a:gd name="connsiteY1" fmla="*/ 138112 h 566737"/>
              <a:gd name="connsiteX2" fmla="*/ 338137 w 1143000"/>
              <a:gd name="connsiteY2" fmla="*/ 566737 h 566737"/>
              <a:gd name="connsiteX3" fmla="*/ 819150 w 1143000"/>
              <a:gd name="connsiteY3" fmla="*/ 566737 h 566737"/>
              <a:gd name="connsiteX4" fmla="*/ 819150 w 1143000"/>
              <a:gd name="connsiteY4" fmla="*/ 142875 h 566737"/>
              <a:gd name="connsiteX5" fmla="*/ 1143000 w 1143000"/>
              <a:gd name="connsiteY5" fmla="*/ 142875 h 566737"/>
              <a:gd name="connsiteX6" fmla="*/ 1143000 w 1143000"/>
              <a:gd name="connsiteY6" fmla="*/ 0 h 566737"/>
              <a:gd name="connsiteX7" fmla="*/ 4762 w 1143000"/>
              <a:gd name="connsiteY7" fmla="*/ 0 h 566737"/>
              <a:gd name="connsiteX8" fmla="*/ 4762 w 1143000"/>
              <a:gd name="connsiteY8" fmla="*/ 71437 h 566737"/>
              <a:gd name="connsiteX9" fmla="*/ 0 w 1143000"/>
              <a:gd name="connsiteY9" fmla="*/ 138112 h 566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1143000" h="566737">
                <a:moveTo>
                  <a:pt x="0" y="138112"/>
                </a:moveTo>
                <a:lnTo>
                  <a:pt x="338137" y="138112"/>
                </a:lnTo>
                <a:lnTo>
                  <a:pt x="338137" y="566737"/>
                </a:lnTo>
                <a:lnTo>
                  <a:pt x="819150" y="566737"/>
                </a:lnTo>
                <a:lnTo>
                  <a:pt x="819150" y="142875"/>
                </a:lnTo>
                <a:lnTo>
                  <a:pt x="1143000" y="142875"/>
                </a:lnTo>
                <a:lnTo>
                  <a:pt x="1143000" y="0"/>
                </a:lnTo>
                <a:lnTo>
                  <a:pt x="4762" y="0"/>
                </a:lnTo>
                <a:lnTo>
                  <a:pt x="4762" y="71437"/>
                </a:lnTo>
                <a:lnTo>
                  <a:pt x="0" y="138112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4" name="Straight Connector 93">
            <a:extLst>
              <a:ext uri="{FF2B5EF4-FFF2-40B4-BE49-F238E27FC236}">
                <a16:creationId xmlns:a16="http://schemas.microsoft.com/office/drawing/2014/main" id="{65278D24-79C7-4C6B-9D6F-DE0CBC361EE5}"/>
              </a:ext>
            </a:extLst>
          </xdr:cNvPr>
          <xdr:cNvCxnSpPr/>
        </xdr:nvCxnSpPr>
        <xdr:spPr>
          <a:xfrm>
            <a:off x="7505700" y="1321118"/>
            <a:ext cx="6715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Connector 95">
            <a:extLst>
              <a:ext uri="{FF2B5EF4-FFF2-40B4-BE49-F238E27FC236}">
                <a16:creationId xmlns:a16="http://schemas.microsoft.com/office/drawing/2014/main" id="{29E54FD8-11EB-47C5-B7B0-DCEA7072B71B}"/>
              </a:ext>
            </a:extLst>
          </xdr:cNvPr>
          <xdr:cNvCxnSpPr/>
        </xdr:nvCxnSpPr>
        <xdr:spPr>
          <a:xfrm>
            <a:off x="7772400" y="1263642"/>
            <a:ext cx="0" cy="40288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Connector 98">
            <a:extLst>
              <a:ext uri="{FF2B5EF4-FFF2-40B4-BE49-F238E27FC236}">
                <a16:creationId xmlns:a16="http://schemas.microsoft.com/office/drawing/2014/main" id="{4259C3B6-DCC2-43D6-9642-B2B346E806BB}"/>
              </a:ext>
            </a:extLst>
          </xdr:cNvPr>
          <xdr:cNvCxnSpPr/>
        </xdr:nvCxnSpPr>
        <xdr:spPr>
          <a:xfrm>
            <a:off x="7491413" y="5081043"/>
            <a:ext cx="7096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Connector 100">
            <a:extLst>
              <a:ext uri="{FF2B5EF4-FFF2-40B4-BE49-F238E27FC236}">
                <a16:creationId xmlns:a16="http://schemas.microsoft.com/office/drawing/2014/main" id="{919F6AAA-3741-43C3-8977-71369E1201B2}"/>
              </a:ext>
            </a:extLst>
          </xdr:cNvPr>
          <xdr:cNvCxnSpPr/>
        </xdr:nvCxnSpPr>
        <xdr:spPr>
          <a:xfrm flipH="1">
            <a:off x="7729538" y="5042726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Straight Connector 101">
            <a:extLst>
              <a:ext uri="{FF2B5EF4-FFF2-40B4-BE49-F238E27FC236}">
                <a16:creationId xmlns:a16="http://schemas.microsoft.com/office/drawing/2014/main" id="{DC8AC296-3ECD-4668-AADD-13DF8B544EA3}"/>
              </a:ext>
            </a:extLst>
          </xdr:cNvPr>
          <xdr:cNvCxnSpPr/>
        </xdr:nvCxnSpPr>
        <xdr:spPr>
          <a:xfrm>
            <a:off x="7491418" y="3629760"/>
            <a:ext cx="3762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Connector 102">
            <a:extLst>
              <a:ext uri="{FF2B5EF4-FFF2-40B4-BE49-F238E27FC236}">
                <a16:creationId xmlns:a16="http://schemas.microsoft.com/office/drawing/2014/main" id="{C6F2F2B7-408B-4CB7-B763-910CE90F44AF}"/>
              </a:ext>
            </a:extLst>
          </xdr:cNvPr>
          <xdr:cNvCxnSpPr/>
        </xdr:nvCxnSpPr>
        <xdr:spPr>
          <a:xfrm flipH="1">
            <a:off x="7729543" y="3591441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Straight Connector 105">
            <a:extLst>
              <a:ext uri="{FF2B5EF4-FFF2-40B4-BE49-F238E27FC236}">
                <a16:creationId xmlns:a16="http://schemas.microsoft.com/office/drawing/2014/main" id="{7779D2DB-503C-4EB4-BDB3-361634895D17}"/>
              </a:ext>
            </a:extLst>
          </xdr:cNvPr>
          <xdr:cNvCxnSpPr/>
        </xdr:nvCxnSpPr>
        <xdr:spPr>
          <a:xfrm>
            <a:off x="7491417" y="1895882"/>
            <a:ext cx="3762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Straight Connector 106">
            <a:extLst>
              <a:ext uri="{FF2B5EF4-FFF2-40B4-BE49-F238E27FC236}">
                <a16:creationId xmlns:a16="http://schemas.microsoft.com/office/drawing/2014/main" id="{68115EF9-40CB-4F99-BAE6-49A9C7339FE0}"/>
              </a:ext>
            </a:extLst>
          </xdr:cNvPr>
          <xdr:cNvCxnSpPr/>
        </xdr:nvCxnSpPr>
        <xdr:spPr>
          <a:xfrm flipH="1">
            <a:off x="7724779" y="1862355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Connector 107">
            <a:extLst>
              <a:ext uri="{FF2B5EF4-FFF2-40B4-BE49-F238E27FC236}">
                <a16:creationId xmlns:a16="http://schemas.microsoft.com/office/drawing/2014/main" id="{6B388840-772C-4008-B5AD-D0AF325C02DD}"/>
              </a:ext>
            </a:extLst>
          </xdr:cNvPr>
          <xdr:cNvCxnSpPr/>
        </xdr:nvCxnSpPr>
        <xdr:spPr>
          <a:xfrm flipH="1">
            <a:off x="7734304" y="1282801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Connector 110">
            <a:extLst>
              <a:ext uri="{FF2B5EF4-FFF2-40B4-BE49-F238E27FC236}">
                <a16:creationId xmlns:a16="http://schemas.microsoft.com/office/drawing/2014/main" id="{277BA19B-D834-41A6-AFC0-6E6A7AAC1835}"/>
              </a:ext>
            </a:extLst>
          </xdr:cNvPr>
          <xdr:cNvCxnSpPr/>
        </xdr:nvCxnSpPr>
        <xdr:spPr>
          <a:xfrm>
            <a:off x="8096250" y="1263642"/>
            <a:ext cx="0" cy="388445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Connector 111">
            <a:extLst>
              <a:ext uri="{FF2B5EF4-FFF2-40B4-BE49-F238E27FC236}">
                <a16:creationId xmlns:a16="http://schemas.microsoft.com/office/drawing/2014/main" id="{767A78C1-323B-427A-BE3B-0E3AA4CB2D25}"/>
              </a:ext>
            </a:extLst>
          </xdr:cNvPr>
          <xdr:cNvCxnSpPr/>
        </xdr:nvCxnSpPr>
        <xdr:spPr>
          <a:xfrm flipH="1">
            <a:off x="8053388" y="5042726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Straight Connector 112">
            <a:extLst>
              <a:ext uri="{FF2B5EF4-FFF2-40B4-BE49-F238E27FC236}">
                <a16:creationId xmlns:a16="http://schemas.microsoft.com/office/drawing/2014/main" id="{A828892A-3698-4BA9-9FEF-C5A88106A85C}"/>
              </a:ext>
            </a:extLst>
          </xdr:cNvPr>
          <xdr:cNvCxnSpPr/>
        </xdr:nvCxnSpPr>
        <xdr:spPr>
          <a:xfrm flipH="1">
            <a:off x="8058154" y="1282801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Connector 114">
            <a:extLst>
              <a:ext uri="{FF2B5EF4-FFF2-40B4-BE49-F238E27FC236}">
                <a16:creationId xmlns:a16="http://schemas.microsoft.com/office/drawing/2014/main" id="{4D8DC4A7-7543-4DDA-A646-0CE07756ED0F}"/>
              </a:ext>
            </a:extLst>
          </xdr:cNvPr>
          <xdr:cNvCxnSpPr/>
        </xdr:nvCxnSpPr>
        <xdr:spPr>
          <a:xfrm>
            <a:off x="6638925" y="4075203"/>
            <a:ext cx="4905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Connector 116">
            <a:extLst>
              <a:ext uri="{FF2B5EF4-FFF2-40B4-BE49-F238E27FC236}">
                <a16:creationId xmlns:a16="http://schemas.microsoft.com/office/drawing/2014/main" id="{FE439590-9787-4C8B-BDAA-72B4CB9A8B02}"/>
              </a:ext>
            </a:extLst>
          </xdr:cNvPr>
          <xdr:cNvCxnSpPr/>
        </xdr:nvCxnSpPr>
        <xdr:spPr>
          <a:xfrm flipH="1">
            <a:off x="6691312" y="4036887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Straight Connector 117">
            <a:extLst>
              <a:ext uri="{FF2B5EF4-FFF2-40B4-BE49-F238E27FC236}">
                <a16:creationId xmlns:a16="http://schemas.microsoft.com/office/drawing/2014/main" id="{DBCC0DB1-5BF7-4DDE-8662-83B1B5B7856C}"/>
              </a:ext>
            </a:extLst>
          </xdr:cNvPr>
          <xdr:cNvCxnSpPr/>
        </xdr:nvCxnSpPr>
        <xdr:spPr>
          <a:xfrm flipH="1">
            <a:off x="7005637" y="4036887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Connector 119">
            <a:extLst>
              <a:ext uri="{FF2B5EF4-FFF2-40B4-BE49-F238E27FC236}">
                <a16:creationId xmlns:a16="http://schemas.microsoft.com/office/drawing/2014/main" id="{EA068990-0697-41B3-B5ED-250DF6769183}"/>
              </a:ext>
            </a:extLst>
          </xdr:cNvPr>
          <xdr:cNvCxnSpPr/>
        </xdr:nvCxnSpPr>
        <xdr:spPr>
          <a:xfrm flipV="1">
            <a:off x="6638925" y="985838"/>
            <a:ext cx="0" cy="28259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272AAE7E-B100-4394-B964-52868CCBBAD7}"/>
              </a:ext>
            </a:extLst>
          </xdr:cNvPr>
          <xdr:cNvCxnSpPr/>
        </xdr:nvCxnSpPr>
        <xdr:spPr>
          <a:xfrm>
            <a:off x="6577013" y="1038524"/>
            <a:ext cx="6238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Connector 123">
            <a:extLst>
              <a:ext uri="{FF2B5EF4-FFF2-40B4-BE49-F238E27FC236}">
                <a16:creationId xmlns:a16="http://schemas.microsoft.com/office/drawing/2014/main" id="{06CF5345-D41A-49E5-B948-A7C5B01DC624}"/>
              </a:ext>
            </a:extLst>
          </xdr:cNvPr>
          <xdr:cNvCxnSpPr/>
        </xdr:nvCxnSpPr>
        <xdr:spPr>
          <a:xfrm flipH="1">
            <a:off x="6591301" y="1000208"/>
            <a:ext cx="95250" cy="862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id="{2D519987-28D2-4808-B6F8-9A7BE0226B6B}"/>
              </a:ext>
            </a:extLst>
          </xdr:cNvPr>
          <xdr:cNvCxnSpPr/>
        </xdr:nvCxnSpPr>
        <xdr:spPr>
          <a:xfrm flipV="1">
            <a:off x="7124700" y="985838"/>
            <a:ext cx="0" cy="28259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id="{223572B6-2D73-4536-AE07-7266AE9D19C2}"/>
              </a:ext>
            </a:extLst>
          </xdr:cNvPr>
          <xdr:cNvCxnSpPr/>
        </xdr:nvCxnSpPr>
        <xdr:spPr>
          <a:xfrm flipH="1">
            <a:off x="7077076" y="1000208"/>
            <a:ext cx="95250" cy="862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Straight Connector 153">
            <a:extLst>
              <a:ext uri="{FF2B5EF4-FFF2-40B4-BE49-F238E27FC236}">
                <a16:creationId xmlns:a16="http://schemas.microsoft.com/office/drawing/2014/main" id="{F52A2B19-5F39-4A8C-BDA9-B2321F4416EB}"/>
              </a:ext>
            </a:extLst>
          </xdr:cNvPr>
          <xdr:cNvCxnSpPr/>
        </xdr:nvCxnSpPr>
        <xdr:spPr>
          <a:xfrm>
            <a:off x="6729413" y="5809077"/>
            <a:ext cx="0" cy="205961"/>
          </a:xfrm>
          <a:prstGeom prst="lin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158" name="Straight Connector 157">
            <a:extLst>
              <a:ext uri="{FF2B5EF4-FFF2-40B4-BE49-F238E27FC236}">
                <a16:creationId xmlns:a16="http://schemas.microsoft.com/office/drawing/2014/main" id="{515A6C96-9D9E-48AB-9F7C-D18263A8220E}"/>
              </a:ext>
            </a:extLst>
          </xdr:cNvPr>
          <xdr:cNvCxnSpPr/>
        </xdr:nvCxnSpPr>
        <xdr:spPr>
          <a:xfrm>
            <a:off x="7043738" y="5794708"/>
            <a:ext cx="0" cy="215541"/>
          </a:xfrm>
          <a:prstGeom prst="lin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160" name="Straight Connector 159">
            <a:extLst>
              <a:ext uri="{FF2B5EF4-FFF2-40B4-BE49-F238E27FC236}">
                <a16:creationId xmlns:a16="http://schemas.microsoft.com/office/drawing/2014/main" id="{18B46E6C-4F2D-4BD4-A1A4-E75536BF753F}"/>
              </a:ext>
            </a:extLst>
          </xdr:cNvPr>
          <xdr:cNvCxnSpPr/>
        </xdr:nvCxnSpPr>
        <xdr:spPr>
          <a:xfrm>
            <a:off x="6634163" y="6010248"/>
            <a:ext cx="466725" cy="0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Straight Connector 195">
            <a:extLst>
              <a:ext uri="{FF2B5EF4-FFF2-40B4-BE49-F238E27FC236}">
                <a16:creationId xmlns:a16="http://schemas.microsoft.com/office/drawing/2014/main" id="{8D8F33EE-64BE-4875-973B-A86D261A402E}"/>
              </a:ext>
            </a:extLst>
          </xdr:cNvPr>
          <xdr:cNvCxnSpPr/>
        </xdr:nvCxnSpPr>
        <xdr:spPr>
          <a:xfrm flipH="1">
            <a:off x="7467600" y="5221203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" name="Straight Connector 196">
            <a:extLst>
              <a:ext uri="{FF2B5EF4-FFF2-40B4-BE49-F238E27FC236}">
                <a16:creationId xmlns:a16="http://schemas.microsoft.com/office/drawing/2014/main" id="{00B69863-7D53-45C0-A29E-FB349C30BD9E}"/>
              </a:ext>
            </a:extLst>
          </xdr:cNvPr>
          <xdr:cNvCxnSpPr/>
        </xdr:nvCxnSpPr>
        <xdr:spPr>
          <a:xfrm flipH="1">
            <a:off x="7734301" y="5180576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" name="Straight Connector 272">
            <a:extLst>
              <a:ext uri="{FF2B5EF4-FFF2-40B4-BE49-F238E27FC236}">
                <a16:creationId xmlns:a16="http://schemas.microsoft.com/office/drawing/2014/main" id="{3AD98D76-EDAC-43BC-BB48-E3BA50265250}"/>
              </a:ext>
            </a:extLst>
          </xdr:cNvPr>
          <xdr:cNvCxnSpPr/>
        </xdr:nvCxnSpPr>
        <xdr:spPr>
          <a:xfrm flipH="1">
            <a:off x="6296025" y="3105150"/>
            <a:ext cx="476250" cy="152400"/>
          </a:xfrm>
          <a:prstGeom prst="line">
            <a:avLst/>
          </a:prstGeom>
          <a:ln w="15875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" name="Straight Connector 273">
            <a:extLst>
              <a:ext uri="{FF2B5EF4-FFF2-40B4-BE49-F238E27FC236}">
                <a16:creationId xmlns:a16="http://schemas.microsoft.com/office/drawing/2014/main" id="{59272B26-DD98-4128-8C0E-27A0C456E602}"/>
              </a:ext>
            </a:extLst>
          </xdr:cNvPr>
          <xdr:cNvCxnSpPr/>
        </xdr:nvCxnSpPr>
        <xdr:spPr>
          <a:xfrm flipH="1">
            <a:off x="6238875" y="4514850"/>
            <a:ext cx="609600" cy="104775"/>
          </a:xfrm>
          <a:prstGeom prst="line">
            <a:avLst/>
          </a:prstGeom>
          <a:ln w="15875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9310FFFE-160D-402B-8230-D7A41DC9C4AA}"/>
              </a:ext>
            </a:extLst>
          </xdr:cNvPr>
          <xdr:cNvCxnSpPr/>
        </xdr:nvCxnSpPr>
        <xdr:spPr>
          <a:xfrm flipH="1">
            <a:off x="5910263" y="1333500"/>
            <a:ext cx="338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D6BCC900-5F5E-4157-BA70-4BA8003B7214}"/>
              </a:ext>
            </a:extLst>
          </xdr:cNvPr>
          <xdr:cNvCxnSpPr/>
        </xdr:nvCxnSpPr>
        <xdr:spPr>
          <a:xfrm>
            <a:off x="5991225" y="1271588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FF8C5815-FAF1-4202-BC65-F83A9958E895}"/>
              </a:ext>
            </a:extLst>
          </xdr:cNvPr>
          <xdr:cNvCxnSpPr/>
        </xdr:nvCxnSpPr>
        <xdr:spPr>
          <a:xfrm>
            <a:off x="5910263" y="1476375"/>
            <a:ext cx="3286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B19D6EFC-345F-42CD-B161-5E5B272E2188}"/>
              </a:ext>
            </a:extLst>
          </xdr:cNvPr>
          <xdr:cNvCxnSpPr/>
        </xdr:nvCxnSpPr>
        <xdr:spPr>
          <a:xfrm flipH="1">
            <a:off x="5954077" y="1285875"/>
            <a:ext cx="8001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Straight Connector 274">
            <a:extLst>
              <a:ext uri="{FF2B5EF4-FFF2-40B4-BE49-F238E27FC236}">
                <a16:creationId xmlns:a16="http://schemas.microsoft.com/office/drawing/2014/main" id="{8188E235-BC73-4AA4-87B0-7BEAE9A3DF26}"/>
              </a:ext>
            </a:extLst>
          </xdr:cNvPr>
          <xdr:cNvCxnSpPr/>
        </xdr:nvCxnSpPr>
        <xdr:spPr>
          <a:xfrm flipH="1">
            <a:off x="5954077" y="1428749"/>
            <a:ext cx="8001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95250</xdr:colOff>
      <xdr:row>208</xdr:row>
      <xdr:rowOff>90488</xdr:rowOff>
    </xdr:from>
    <xdr:to>
      <xdr:col>49</xdr:col>
      <xdr:colOff>104775</xdr:colOff>
      <xdr:row>243</xdr:row>
      <xdr:rowOff>61913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B4528C29-626A-4FCE-ADE2-282A376E5902}"/>
            </a:ext>
          </a:extLst>
        </xdr:cNvPr>
        <xdr:cNvGrpSpPr/>
      </xdr:nvGrpSpPr>
      <xdr:grpSpPr>
        <a:xfrm>
          <a:off x="5762625" y="30446663"/>
          <a:ext cx="2276475" cy="5019675"/>
          <a:chOff x="5762625" y="14187488"/>
          <a:chExt cx="2276475" cy="5019675"/>
        </a:xfrm>
      </xdr:grpSpPr>
      <xdr:cxnSp macro="">
        <xdr:nvCxnSpPr>
          <xdr:cNvPr id="139" name="Straight Connector 138">
            <a:extLst>
              <a:ext uri="{FF2B5EF4-FFF2-40B4-BE49-F238E27FC236}">
                <a16:creationId xmlns:a16="http://schemas.microsoft.com/office/drawing/2014/main" id="{1A8A3FAB-770E-4972-956B-79E259AF048C}"/>
              </a:ext>
            </a:extLst>
          </xdr:cNvPr>
          <xdr:cNvCxnSpPr/>
        </xdr:nvCxnSpPr>
        <xdr:spPr>
          <a:xfrm>
            <a:off x="6143625" y="14383494"/>
            <a:ext cx="0" cy="449381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" name="Straight Connector 139">
            <a:extLst>
              <a:ext uri="{FF2B5EF4-FFF2-40B4-BE49-F238E27FC236}">
                <a16:creationId xmlns:a16="http://schemas.microsoft.com/office/drawing/2014/main" id="{2B5F44A1-E6F3-4D61-ABE3-121B40F8326C}"/>
              </a:ext>
            </a:extLst>
          </xdr:cNvPr>
          <xdr:cNvCxnSpPr/>
        </xdr:nvCxnSpPr>
        <xdr:spPr>
          <a:xfrm>
            <a:off x="7286625" y="14383494"/>
            <a:ext cx="0" cy="449381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Connector 151">
            <a:extLst>
              <a:ext uri="{FF2B5EF4-FFF2-40B4-BE49-F238E27FC236}">
                <a16:creationId xmlns:a16="http://schemas.microsoft.com/office/drawing/2014/main" id="{B6EAE9E3-3156-4CF2-A7D8-F97936551AEF}"/>
              </a:ext>
            </a:extLst>
          </xdr:cNvPr>
          <xdr:cNvCxnSpPr/>
        </xdr:nvCxnSpPr>
        <xdr:spPr>
          <a:xfrm>
            <a:off x="6134100" y="18131518"/>
            <a:ext cx="0" cy="449381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Straight Connector 154">
            <a:extLst>
              <a:ext uri="{FF2B5EF4-FFF2-40B4-BE49-F238E27FC236}">
                <a16:creationId xmlns:a16="http://schemas.microsoft.com/office/drawing/2014/main" id="{6CFFA183-B6AB-4C14-BD1D-6B0E53344DBC}"/>
              </a:ext>
            </a:extLst>
          </xdr:cNvPr>
          <xdr:cNvCxnSpPr/>
        </xdr:nvCxnSpPr>
        <xdr:spPr>
          <a:xfrm>
            <a:off x="7277100" y="18131518"/>
            <a:ext cx="0" cy="449381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EFE8357F-9653-490D-82F7-B3E5BF6824A4}"/>
              </a:ext>
            </a:extLst>
          </xdr:cNvPr>
          <xdr:cNvSpPr/>
        </xdr:nvSpPr>
        <xdr:spPr>
          <a:xfrm>
            <a:off x="6572250" y="15100591"/>
            <a:ext cx="314325" cy="317434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4486E8B5-0321-4C4B-AD7A-3E3CF76B2D26}"/>
              </a:ext>
            </a:extLst>
          </xdr:cNvPr>
          <xdr:cNvSpPr/>
        </xdr:nvSpPr>
        <xdr:spPr>
          <a:xfrm>
            <a:off x="6572250" y="15100591"/>
            <a:ext cx="314325" cy="152980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F409302A-31FE-4B9B-BBA4-92017098C1BF}"/>
              </a:ext>
            </a:extLst>
          </xdr:cNvPr>
          <xdr:cNvSpPr/>
        </xdr:nvSpPr>
        <xdr:spPr>
          <a:xfrm>
            <a:off x="6572250" y="18045467"/>
            <a:ext cx="3143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45D9D110-D0DC-4ADF-8332-C083B0ED6FBC}"/>
              </a:ext>
            </a:extLst>
          </xdr:cNvPr>
          <xdr:cNvSpPr/>
        </xdr:nvSpPr>
        <xdr:spPr>
          <a:xfrm>
            <a:off x="6572250" y="17815996"/>
            <a:ext cx="3143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594B00D8-12CD-4B9E-B758-CE4F2B043A4D}"/>
              </a:ext>
            </a:extLst>
          </xdr:cNvPr>
          <xdr:cNvSpPr/>
        </xdr:nvSpPr>
        <xdr:spPr>
          <a:xfrm>
            <a:off x="6724650" y="17815996"/>
            <a:ext cx="1619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4AEA4626-8603-4107-A786-BD89615525BA}"/>
              </a:ext>
            </a:extLst>
          </xdr:cNvPr>
          <xdr:cNvSpPr/>
        </xdr:nvSpPr>
        <xdr:spPr>
          <a:xfrm>
            <a:off x="6572250" y="17586524"/>
            <a:ext cx="3143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3243355A-A286-480B-8351-6A8E7AA350C8}"/>
              </a:ext>
            </a:extLst>
          </xdr:cNvPr>
          <xdr:cNvSpPr/>
        </xdr:nvSpPr>
        <xdr:spPr>
          <a:xfrm>
            <a:off x="6572250" y="17357053"/>
            <a:ext cx="3143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B0603022-5F2B-44B3-9728-A4DFEC2C7A01}"/>
              </a:ext>
            </a:extLst>
          </xdr:cNvPr>
          <xdr:cNvSpPr/>
        </xdr:nvSpPr>
        <xdr:spPr>
          <a:xfrm>
            <a:off x="6724650" y="17357053"/>
            <a:ext cx="1619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1760F2B6-8405-4775-8AF0-0EF333A376A3}"/>
              </a:ext>
            </a:extLst>
          </xdr:cNvPr>
          <xdr:cNvSpPr/>
        </xdr:nvSpPr>
        <xdr:spPr>
          <a:xfrm>
            <a:off x="6572250" y="17127583"/>
            <a:ext cx="3143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9295C57B-32DF-4E71-9E8A-31043CE7FBCF}"/>
              </a:ext>
            </a:extLst>
          </xdr:cNvPr>
          <xdr:cNvSpPr/>
        </xdr:nvSpPr>
        <xdr:spPr>
          <a:xfrm>
            <a:off x="6572250" y="16898112"/>
            <a:ext cx="3143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1DA3AFB8-AA76-4DE7-92FC-041EA04417AC}"/>
              </a:ext>
            </a:extLst>
          </xdr:cNvPr>
          <xdr:cNvSpPr/>
        </xdr:nvSpPr>
        <xdr:spPr>
          <a:xfrm>
            <a:off x="6724650" y="16898112"/>
            <a:ext cx="1619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C95F5C42-1625-4452-A656-F4A3E51A4D9C}"/>
              </a:ext>
            </a:extLst>
          </xdr:cNvPr>
          <xdr:cNvSpPr/>
        </xdr:nvSpPr>
        <xdr:spPr>
          <a:xfrm>
            <a:off x="6572250" y="16831183"/>
            <a:ext cx="314325" cy="66929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0404AAE6-B429-42AB-8BEC-ED85D7EF723B}"/>
              </a:ext>
            </a:extLst>
          </xdr:cNvPr>
          <xdr:cNvSpPr/>
        </xdr:nvSpPr>
        <xdr:spPr>
          <a:xfrm>
            <a:off x="6686549" y="15253570"/>
            <a:ext cx="95250" cy="1577613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2EB82AD3-5B7D-4A5A-A13E-E05E565E2DD8}"/>
              </a:ext>
            </a:extLst>
          </xdr:cNvPr>
          <xdr:cNvSpPr/>
        </xdr:nvSpPr>
        <xdr:spPr>
          <a:xfrm>
            <a:off x="6577010" y="18843833"/>
            <a:ext cx="314325" cy="152980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8" name="Freeform: Shape 197">
            <a:extLst>
              <a:ext uri="{FF2B5EF4-FFF2-40B4-BE49-F238E27FC236}">
                <a16:creationId xmlns:a16="http://schemas.microsoft.com/office/drawing/2014/main" id="{3A1CF024-2E22-4556-AF21-93CEC588A4A7}"/>
              </a:ext>
            </a:extLst>
          </xdr:cNvPr>
          <xdr:cNvSpPr/>
        </xdr:nvSpPr>
        <xdr:spPr>
          <a:xfrm>
            <a:off x="6138863" y="14536476"/>
            <a:ext cx="1143000" cy="568896"/>
          </a:xfrm>
          <a:custGeom>
            <a:avLst/>
            <a:gdLst>
              <a:gd name="connsiteX0" fmla="*/ 0 w 1143000"/>
              <a:gd name="connsiteY0" fmla="*/ 138112 h 566737"/>
              <a:gd name="connsiteX1" fmla="*/ 338137 w 1143000"/>
              <a:gd name="connsiteY1" fmla="*/ 138112 h 566737"/>
              <a:gd name="connsiteX2" fmla="*/ 338137 w 1143000"/>
              <a:gd name="connsiteY2" fmla="*/ 566737 h 566737"/>
              <a:gd name="connsiteX3" fmla="*/ 819150 w 1143000"/>
              <a:gd name="connsiteY3" fmla="*/ 566737 h 566737"/>
              <a:gd name="connsiteX4" fmla="*/ 819150 w 1143000"/>
              <a:gd name="connsiteY4" fmla="*/ 142875 h 566737"/>
              <a:gd name="connsiteX5" fmla="*/ 1143000 w 1143000"/>
              <a:gd name="connsiteY5" fmla="*/ 142875 h 566737"/>
              <a:gd name="connsiteX6" fmla="*/ 1143000 w 1143000"/>
              <a:gd name="connsiteY6" fmla="*/ 0 h 566737"/>
              <a:gd name="connsiteX7" fmla="*/ 4762 w 1143000"/>
              <a:gd name="connsiteY7" fmla="*/ 0 h 566737"/>
              <a:gd name="connsiteX8" fmla="*/ 4762 w 1143000"/>
              <a:gd name="connsiteY8" fmla="*/ 71437 h 566737"/>
              <a:gd name="connsiteX9" fmla="*/ 0 w 1143000"/>
              <a:gd name="connsiteY9" fmla="*/ 138112 h 566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1143000" h="566737">
                <a:moveTo>
                  <a:pt x="0" y="138112"/>
                </a:moveTo>
                <a:lnTo>
                  <a:pt x="338137" y="138112"/>
                </a:lnTo>
                <a:lnTo>
                  <a:pt x="338137" y="566737"/>
                </a:lnTo>
                <a:lnTo>
                  <a:pt x="819150" y="566737"/>
                </a:lnTo>
                <a:lnTo>
                  <a:pt x="819150" y="142875"/>
                </a:lnTo>
                <a:lnTo>
                  <a:pt x="1143000" y="142875"/>
                </a:lnTo>
                <a:lnTo>
                  <a:pt x="1143000" y="0"/>
                </a:lnTo>
                <a:lnTo>
                  <a:pt x="4762" y="0"/>
                </a:lnTo>
                <a:lnTo>
                  <a:pt x="4762" y="71437"/>
                </a:lnTo>
                <a:lnTo>
                  <a:pt x="0" y="138112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9" name="Freeform: Shape 198">
            <a:extLst>
              <a:ext uri="{FF2B5EF4-FFF2-40B4-BE49-F238E27FC236}">
                <a16:creationId xmlns:a16="http://schemas.microsoft.com/office/drawing/2014/main" id="{E1647FF0-FD69-4A1A-A97C-0C10986B5329}"/>
              </a:ext>
            </a:extLst>
          </xdr:cNvPr>
          <xdr:cNvSpPr/>
        </xdr:nvSpPr>
        <xdr:spPr>
          <a:xfrm>
            <a:off x="6138862" y="18274937"/>
            <a:ext cx="1143000" cy="568896"/>
          </a:xfrm>
          <a:custGeom>
            <a:avLst/>
            <a:gdLst>
              <a:gd name="connsiteX0" fmla="*/ 0 w 1143000"/>
              <a:gd name="connsiteY0" fmla="*/ 138112 h 566737"/>
              <a:gd name="connsiteX1" fmla="*/ 338137 w 1143000"/>
              <a:gd name="connsiteY1" fmla="*/ 138112 h 566737"/>
              <a:gd name="connsiteX2" fmla="*/ 338137 w 1143000"/>
              <a:gd name="connsiteY2" fmla="*/ 566737 h 566737"/>
              <a:gd name="connsiteX3" fmla="*/ 819150 w 1143000"/>
              <a:gd name="connsiteY3" fmla="*/ 566737 h 566737"/>
              <a:gd name="connsiteX4" fmla="*/ 819150 w 1143000"/>
              <a:gd name="connsiteY4" fmla="*/ 142875 h 566737"/>
              <a:gd name="connsiteX5" fmla="*/ 1143000 w 1143000"/>
              <a:gd name="connsiteY5" fmla="*/ 142875 h 566737"/>
              <a:gd name="connsiteX6" fmla="*/ 1143000 w 1143000"/>
              <a:gd name="connsiteY6" fmla="*/ 0 h 566737"/>
              <a:gd name="connsiteX7" fmla="*/ 4762 w 1143000"/>
              <a:gd name="connsiteY7" fmla="*/ 0 h 566737"/>
              <a:gd name="connsiteX8" fmla="*/ 4762 w 1143000"/>
              <a:gd name="connsiteY8" fmla="*/ 71437 h 566737"/>
              <a:gd name="connsiteX9" fmla="*/ 0 w 1143000"/>
              <a:gd name="connsiteY9" fmla="*/ 138112 h 566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1143000" h="566737">
                <a:moveTo>
                  <a:pt x="0" y="138112"/>
                </a:moveTo>
                <a:lnTo>
                  <a:pt x="338137" y="138112"/>
                </a:lnTo>
                <a:lnTo>
                  <a:pt x="338137" y="566737"/>
                </a:lnTo>
                <a:lnTo>
                  <a:pt x="819150" y="566737"/>
                </a:lnTo>
                <a:lnTo>
                  <a:pt x="819150" y="142875"/>
                </a:lnTo>
                <a:lnTo>
                  <a:pt x="1143000" y="142875"/>
                </a:lnTo>
                <a:lnTo>
                  <a:pt x="1143000" y="0"/>
                </a:lnTo>
                <a:lnTo>
                  <a:pt x="4762" y="0"/>
                </a:lnTo>
                <a:lnTo>
                  <a:pt x="4762" y="71437"/>
                </a:lnTo>
                <a:lnTo>
                  <a:pt x="0" y="138112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0" name="Straight Connector 199">
            <a:extLst>
              <a:ext uri="{FF2B5EF4-FFF2-40B4-BE49-F238E27FC236}">
                <a16:creationId xmlns:a16="http://schemas.microsoft.com/office/drawing/2014/main" id="{7A804067-6DE2-4BFF-AB25-BB19856982A9}"/>
              </a:ext>
            </a:extLst>
          </xdr:cNvPr>
          <xdr:cNvCxnSpPr/>
        </xdr:nvCxnSpPr>
        <xdr:spPr>
          <a:xfrm>
            <a:off x="7343775" y="14522133"/>
            <a:ext cx="6715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" name="Straight Connector 200">
            <a:extLst>
              <a:ext uri="{FF2B5EF4-FFF2-40B4-BE49-F238E27FC236}">
                <a16:creationId xmlns:a16="http://schemas.microsoft.com/office/drawing/2014/main" id="{347BC78D-6775-4C97-9A84-5FA29C9C6308}"/>
              </a:ext>
            </a:extLst>
          </xdr:cNvPr>
          <xdr:cNvCxnSpPr/>
        </xdr:nvCxnSpPr>
        <xdr:spPr>
          <a:xfrm>
            <a:off x="7610475" y="14464766"/>
            <a:ext cx="0" cy="40212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" name="Straight Connector 201">
            <a:extLst>
              <a:ext uri="{FF2B5EF4-FFF2-40B4-BE49-F238E27FC236}">
                <a16:creationId xmlns:a16="http://schemas.microsoft.com/office/drawing/2014/main" id="{D5AEFB88-0897-4A94-B352-5855BF5C869F}"/>
              </a:ext>
            </a:extLst>
          </xdr:cNvPr>
          <xdr:cNvCxnSpPr/>
        </xdr:nvCxnSpPr>
        <xdr:spPr>
          <a:xfrm>
            <a:off x="7329488" y="18274937"/>
            <a:ext cx="7096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" name="Straight Connector 202">
            <a:extLst>
              <a:ext uri="{FF2B5EF4-FFF2-40B4-BE49-F238E27FC236}">
                <a16:creationId xmlns:a16="http://schemas.microsoft.com/office/drawing/2014/main" id="{97CAAF12-A087-44C8-8AF5-383A442ECAD4}"/>
              </a:ext>
            </a:extLst>
          </xdr:cNvPr>
          <xdr:cNvCxnSpPr/>
        </xdr:nvCxnSpPr>
        <xdr:spPr>
          <a:xfrm flipH="1">
            <a:off x="7567613" y="18236692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" name="Straight Connector 203">
            <a:extLst>
              <a:ext uri="{FF2B5EF4-FFF2-40B4-BE49-F238E27FC236}">
                <a16:creationId xmlns:a16="http://schemas.microsoft.com/office/drawing/2014/main" id="{DFAC623B-3FE6-44C0-B01B-1892A492428C}"/>
              </a:ext>
            </a:extLst>
          </xdr:cNvPr>
          <xdr:cNvCxnSpPr/>
        </xdr:nvCxnSpPr>
        <xdr:spPr>
          <a:xfrm>
            <a:off x="7329493" y="16826402"/>
            <a:ext cx="3762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" name="Straight Connector 204">
            <a:extLst>
              <a:ext uri="{FF2B5EF4-FFF2-40B4-BE49-F238E27FC236}">
                <a16:creationId xmlns:a16="http://schemas.microsoft.com/office/drawing/2014/main" id="{188B199A-2B9C-4129-A41F-7F73C8C9B69B}"/>
              </a:ext>
            </a:extLst>
          </xdr:cNvPr>
          <xdr:cNvCxnSpPr/>
        </xdr:nvCxnSpPr>
        <xdr:spPr>
          <a:xfrm flipH="1">
            <a:off x="7567618" y="16788156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Straight Connector 205">
            <a:extLst>
              <a:ext uri="{FF2B5EF4-FFF2-40B4-BE49-F238E27FC236}">
                <a16:creationId xmlns:a16="http://schemas.microsoft.com/office/drawing/2014/main" id="{5D1EB24A-7C75-4573-98E8-810E52868189}"/>
              </a:ext>
            </a:extLst>
          </xdr:cNvPr>
          <xdr:cNvCxnSpPr/>
        </xdr:nvCxnSpPr>
        <xdr:spPr>
          <a:xfrm>
            <a:off x="7329492" y="15095809"/>
            <a:ext cx="3762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" name="Straight Connector 206">
            <a:extLst>
              <a:ext uri="{FF2B5EF4-FFF2-40B4-BE49-F238E27FC236}">
                <a16:creationId xmlns:a16="http://schemas.microsoft.com/office/drawing/2014/main" id="{26906817-FF7B-4926-A768-6F18C1BADC01}"/>
              </a:ext>
            </a:extLst>
          </xdr:cNvPr>
          <xdr:cNvCxnSpPr/>
        </xdr:nvCxnSpPr>
        <xdr:spPr>
          <a:xfrm flipH="1">
            <a:off x="7562854" y="15062345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Straight Connector 207">
            <a:extLst>
              <a:ext uri="{FF2B5EF4-FFF2-40B4-BE49-F238E27FC236}">
                <a16:creationId xmlns:a16="http://schemas.microsoft.com/office/drawing/2014/main" id="{2C8A5FEB-939C-45BC-87C0-D10A431EA6DD}"/>
              </a:ext>
            </a:extLst>
          </xdr:cNvPr>
          <xdr:cNvCxnSpPr/>
        </xdr:nvCxnSpPr>
        <xdr:spPr>
          <a:xfrm flipH="1">
            <a:off x="7572379" y="14483888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" name="Straight Connector 208">
            <a:extLst>
              <a:ext uri="{FF2B5EF4-FFF2-40B4-BE49-F238E27FC236}">
                <a16:creationId xmlns:a16="http://schemas.microsoft.com/office/drawing/2014/main" id="{E3D51D60-FD23-4C9C-8085-3E81D9DD52D3}"/>
              </a:ext>
            </a:extLst>
          </xdr:cNvPr>
          <xdr:cNvCxnSpPr/>
        </xdr:nvCxnSpPr>
        <xdr:spPr>
          <a:xfrm>
            <a:off x="7934325" y="14464766"/>
            <a:ext cx="0" cy="38771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Straight Connector 209">
            <a:extLst>
              <a:ext uri="{FF2B5EF4-FFF2-40B4-BE49-F238E27FC236}">
                <a16:creationId xmlns:a16="http://schemas.microsoft.com/office/drawing/2014/main" id="{94AE3A96-446B-4F74-BF01-90CE74606989}"/>
              </a:ext>
            </a:extLst>
          </xdr:cNvPr>
          <xdr:cNvCxnSpPr/>
        </xdr:nvCxnSpPr>
        <xdr:spPr>
          <a:xfrm flipH="1">
            <a:off x="7891463" y="18236692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Straight Connector 210">
            <a:extLst>
              <a:ext uri="{FF2B5EF4-FFF2-40B4-BE49-F238E27FC236}">
                <a16:creationId xmlns:a16="http://schemas.microsoft.com/office/drawing/2014/main" id="{CABAD009-C5B1-46B6-B5D4-E0963532EB64}"/>
              </a:ext>
            </a:extLst>
          </xdr:cNvPr>
          <xdr:cNvCxnSpPr/>
        </xdr:nvCxnSpPr>
        <xdr:spPr>
          <a:xfrm flipH="1">
            <a:off x="7896229" y="14483888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Straight Connector 211">
            <a:extLst>
              <a:ext uri="{FF2B5EF4-FFF2-40B4-BE49-F238E27FC236}">
                <a16:creationId xmlns:a16="http://schemas.microsoft.com/office/drawing/2014/main" id="{DEACC028-5C13-4D18-A706-8569D6E7D469}"/>
              </a:ext>
            </a:extLst>
          </xdr:cNvPr>
          <xdr:cNvCxnSpPr/>
        </xdr:nvCxnSpPr>
        <xdr:spPr>
          <a:xfrm>
            <a:off x="6477000" y="17271002"/>
            <a:ext cx="4905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" name="Straight Connector 212">
            <a:extLst>
              <a:ext uri="{FF2B5EF4-FFF2-40B4-BE49-F238E27FC236}">
                <a16:creationId xmlns:a16="http://schemas.microsoft.com/office/drawing/2014/main" id="{0D212A10-B179-4C19-9191-297B33219C62}"/>
              </a:ext>
            </a:extLst>
          </xdr:cNvPr>
          <xdr:cNvCxnSpPr/>
        </xdr:nvCxnSpPr>
        <xdr:spPr>
          <a:xfrm flipH="1">
            <a:off x="6529387" y="17232759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Straight Connector 213">
            <a:extLst>
              <a:ext uri="{FF2B5EF4-FFF2-40B4-BE49-F238E27FC236}">
                <a16:creationId xmlns:a16="http://schemas.microsoft.com/office/drawing/2014/main" id="{8A6F998B-10B7-4B59-9D21-F75AFFC4A69B}"/>
              </a:ext>
            </a:extLst>
          </xdr:cNvPr>
          <xdr:cNvCxnSpPr/>
        </xdr:nvCxnSpPr>
        <xdr:spPr>
          <a:xfrm flipH="1">
            <a:off x="6843712" y="17232759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" name="Straight Connector 214">
            <a:extLst>
              <a:ext uri="{FF2B5EF4-FFF2-40B4-BE49-F238E27FC236}">
                <a16:creationId xmlns:a16="http://schemas.microsoft.com/office/drawing/2014/main" id="{65655E3A-9FAF-4900-A17C-D33E923C8D3F}"/>
              </a:ext>
            </a:extLst>
          </xdr:cNvPr>
          <xdr:cNvCxnSpPr/>
        </xdr:nvCxnSpPr>
        <xdr:spPr>
          <a:xfrm flipV="1">
            <a:off x="6477000" y="14187488"/>
            <a:ext cx="0" cy="28205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" name="Straight Connector 215">
            <a:extLst>
              <a:ext uri="{FF2B5EF4-FFF2-40B4-BE49-F238E27FC236}">
                <a16:creationId xmlns:a16="http://schemas.microsoft.com/office/drawing/2014/main" id="{D532DB33-3FA7-4BD9-A3D9-06FCB9AA9DE3}"/>
              </a:ext>
            </a:extLst>
          </xdr:cNvPr>
          <xdr:cNvCxnSpPr/>
        </xdr:nvCxnSpPr>
        <xdr:spPr>
          <a:xfrm>
            <a:off x="6415088" y="14240074"/>
            <a:ext cx="6238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" name="Straight Connector 216">
            <a:extLst>
              <a:ext uri="{FF2B5EF4-FFF2-40B4-BE49-F238E27FC236}">
                <a16:creationId xmlns:a16="http://schemas.microsoft.com/office/drawing/2014/main" id="{4A1A2FA1-9EBD-4DB6-8E8C-9A2F808890B4}"/>
              </a:ext>
            </a:extLst>
          </xdr:cNvPr>
          <xdr:cNvCxnSpPr/>
        </xdr:nvCxnSpPr>
        <xdr:spPr>
          <a:xfrm flipH="1">
            <a:off x="6429376" y="14201831"/>
            <a:ext cx="95250" cy="860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" name="Straight Connector 217">
            <a:extLst>
              <a:ext uri="{FF2B5EF4-FFF2-40B4-BE49-F238E27FC236}">
                <a16:creationId xmlns:a16="http://schemas.microsoft.com/office/drawing/2014/main" id="{44F70611-4F05-4B00-9B99-4B606D832783}"/>
              </a:ext>
            </a:extLst>
          </xdr:cNvPr>
          <xdr:cNvCxnSpPr/>
        </xdr:nvCxnSpPr>
        <xdr:spPr>
          <a:xfrm flipV="1">
            <a:off x="6962775" y="14187488"/>
            <a:ext cx="0" cy="28205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" name="Straight Connector 218">
            <a:extLst>
              <a:ext uri="{FF2B5EF4-FFF2-40B4-BE49-F238E27FC236}">
                <a16:creationId xmlns:a16="http://schemas.microsoft.com/office/drawing/2014/main" id="{1675C990-8002-4557-921A-875D75E749D5}"/>
              </a:ext>
            </a:extLst>
          </xdr:cNvPr>
          <xdr:cNvCxnSpPr/>
        </xdr:nvCxnSpPr>
        <xdr:spPr>
          <a:xfrm flipH="1">
            <a:off x="6915151" y="14201831"/>
            <a:ext cx="95250" cy="860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Straight Connector 219">
            <a:extLst>
              <a:ext uri="{FF2B5EF4-FFF2-40B4-BE49-F238E27FC236}">
                <a16:creationId xmlns:a16="http://schemas.microsoft.com/office/drawing/2014/main" id="{4856544E-BA1C-49E9-B820-8AE67BC68C22}"/>
              </a:ext>
            </a:extLst>
          </xdr:cNvPr>
          <xdr:cNvCxnSpPr/>
        </xdr:nvCxnSpPr>
        <xdr:spPr>
          <a:xfrm>
            <a:off x="6567488" y="19001592"/>
            <a:ext cx="0" cy="205571"/>
          </a:xfrm>
          <a:prstGeom prst="lin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221" name="Straight Connector 220">
            <a:extLst>
              <a:ext uri="{FF2B5EF4-FFF2-40B4-BE49-F238E27FC236}">
                <a16:creationId xmlns:a16="http://schemas.microsoft.com/office/drawing/2014/main" id="{4425CDF1-91F6-4AD2-AED1-61740EC265AA}"/>
              </a:ext>
            </a:extLst>
          </xdr:cNvPr>
          <xdr:cNvCxnSpPr/>
        </xdr:nvCxnSpPr>
        <xdr:spPr>
          <a:xfrm>
            <a:off x="6881813" y="18987251"/>
            <a:ext cx="0" cy="215133"/>
          </a:xfrm>
          <a:prstGeom prst="lin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222" name="Straight Connector 221">
            <a:extLst>
              <a:ext uri="{FF2B5EF4-FFF2-40B4-BE49-F238E27FC236}">
                <a16:creationId xmlns:a16="http://schemas.microsoft.com/office/drawing/2014/main" id="{CCEACFFA-B683-4866-AFDD-FE354CEEE47D}"/>
              </a:ext>
            </a:extLst>
          </xdr:cNvPr>
          <xdr:cNvCxnSpPr/>
        </xdr:nvCxnSpPr>
        <xdr:spPr>
          <a:xfrm>
            <a:off x="6472238" y="19202382"/>
            <a:ext cx="466725" cy="0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Straight Connector 222">
            <a:extLst>
              <a:ext uri="{FF2B5EF4-FFF2-40B4-BE49-F238E27FC236}">
                <a16:creationId xmlns:a16="http://schemas.microsoft.com/office/drawing/2014/main" id="{5E0BE022-EA9B-4E72-B56C-D4DA1EE929F3}"/>
              </a:ext>
            </a:extLst>
          </xdr:cNvPr>
          <xdr:cNvCxnSpPr/>
        </xdr:nvCxnSpPr>
        <xdr:spPr>
          <a:xfrm flipH="1">
            <a:off x="7305675" y="18414832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Straight Connector 223">
            <a:extLst>
              <a:ext uri="{FF2B5EF4-FFF2-40B4-BE49-F238E27FC236}">
                <a16:creationId xmlns:a16="http://schemas.microsoft.com/office/drawing/2014/main" id="{2D0DF695-6797-4F6E-852F-F5C3CA97A8AC}"/>
              </a:ext>
            </a:extLst>
          </xdr:cNvPr>
          <xdr:cNvCxnSpPr/>
        </xdr:nvCxnSpPr>
        <xdr:spPr>
          <a:xfrm flipH="1">
            <a:off x="7572376" y="18374282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" name="Straight Connector 270">
            <a:extLst>
              <a:ext uri="{FF2B5EF4-FFF2-40B4-BE49-F238E27FC236}">
                <a16:creationId xmlns:a16="http://schemas.microsoft.com/office/drawing/2014/main" id="{1D74F7F0-9419-4404-98E3-DB8627FD0AAA}"/>
              </a:ext>
            </a:extLst>
          </xdr:cNvPr>
          <xdr:cNvCxnSpPr/>
        </xdr:nvCxnSpPr>
        <xdr:spPr>
          <a:xfrm flipH="1">
            <a:off x="6153150" y="16287750"/>
            <a:ext cx="476250" cy="152400"/>
          </a:xfrm>
          <a:prstGeom prst="line">
            <a:avLst/>
          </a:prstGeom>
          <a:ln w="15875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" name="Straight Connector 271">
            <a:extLst>
              <a:ext uri="{FF2B5EF4-FFF2-40B4-BE49-F238E27FC236}">
                <a16:creationId xmlns:a16="http://schemas.microsoft.com/office/drawing/2014/main" id="{FEB6F6C7-BCE0-4F5C-96C4-F0658D727F2D}"/>
              </a:ext>
            </a:extLst>
          </xdr:cNvPr>
          <xdr:cNvCxnSpPr/>
        </xdr:nvCxnSpPr>
        <xdr:spPr>
          <a:xfrm flipH="1">
            <a:off x="6096000" y="17697450"/>
            <a:ext cx="609600" cy="104775"/>
          </a:xfrm>
          <a:prstGeom prst="line">
            <a:avLst/>
          </a:prstGeom>
          <a:ln w="15875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" name="Straight Connector 275">
            <a:extLst>
              <a:ext uri="{FF2B5EF4-FFF2-40B4-BE49-F238E27FC236}">
                <a16:creationId xmlns:a16="http://schemas.microsoft.com/office/drawing/2014/main" id="{4DD813D8-46EB-44AE-8B7B-2D4C9858E4B5}"/>
              </a:ext>
            </a:extLst>
          </xdr:cNvPr>
          <xdr:cNvCxnSpPr/>
        </xdr:nvCxnSpPr>
        <xdr:spPr>
          <a:xfrm flipH="1">
            <a:off x="5762625" y="14535150"/>
            <a:ext cx="338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" name="Straight Connector 276">
            <a:extLst>
              <a:ext uri="{FF2B5EF4-FFF2-40B4-BE49-F238E27FC236}">
                <a16:creationId xmlns:a16="http://schemas.microsoft.com/office/drawing/2014/main" id="{BCD3A242-A8DA-45FD-8A74-153594BC953A}"/>
              </a:ext>
            </a:extLst>
          </xdr:cNvPr>
          <xdr:cNvCxnSpPr/>
        </xdr:nvCxnSpPr>
        <xdr:spPr>
          <a:xfrm>
            <a:off x="5762625" y="14678025"/>
            <a:ext cx="3286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" name="Straight Connector 277">
            <a:extLst>
              <a:ext uri="{FF2B5EF4-FFF2-40B4-BE49-F238E27FC236}">
                <a16:creationId xmlns:a16="http://schemas.microsoft.com/office/drawing/2014/main" id="{CA350A62-7C09-486D-ACB8-D88BF783B40D}"/>
              </a:ext>
            </a:extLst>
          </xdr:cNvPr>
          <xdr:cNvCxnSpPr/>
        </xdr:nvCxnSpPr>
        <xdr:spPr>
          <a:xfrm flipH="1">
            <a:off x="5792150" y="14482762"/>
            <a:ext cx="8001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" name="Straight Connector 278">
            <a:extLst>
              <a:ext uri="{FF2B5EF4-FFF2-40B4-BE49-F238E27FC236}">
                <a16:creationId xmlns:a16="http://schemas.microsoft.com/office/drawing/2014/main" id="{5B2F379E-D120-49CF-853E-F4457BEC6733}"/>
              </a:ext>
            </a:extLst>
          </xdr:cNvPr>
          <xdr:cNvCxnSpPr/>
        </xdr:nvCxnSpPr>
        <xdr:spPr>
          <a:xfrm flipH="1">
            <a:off x="5792150" y="14625636"/>
            <a:ext cx="8001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A2977332-01B1-4285-BA8D-918546434D87}"/>
              </a:ext>
            </a:extLst>
          </xdr:cNvPr>
          <xdr:cNvCxnSpPr/>
        </xdr:nvCxnSpPr>
        <xdr:spPr>
          <a:xfrm>
            <a:off x="5829300" y="14478001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32</xdr:col>
      <xdr:colOff>76200</xdr:colOff>
      <xdr:row>283</xdr:row>
      <xdr:rowOff>90488</xdr:rowOff>
    </xdr:from>
    <xdr:to>
      <xdr:col>46</xdr:col>
      <xdr:colOff>104775</xdr:colOff>
      <xdr:row>318</xdr:row>
      <xdr:rowOff>61913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0F7D0B7D-871F-4ED7-8927-967A224A70FA}"/>
            </a:ext>
          </a:extLst>
        </xdr:cNvPr>
        <xdr:cNvGrpSpPr/>
      </xdr:nvGrpSpPr>
      <xdr:grpSpPr>
        <a:xfrm>
          <a:off x="5257800" y="41219438"/>
          <a:ext cx="2295525" cy="5019675"/>
          <a:chOff x="5257800" y="23664863"/>
          <a:chExt cx="2295525" cy="5019675"/>
        </a:xfrm>
      </xdr:grpSpPr>
      <xdr:cxnSp macro="">
        <xdr:nvCxnSpPr>
          <xdr:cNvPr id="226" name="Straight Connector 225">
            <a:extLst>
              <a:ext uri="{FF2B5EF4-FFF2-40B4-BE49-F238E27FC236}">
                <a16:creationId xmlns:a16="http://schemas.microsoft.com/office/drawing/2014/main" id="{45B55629-F51A-4316-BFA7-9AEA7F6E2910}"/>
              </a:ext>
            </a:extLst>
          </xdr:cNvPr>
          <xdr:cNvCxnSpPr/>
        </xdr:nvCxnSpPr>
        <xdr:spPr>
          <a:xfrm>
            <a:off x="5657850" y="23860869"/>
            <a:ext cx="0" cy="449381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" name="Straight Connector 226">
            <a:extLst>
              <a:ext uri="{FF2B5EF4-FFF2-40B4-BE49-F238E27FC236}">
                <a16:creationId xmlns:a16="http://schemas.microsoft.com/office/drawing/2014/main" id="{7034E1B8-DEF3-409F-9629-47CDFBCDD028}"/>
              </a:ext>
            </a:extLst>
          </xdr:cNvPr>
          <xdr:cNvCxnSpPr/>
        </xdr:nvCxnSpPr>
        <xdr:spPr>
          <a:xfrm>
            <a:off x="6800850" y="23860869"/>
            <a:ext cx="0" cy="449381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" name="Straight Connector 227">
            <a:extLst>
              <a:ext uri="{FF2B5EF4-FFF2-40B4-BE49-F238E27FC236}">
                <a16:creationId xmlns:a16="http://schemas.microsoft.com/office/drawing/2014/main" id="{1DC71606-78DA-4959-AF6C-940F8E24ACE8}"/>
              </a:ext>
            </a:extLst>
          </xdr:cNvPr>
          <xdr:cNvCxnSpPr/>
        </xdr:nvCxnSpPr>
        <xdr:spPr>
          <a:xfrm>
            <a:off x="5648325" y="27608893"/>
            <a:ext cx="0" cy="449381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Straight Connector 228">
            <a:extLst>
              <a:ext uri="{FF2B5EF4-FFF2-40B4-BE49-F238E27FC236}">
                <a16:creationId xmlns:a16="http://schemas.microsoft.com/office/drawing/2014/main" id="{38E0661C-DDC4-45F2-8424-ED5B254B7D74}"/>
              </a:ext>
            </a:extLst>
          </xdr:cNvPr>
          <xdr:cNvCxnSpPr/>
        </xdr:nvCxnSpPr>
        <xdr:spPr>
          <a:xfrm>
            <a:off x="6791325" y="27608893"/>
            <a:ext cx="0" cy="449381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83F559B-E1E8-4D6B-B9CD-4BEDE9B66A12}"/>
              </a:ext>
            </a:extLst>
          </xdr:cNvPr>
          <xdr:cNvSpPr/>
        </xdr:nvSpPr>
        <xdr:spPr>
          <a:xfrm>
            <a:off x="6086475" y="24577966"/>
            <a:ext cx="314325" cy="317434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8AF36419-8D29-4A86-BCA8-829B8E0C590A}"/>
              </a:ext>
            </a:extLst>
          </xdr:cNvPr>
          <xdr:cNvSpPr/>
        </xdr:nvSpPr>
        <xdr:spPr>
          <a:xfrm>
            <a:off x="6086475" y="24577966"/>
            <a:ext cx="314325" cy="152980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DF6783EA-05A4-48D4-85EC-582C74072BEB}"/>
              </a:ext>
            </a:extLst>
          </xdr:cNvPr>
          <xdr:cNvSpPr/>
        </xdr:nvSpPr>
        <xdr:spPr>
          <a:xfrm>
            <a:off x="6086475" y="27522842"/>
            <a:ext cx="3143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7F305A47-5379-427D-B73C-299C58963C7A}"/>
              </a:ext>
            </a:extLst>
          </xdr:cNvPr>
          <xdr:cNvSpPr/>
        </xdr:nvSpPr>
        <xdr:spPr>
          <a:xfrm>
            <a:off x="6086475" y="27293371"/>
            <a:ext cx="3143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15EF7932-2069-4BD5-A794-6A1A9D7EB0C5}"/>
              </a:ext>
            </a:extLst>
          </xdr:cNvPr>
          <xdr:cNvSpPr/>
        </xdr:nvSpPr>
        <xdr:spPr>
          <a:xfrm>
            <a:off x="6238875" y="27293371"/>
            <a:ext cx="1619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543F6809-3917-47EC-9CAC-6B13AAE47FAD}"/>
              </a:ext>
            </a:extLst>
          </xdr:cNvPr>
          <xdr:cNvSpPr/>
        </xdr:nvSpPr>
        <xdr:spPr>
          <a:xfrm>
            <a:off x="6086475" y="27063899"/>
            <a:ext cx="3143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49549A56-8F1B-4708-9EF0-1E4370720271}"/>
              </a:ext>
            </a:extLst>
          </xdr:cNvPr>
          <xdr:cNvSpPr/>
        </xdr:nvSpPr>
        <xdr:spPr>
          <a:xfrm>
            <a:off x="6086475" y="26834428"/>
            <a:ext cx="3143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95516F14-12BC-4FE3-95AD-0ABC0E2E8588}"/>
              </a:ext>
            </a:extLst>
          </xdr:cNvPr>
          <xdr:cNvSpPr/>
        </xdr:nvSpPr>
        <xdr:spPr>
          <a:xfrm>
            <a:off x="6238875" y="26834428"/>
            <a:ext cx="1619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193D1A38-1407-491C-8279-C0A995E9EC9D}"/>
              </a:ext>
            </a:extLst>
          </xdr:cNvPr>
          <xdr:cNvSpPr/>
        </xdr:nvSpPr>
        <xdr:spPr>
          <a:xfrm>
            <a:off x="6086475" y="26604958"/>
            <a:ext cx="3143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F94EE5EF-4217-4C19-A19F-0ABE241B0A7C}"/>
              </a:ext>
            </a:extLst>
          </xdr:cNvPr>
          <xdr:cNvSpPr/>
        </xdr:nvSpPr>
        <xdr:spPr>
          <a:xfrm>
            <a:off x="6086475" y="26375487"/>
            <a:ext cx="3143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6C2F9AF7-F633-4701-9F59-C4493DDDC4DB}"/>
              </a:ext>
            </a:extLst>
          </xdr:cNvPr>
          <xdr:cNvSpPr/>
        </xdr:nvSpPr>
        <xdr:spPr>
          <a:xfrm>
            <a:off x="6238875" y="26375487"/>
            <a:ext cx="161925" cy="2294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ED7AD527-3C12-4A88-96D7-CC22209B4BDE}"/>
              </a:ext>
            </a:extLst>
          </xdr:cNvPr>
          <xdr:cNvSpPr/>
        </xdr:nvSpPr>
        <xdr:spPr>
          <a:xfrm>
            <a:off x="6086475" y="26308558"/>
            <a:ext cx="314325" cy="66929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3FC9745-8818-4BDE-A2F8-AAEE596F92BD}"/>
              </a:ext>
            </a:extLst>
          </xdr:cNvPr>
          <xdr:cNvSpPr/>
        </xdr:nvSpPr>
        <xdr:spPr>
          <a:xfrm>
            <a:off x="6200774" y="24730945"/>
            <a:ext cx="95250" cy="1577613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48BE08F3-02DF-4403-9AB0-6CFCC24073B1}"/>
              </a:ext>
            </a:extLst>
          </xdr:cNvPr>
          <xdr:cNvSpPr/>
        </xdr:nvSpPr>
        <xdr:spPr>
          <a:xfrm>
            <a:off x="6091235" y="28321208"/>
            <a:ext cx="314325" cy="152980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44" name="Freeform: Shape 243">
            <a:extLst>
              <a:ext uri="{FF2B5EF4-FFF2-40B4-BE49-F238E27FC236}">
                <a16:creationId xmlns:a16="http://schemas.microsoft.com/office/drawing/2014/main" id="{1E3603EA-AC1E-4AE7-9325-BDC579EFFBCA}"/>
              </a:ext>
            </a:extLst>
          </xdr:cNvPr>
          <xdr:cNvSpPr/>
        </xdr:nvSpPr>
        <xdr:spPr>
          <a:xfrm>
            <a:off x="5653088" y="24013851"/>
            <a:ext cx="1143000" cy="568896"/>
          </a:xfrm>
          <a:custGeom>
            <a:avLst/>
            <a:gdLst>
              <a:gd name="connsiteX0" fmla="*/ 0 w 1143000"/>
              <a:gd name="connsiteY0" fmla="*/ 138112 h 566737"/>
              <a:gd name="connsiteX1" fmla="*/ 338137 w 1143000"/>
              <a:gd name="connsiteY1" fmla="*/ 138112 h 566737"/>
              <a:gd name="connsiteX2" fmla="*/ 338137 w 1143000"/>
              <a:gd name="connsiteY2" fmla="*/ 566737 h 566737"/>
              <a:gd name="connsiteX3" fmla="*/ 819150 w 1143000"/>
              <a:gd name="connsiteY3" fmla="*/ 566737 h 566737"/>
              <a:gd name="connsiteX4" fmla="*/ 819150 w 1143000"/>
              <a:gd name="connsiteY4" fmla="*/ 142875 h 566737"/>
              <a:gd name="connsiteX5" fmla="*/ 1143000 w 1143000"/>
              <a:gd name="connsiteY5" fmla="*/ 142875 h 566737"/>
              <a:gd name="connsiteX6" fmla="*/ 1143000 w 1143000"/>
              <a:gd name="connsiteY6" fmla="*/ 0 h 566737"/>
              <a:gd name="connsiteX7" fmla="*/ 4762 w 1143000"/>
              <a:gd name="connsiteY7" fmla="*/ 0 h 566737"/>
              <a:gd name="connsiteX8" fmla="*/ 4762 w 1143000"/>
              <a:gd name="connsiteY8" fmla="*/ 71437 h 566737"/>
              <a:gd name="connsiteX9" fmla="*/ 0 w 1143000"/>
              <a:gd name="connsiteY9" fmla="*/ 138112 h 566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1143000" h="566737">
                <a:moveTo>
                  <a:pt x="0" y="138112"/>
                </a:moveTo>
                <a:lnTo>
                  <a:pt x="338137" y="138112"/>
                </a:lnTo>
                <a:lnTo>
                  <a:pt x="338137" y="566737"/>
                </a:lnTo>
                <a:lnTo>
                  <a:pt x="819150" y="566737"/>
                </a:lnTo>
                <a:lnTo>
                  <a:pt x="819150" y="142875"/>
                </a:lnTo>
                <a:lnTo>
                  <a:pt x="1143000" y="142875"/>
                </a:lnTo>
                <a:lnTo>
                  <a:pt x="1143000" y="0"/>
                </a:lnTo>
                <a:lnTo>
                  <a:pt x="4762" y="0"/>
                </a:lnTo>
                <a:lnTo>
                  <a:pt x="4762" y="71437"/>
                </a:lnTo>
                <a:lnTo>
                  <a:pt x="0" y="138112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45" name="Freeform: Shape 244">
            <a:extLst>
              <a:ext uri="{FF2B5EF4-FFF2-40B4-BE49-F238E27FC236}">
                <a16:creationId xmlns:a16="http://schemas.microsoft.com/office/drawing/2014/main" id="{36202CF4-1F6C-4BD0-ACB1-511E7E21697F}"/>
              </a:ext>
            </a:extLst>
          </xdr:cNvPr>
          <xdr:cNvSpPr/>
        </xdr:nvSpPr>
        <xdr:spPr>
          <a:xfrm>
            <a:off x="5653087" y="27752312"/>
            <a:ext cx="1143000" cy="568896"/>
          </a:xfrm>
          <a:custGeom>
            <a:avLst/>
            <a:gdLst>
              <a:gd name="connsiteX0" fmla="*/ 0 w 1143000"/>
              <a:gd name="connsiteY0" fmla="*/ 138112 h 566737"/>
              <a:gd name="connsiteX1" fmla="*/ 338137 w 1143000"/>
              <a:gd name="connsiteY1" fmla="*/ 138112 h 566737"/>
              <a:gd name="connsiteX2" fmla="*/ 338137 w 1143000"/>
              <a:gd name="connsiteY2" fmla="*/ 566737 h 566737"/>
              <a:gd name="connsiteX3" fmla="*/ 819150 w 1143000"/>
              <a:gd name="connsiteY3" fmla="*/ 566737 h 566737"/>
              <a:gd name="connsiteX4" fmla="*/ 819150 w 1143000"/>
              <a:gd name="connsiteY4" fmla="*/ 142875 h 566737"/>
              <a:gd name="connsiteX5" fmla="*/ 1143000 w 1143000"/>
              <a:gd name="connsiteY5" fmla="*/ 142875 h 566737"/>
              <a:gd name="connsiteX6" fmla="*/ 1143000 w 1143000"/>
              <a:gd name="connsiteY6" fmla="*/ 0 h 566737"/>
              <a:gd name="connsiteX7" fmla="*/ 4762 w 1143000"/>
              <a:gd name="connsiteY7" fmla="*/ 0 h 566737"/>
              <a:gd name="connsiteX8" fmla="*/ 4762 w 1143000"/>
              <a:gd name="connsiteY8" fmla="*/ 71437 h 566737"/>
              <a:gd name="connsiteX9" fmla="*/ 0 w 1143000"/>
              <a:gd name="connsiteY9" fmla="*/ 138112 h 566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1143000" h="566737">
                <a:moveTo>
                  <a:pt x="0" y="138112"/>
                </a:moveTo>
                <a:lnTo>
                  <a:pt x="338137" y="138112"/>
                </a:lnTo>
                <a:lnTo>
                  <a:pt x="338137" y="566737"/>
                </a:lnTo>
                <a:lnTo>
                  <a:pt x="819150" y="566737"/>
                </a:lnTo>
                <a:lnTo>
                  <a:pt x="819150" y="142875"/>
                </a:lnTo>
                <a:lnTo>
                  <a:pt x="1143000" y="142875"/>
                </a:lnTo>
                <a:lnTo>
                  <a:pt x="1143000" y="0"/>
                </a:lnTo>
                <a:lnTo>
                  <a:pt x="4762" y="0"/>
                </a:lnTo>
                <a:lnTo>
                  <a:pt x="4762" y="71437"/>
                </a:lnTo>
                <a:lnTo>
                  <a:pt x="0" y="138112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46" name="Straight Connector 245">
            <a:extLst>
              <a:ext uri="{FF2B5EF4-FFF2-40B4-BE49-F238E27FC236}">
                <a16:creationId xmlns:a16="http://schemas.microsoft.com/office/drawing/2014/main" id="{470B8449-4493-4840-8DA0-8D92F0629F59}"/>
              </a:ext>
            </a:extLst>
          </xdr:cNvPr>
          <xdr:cNvCxnSpPr/>
        </xdr:nvCxnSpPr>
        <xdr:spPr>
          <a:xfrm>
            <a:off x="6858000" y="23999508"/>
            <a:ext cx="6715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Straight Connector 246">
            <a:extLst>
              <a:ext uri="{FF2B5EF4-FFF2-40B4-BE49-F238E27FC236}">
                <a16:creationId xmlns:a16="http://schemas.microsoft.com/office/drawing/2014/main" id="{2BC5D3FB-9010-407F-B3FA-5A9F0115943F}"/>
              </a:ext>
            </a:extLst>
          </xdr:cNvPr>
          <xdr:cNvCxnSpPr/>
        </xdr:nvCxnSpPr>
        <xdr:spPr>
          <a:xfrm>
            <a:off x="7124700" y="23942141"/>
            <a:ext cx="0" cy="40212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" name="Straight Connector 247">
            <a:extLst>
              <a:ext uri="{FF2B5EF4-FFF2-40B4-BE49-F238E27FC236}">
                <a16:creationId xmlns:a16="http://schemas.microsoft.com/office/drawing/2014/main" id="{398116FA-5421-4CAE-A465-D41AA008E3E1}"/>
              </a:ext>
            </a:extLst>
          </xdr:cNvPr>
          <xdr:cNvCxnSpPr/>
        </xdr:nvCxnSpPr>
        <xdr:spPr>
          <a:xfrm>
            <a:off x="6843713" y="27752312"/>
            <a:ext cx="7096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Straight Connector 248">
            <a:extLst>
              <a:ext uri="{FF2B5EF4-FFF2-40B4-BE49-F238E27FC236}">
                <a16:creationId xmlns:a16="http://schemas.microsoft.com/office/drawing/2014/main" id="{D45310D2-6939-41D4-937C-2D04D198836B}"/>
              </a:ext>
            </a:extLst>
          </xdr:cNvPr>
          <xdr:cNvCxnSpPr/>
        </xdr:nvCxnSpPr>
        <xdr:spPr>
          <a:xfrm flipH="1">
            <a:off x="7081838" y="27714067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" name="Straight Connector 249">
            <a:extLst>
              <a:ext uri="{FF2B5EF4-FFF2-40B4-BE49-F238E27FC236}">
                <a16:creationId xmlns:a16="http://schemas.microsoft.com/office/drawing/2014/main" id="{C24C63F6-5562-46F2-B152-9D8BAB292446}"/>
              </a:ext>
            </a:extLst>
          </xdr:cNvPr>
          <xdr:cNvCxnSpPr/>
        </xdr:nvCxnSpPr>
        <xdr:spPr>
          <a:xfrm>
            <a:off x="6843718" y="26303777"/>
            <a:ext cx="3762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" name="Straight Connector 250">
            <a:extLst>
              <a:ext uri="{FF2B5EF4-FFF2-40B4-BE49-F238E27FC236}">
                <a16:creationId xmlns:a16="http://schemas.microsoft.com/office/drawing/2014/main" id="{91D373EE-45A9-4D98-AADA-619CBC64FB29}"/>
              </a:ext>
            </a:extLst>
          </xdr:cNvPr>
          <xdr:cNvCxnSpPr/>
        </xdr:nvCxnSpPr>
        <xdr:spPr>
          <a:xfrm flipH="1">
            <a:off x="7081843" y="26265531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" name="Straight Connector 251">
            <a:extLst>
              <a:ext uri="{FF2B5EF4-FFF2-40B4-BE49-F238E27FC236}">
                <a16:creationId xmlns:a16="http://schemas.microsoft.com/office/drawing/2014/main" id="{C0CECA9F-51D8-462B-9481-010A25CA5C54}"/>
              </a:ext>
            </a:extLst>
          </xdr:cNvPr>
          <xdr:cNvCxnSpPr/>
        </xdr:nvCxnSpPr>
        <xdr:spPr>
          <a:xfrm>
            <a:off x="6843717" y="24573184"/>
            <a:ext cx="3762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" name="Straight Connector 252">
            <a:extLst>
              <a:ext uri="{FF2B5EF4-FFF2-40B4-BE49-F238E27FC236}">
                <a16:creationId xmlns:a16="http://schemas.microsoft.com/office/drawing/2014/main" id="{A3ABCEA2-6648-46C0-9D34-5C1F30C9CCF6}"/>
              </a:ext>
            </a:extLst>
          </xdr:cNvPr>
          <xdr:cNvCxnSpPr/>
        </xdr:nvCxnSpPr>
        <xdr:spPr>
          <a:xfrm flipH="1">
            <a:off x="7077079" y="24539720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" name="Straight Connector 253">
            <a:extLst>
              <a:ext uri="{FF2B5EF4-FFF2-40B4-BE49-F238E27FC236}">
                <a16:creationId xmlns:a16="http://schemas.microsoft.com/office/drawing/2014/main" id="{DF5FCECA-D588-4D22-AEC8-953C4AB7C1EC}"/>
              </a:ext>
            </a:extLst>
          </xdr:cNvPr>
          <xdr:cNvCxnSpPr/>
        </xdr:nvCxnSpPr>
        <xdr:spPr>
          <a:xfrm flipH="1">
            <a:off x="7086604" y="23961263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Straight Connector 254">
            <a:extLst>
              <a:ext uri="{FF2B5EF4-FFF2-40B4-BE49-F238E27FC236}">
                <a16:creationId xmlns:a16="http://schemas.microsoft.com/office/drawing/2014/main" id="{2F3D89C9-B81F-481C-B3AC-F6FED0D24ABD}"/>
              </a:ext>
            </a:extLst>
          </xdr:cNvPr>
          <xdr:cNvCxnSpPr/>
        </xdr:nvCxnSpPr>
        <xdr:spPr>
          <a:xfrm>
            <a:off x="7448550" y="23942141"/>
            <a:ext cx="0" cy="38771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Straight Connector 255">
            <a:extLst>
              <a:ext uri="{FF2B5EF4-FFF2-40B4-BE49-F238E27FC236}">
                <a16:creationId xmlns:a16="http://schemas.microsoft.com/office/drawing/2014/main" id="{EBC1335D-32E8-430E-BF60-8B1BCFEB6CD3}"/>
              </a:ext>
            </a:extLst>
          </xdr:cNvPr>
          <xdr:cNvCxnSpPr/>
        </xdr:nvCxnSpPr>
        <xdr:spPr>
          <a:xfrm flipH="1">
            <a:off x="7405688" y="27714067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" name="Straight Connector 256">
            <a:extLst>
              <a:ext uri="{FF2B5EF4-FFF2-40B4-BE49-F238E27FC236}">
                <a16:creationId xmlns:a16="http://schemas.microsoft.com/office/drawing/2014/main" id="{ABC6F0B9-44E4-447E-AD71-11CDCA2BA49B}"/>
              </a:ext>
            </a:extLst>
          </xdr:cNvPr>
          <xdr:cNvCxnSpPr/>
        </xdr:nvCxnSpPr>
        <xdr:spPr>
          <a:xfrm flipH="1">
            <a:off x="7410454" y="23961263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" name="Straight Connector 257">
            <a:extLst>
              <a:ext uri="{FF2B5EF4-FFF2-40B4-BE49-F238E27FC236}">
                <a16:creationId xmlns:a16="http://schemas.microsoft.com/office/drawing/2014/main" id="{1A6EC548-3BFA-4D66-BD33-0984D856FAF3}"/>
              </a:ext>
            </a:extLst>
          </xdr:cNvPr>
          <xdr:cNvCxnSpPr/>
        </xdr:nvCxnSpPr>
        <xdr:spPr>
          <a:xfrm>
            <a:off x="5991225" y="26748377"/>
            <a:ext cx="4905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Straight Connector 258">
            <a:extLst>
              <a:ext uri="{FF2B5EF4-FFF2-40B4-BE49-F238E27FC236}">
                <a16:creationId xmlns:a16="http://schemas.microsoft.com/office/drawing/2014/main" id="{CEDE7E4E-3477-44D7-9EC9-8EDA820A56F3}"/>
              </a:ext>
            </a:extLst>
          </xdr:cNvPr>
          <xdr:cNvCxnSpPr/>
        </xdr:nvCxnSpPr>
        <xdr:spPr>
          <a:xfrm flipH="1">
            <a:off x="6043612" y="26710134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" name="Straight Connector 259">
            <a:extLst>
              <a:ext uri="{FF2B5EF4-FFF2-40B4-BE49-F238E27FC236}">
                <a16:creationId xmlns:a16="http://schemas.microsoft.com/office/drawing/2014/main" id="{F8079675-33F5-4B6B-985E-A828645737BA}"/>
              </a:ext>
            </a:extLst>
          </xdr:cNvPr>
          <xdr:cNvCxnSpPr/>
        </xdr:nvCxnSpPr>
        <xdr:spPr>
          <a:xfrm flipH="1">
            <a:off x="6357937" y="26710134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" name="Straight Connector 260">
            <a:extLst>
              <a:ext uri="{FF2B5EF4-FFF2-40B4-BE49-F238E27FC236}">
                <a16:creationId xmlns:a16="http://schemas.microsoft.com/office/drawing/2014/main" id="{388C7582-4894-4EBB-81D0-0CBB521C5E8C}"/>
              </a:ext>
            </a:extLst>
          </xdr:cNvPr>
          <xdr:cNvCxnSpPr/>
        </xdr:nvCxnSpPr>
        <xdr:spPr>
          <a:xfrm flipV="1">
            <a:off x="5991225" y="23664863"/>
            <a:ext cx="0" cy="28205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" name="Straight Connector 261">
            <a:extLst>
              <a:ext uri="{FF2B5EF4-FFF2-40B4-BE49-F238E27FC236}">
                <a16:creationId xmlns:a16="http://schemas.microsoft.com/office/drawing/2014/main" id="{D34B197C-2F4B-412C-910B-E081E9E0920A}"/>
              </a:ext>
            </a:extLst>
          </xdr:cNvPr>
          <xdr:cNvCxnSpPr/>
        </xdr:nvCxnSpPr>
        <xdr:spPr>
          <a:xfrm>
            <a:off x="5929313" y="23717449"/>
            <a:ext cx="6238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" name="Straight Connector 262">
            <a:extLst>
              <a:ext uri="{FF2B5EF4-FFF2-40B4-BE49-F238E27FC236}">
                <a16:creationId xmlns:a16="http://schemas.microsoft.com/office/drawing/2014/main" id="{A94FCE12-0C5A-42AD-B5A8-811231700B10}"/>
              </a:ext>
            </a:extLst>
          </xdr:cNvPr>
          <xdr:cNvCxnSpPr/>
        </xdr:nvCxnSpPr>
        <xdr:spPr>
          <a:xfrm flipH="1">
            <a:off x="5943601" y="23679206"/>
            <a:ext cx="95250" cy="860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" name="Straight Connector 263">
            <a:extLst>
              <a:ext uri="{FF2B5EF4-FFF2-40B4-BE49-F238E27FC236}">
                <a16:creationId xmlns:a16="http://schemas.microsoft.com/office/drawing/2014/main" id="{1276B6C4-9C91-420C-A19E-E1473F3CF698}"/>
              </a:ext>
            </a:extLst>
          </xdr:cNvPr>
          <xdr:cNvCxnSpPr/>
        </xdr:nvCxnSpPr>
        <xdr:spPr>
          <a:xfrm flipV="1">
            <a:off x="6477000" y="23664863"/>
            <a:ext cx="0" cy="28205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Straight Connector 264">
            <a:extLst>
              <a:ext uri="{FF2B5EF4-FFF2-40B4-BE49-F238E27FC236}">
                <a16:creationId xmlns:a16="http://schemas.microsoft.com/office/drawing/2014/main" id="{85964103-D979-4F17-BAAE-907ADCD6C6DF}"/>
              </a:ext>
            </a:extLst>
          </xdr:cNvPr>
          <xdr:cNvCxnSpPr/>
        </xdr:nvCxnSpPr>
        <xdr:spPr>
          <a:xfrm flipH="1">
            <a:off x="6429376" y="23679206"/>
            <a:ext cx="95250" cy="860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" name="Straight Connector 265">
            <a:extLst>
              <a:ext uri="{FF2B5EF4-FFF2-40B4-BE49-F238E27FC236}">
                <a16:creationId xmlns:a16="http://schemas.microsoft.com/office/drawing/2014/main" id="{0E7E37CA-23E4-4752-96EE-10989244B602}"/>
              </a:ext>
            </a:extLst>
          </xdr:cNvPr>
          <xdr:cNvCxnSpPr/>
        </xdr:nvCxnSpPr>
        <xdr:spPr>
          <a:xfrm>
            <a:off x="6081713" y="28478967"/>
            <a:ext cx="0" cy="205571"/>
          </a:xfrm>
          <a:prstGeom prst="lin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267" name="Straight Connector 266">
            <a:extLst>
              <a:ext uri="{FF2B5EF4-FFF2-40B4-BE49-F238E27FC236}">
                <a16:creationId xmlns:a16="http://schemas.microsoft.com/office/drawing/2014/main" id="{BDAA9A00-24F0-4739-9356-ACCFADD7CD86}"/>
              </a:ext>
            </a:extLst>
          </xdr:cNvPr>
          <xdr:cNvCxnSpPr/>
        </xdr:nvCxnSpPr>
        <xdr:spPr>
          <a:xfrm>
            <a:off x="6396038" y="28464626"/>
            <a:ext cx="0" cy="215133"/>
          </a:xfrm>
          <a:prstGeom prst="lin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268" name="Straight Connector 267">
            <a:extLst>
              <a:ext uri="{FF2B5EF4-FFF2-40B4-BE49-F238E27FC236}">
                <a16:creationId xmlns:a16="http://schemas.microsoft.com/office/drawing/2014/main" id="{F887A6C0-2332-4469-B987-2A0D52D691BC}"/>
              </a:ext>
            </a:extLst>
          </xdr:cNvPr>
          <xdr:cNvCxnSpPr/>
        </xdr:nvCxnSpPr>
        <xdr:spPr>
          <a:xfrm>
            <a:off x="5986463" y="28679757"/>
            <a:ext cx="466725" cy="0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" name="Straight Connector 268">
            <a:extLst>
              <a:ext uri="{FF2B5EF4-FFF2-40B4-BE49-F238E27FC236}">
                <a16:creationId xmlns:a16="http://schemas.microsoft.com/office/drawing/2014/main" id="{1A161F6F-BC75-4CB7-B62C-D5D2F61ABBA8}"/>
              </a:ext>
            </a:extLst>
          </xdr:cNvPr>
          <xdr:cNvCxnSpPr/>
        </xdr:nvCxnSpPr>
        <xdr:spPr>
          <a:xfrm flipH="1">
            <a:off x="6819900" y="27892207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" name="Straight Connector 269">
            <a:extLst>
              <a:ext uri="{FF2B5EF4-FFF2-40B4-BE49-F238E27FC236}">
                <a16:creationId xmlns:a16="http://schemas.microsoft.com/office/drawing/2014/main" id="{29E864B0-DC10-41AA-8494-F581A3A01A6E}"/>
              </a:ext>
            </a:extLst>
          </xdr:cNvPr>
          <xdr:cNvCxnSpPr/>
        </xdr:nvCxnSpPr>
        <xdr:spPr>
          <a:xfrm flipH="1">
            <a:off x="7086601" y="27851657"/>
            <a:ext cx="85725" cy="8127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2BF756E4-A28B-4E90-82FD-C15ADE1FF0D9}"/>
              </a:ext>
            </a:extLst>
          </xdr:cNvPr>
          <xdr:cNvCxnSpPr/>
        </xdr:nvCxnSpPr>
        <xdr:spPr>
          <a:xfrm flipH="1">
            <a:off x="5648325" y="25765125"/>
            <a:ext cx="476250" cy="152400"/>
          </a:xfrm>
          <a:prstGeom prst="line">
            <a:avLst/>
          </a:prstGeom>
          <a:ln w="15875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AFA8B1B8-C6BE-4690-A813-BCF431360DBB}"/>
              </a:ext>
            </a:extLst>
          </xdr:cNvPr>
          <xdr:cNvCxnSpPr/>
        </xdr:nvCxnSpPr>
        <xdr:spPr>
          <a:xfrm flipH="1">
            <a:off x="5591175" y="27174825"/>
            <a:ext cx="609600" cy="104775"/>
          </a:xfrm>
          <a:prstGeom prst="line">
            <a:avLst/>
          </a:prstGeom>
          <a:ln w="15875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8DA27ADB-45EB-4FD1-9469-C1BA716F52D7}"/>
              </a:ext>
            </a:extLst>
          </xdr:cNvPr>
          <xdr:cNvCxnSpPr/>
        </xdr:nvCxnSpPr>
        <xdr:spPr>
          <a:xfrm>
            <a:off x="5257800" y="24012525"/>
            <a:ext cx="385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0DFE4180-EC7D-4F67-A511-B7F1F36CBE4B}"/>
              </a:ext>
            </a:extLst>
          </xdr:cNvPr>
          <xdr:cNvCxnSpPr/>
        </xdr:nvCxnSpPr>
        <xdr:spPr>
          <a:xfrm>
            <a:off x="5343526" y="23936326"/>
            <a:ext cx="0" cy="3047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id="{8FF6799C-702E-4CD8-9366-2B7E07618AF3}"/>
              </a:ext>
            </a:extLst>
          </xdr:cNvPr>
          <xdr:cNvCxnSpPr/>
        </xdr:nvCxnSpPr>
        <xdr:spPr>
          <a:xfrm flipH="1">
            <a:off x="5300662" y="2396966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" name="Straight Connector 279">
            <a:extLst>
              <a:ext uri="{FF2B5EF4-FFF2-40B4-BE49-F238E27FC236}">
                <a16:creationId xmlns:a16="http://schemas.microsoft.com/office/drawing/2014/main" id="{65F46C3D-F774-4119-ADE5-C2E25D485723}"/>
              </a:ext>
            </a:extLst>
          </xdr:cNvPr>
          <xdr:cNvCxnSpPr/>
        </xdr:nvCxnSpPr>
        <xdr:spPr>
          <a:xfrm>
            <a:off x="5257800" y="24160163"/>
            <a:ext cx="385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" name="Straight Connector 280">
            <a:extLst>
              <a:ext uri="{FF2B5EF4-FFF2-40B4-BE49-F238E27FC236}">
                <a16:creationId xmlns:a16="http://schemas.microsoft.com/office/drawing/2014/main" id="{713E7F89-DCEE-4AD8-80BE-70EA5E99C28C}"/>
              </a:ext>
            </a:extLst>
          </xdr:cNvPr>
          <xdr:cNvCxnSpPr/>
        </xdr:nvCxnSpPr>
        <xdr:spPr>
          <a:xfrm flipH="1">
            <a:off x="5300662" y="2411730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76200</xdr:colOff>
      <xdr:row>114</xdr:row>
      <xdr:rowOff>0</xdr:rowOff>
    </xdr:from>
    <xdr:to>
      <xdr:col>29</xdr:col>
      <xdr:colOff>19050</xdr:colOff>
      <xdr:row>139</xdr:row>
      <xdr:rowOff>80963</xdr:rowOff>
    </xdr:to>
    <xdr:grpSp>
      <xdr:nvGrpSpPr>
        <xdr:cNvPr id="282" name="Group 281">
          <a:extLst>
            <a:ext uri="{FF2B5EF4-FFF2-40B4-BE49-F238E27FC236}">
              <a16:creationId xmlns:a16="http://schemas.microsoft.com/office/drawing/2014/main" id="{FD4472D5-0056-4CB4-A7F6-137AC749698D}"/>
            </a:ext>
          </a:extLst>
        </xdr:cNvPr>
        <xdr:cNvGrpSpPr/>
      </xdr:nvGrpSpPr>
      <xdr:grpSpPr>
        <a:xfrm>
          <a:off x="561975" y="16840200"/>
          <a:ext cx="4152900" cy="3690938"/>
          <a:chOff x="2343150" y="1181100"/>
          <a:chExt cx="4152900" cy="3748088"/>
        </a:xfrm>
      </xdr:grpSpPr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12EB4365-6EA7-49F4-B2F1-FE46166BF70B}"/>
              </a:ext>
            </a:extLst>
          </xdr:cNvPr>
          <xdr:cNvSpPr/>
        </xdr:nvSpPr>
        <xdr:spPr>
          <a:xfrm>
            <a:off x="4414836" y="2509838"/>
            <a:ext cx="571500" cy="590550"/>
          </a:xfrm>
          <a:prstGeom prst="rect">
            <a:avLst/>
          </a:prstGeom>
          <a:solidFill>
            <a:schemeClr val="bg1">
              <a:lumMod val="75000"/>
            </a:schemeClr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84" name="Straight Connector 283">
            <a:extLst>
              <a:ext uri="{FF2B5EF4-FFF2-40B4-BE49-F238E27FC236}">
                <a16:creationId xmlns:a16="http://schemas.microsoft.com/office/drawing/2014/main" id="{1D11A7BB-8583-4164-A943-4C24B1A138A9}"/>
              </a:ext>
            </a:extLst>
          </xdr:cNvPr>
          <xdr:cNvCxnSpPr/>
        </xdr:nvCxnSpPr>
        <xdr:spPr>
          <a:xfrm>
            <a:off x="4695823" y="1181100"/>
            <a:ext cx="0" cy="3524250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" name="Straight Connector 284">
            <a:extLst>
              <a:ext uri="{FF2B5EF4-FFF2-40B4-BE49-F238E27FC236}">
                <a16:creationId xmlns:a16="http://schemas.microsoft.com/office/drawing/2014/main" id="{73CAFB84-BBDB-47FA-886E-95DD9C696D43}"/>
              </a:ext>
            </a:extLst>
          </xdr:cNvPr>
          <xdr:cNvCxnSpPr/>
        </xdr:nvCxnSpPr>
        <xdr:spPr>
          <a:xfrm>
            <a:off x="3076575" y="4333875"/>
            <a:ext cx="0" cy="5857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" name="Straight Connector 285">
            <a:extLst>
              <a:ext uri="{FF2B5EF4-FFF2-40B4-BE49-F238E27FC236}">
                <a16:creationId xmlns:a16="http://schemas.microsoft.com/office/drawing/2014/main" id="{49A7BF5F-771F-40BE-92BC-5F3EB6C9E5B9}"/>
              </a:ext>
            </a:extLst>
          </xdr:cNvPr>
          <xdr:cNvCxnSpPr/>
        </xdr:nvCxnSpPr>
        <xdr:spPr>
          <a:xfrm>
            <a:off x="2981325" y="4562475"/>
            <a:ext cx="3414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" name="Straight Connector 286">
            <a:extLst>
              <a:ext uri="{FF2B5EF4-FFF2-40B4-BE49-F238E27FC236}">
                <a16:creationId xmlns:a16="http://schemas.microsoft.com/office/drawing/2014/main" id="{A20621B8-26C9-4F2F-A070-00D3CF3C8167}"/>
              </a:ext>
            </a:extLst>
          </xdr:cNvPr>
          <xdr:cNvCxnSpPr/>
        </xdr:nvCxnSpPr>
        <xdr:spPr>
          <a:xfrm flipH="1">
            <a:off x="3028949" y="4510087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" name="Straight Connector 287">
            <a:extLst>
              <a:ext uri="{FF2B5EF4-FFF2-40B4-BE49-F238E27FC236}">
                <a16:creationId xmlns:a16="http://schemas.microsoft.com/office/drawing/2014/main" id="{DB986E54-1301-46D9-A461-4A51E8CB62F6}"/>
              </a:ext>
            </a:extLst>
          </xdr:cNvPr>
          <xdr:cNvCxnSpPr/>
        </xdr:nvCxnSpPr>
        <xdr:spPr>
          <a:xfrm>
            <a:off x="6315073" y="4333875"/>
            <a:ext cx="0" cy="595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" name="Straight Connector 288">
            <a:extLst>
              <a:ext uri="{FF2B5EF4-FFF2-40B4-BE49-F238E27FC236}">
                <a16:creationId xmlns:a16="http://schemas.microsoft.com/office/drawing/2014/main" id="{AE8FD4A5-5BEC-4AF1-B832-BF358BCCFB3C}"/>
              </a:ext>
            </a:extLst>
          </xdr:cNvPr>
          <xdr:cNvCxnSpPr/>
        </xdr:nvCxnSpPr>
        <xdr:spPr>
          <a:xfrm flipH="1">
            <a:off x="2343150" y="1333500"/>
            <a:ext cx="18573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" name="Straight Connector 289">
            <a:extLst>
              <a:ext uri="{FF2B5EF4-FFF2-40B4-BE49-F238E27FC236}">
                <a16:creationId xmlns:a16="http://schemas.microsoft.com/office/drawing/2014/main" id="{3338FB4A-E5AC-42A0-B6F9-63495BE3509F}"/>
              </a:ext>
            </a:extLst>
          </xdr:cNvPr>
          <xdr:cNvCxnSpPr/>
        </xdr:nvCxnSpPr>
        <xdr:spPr>
          <a:xfrm>
            <a:off x="2752725" y="1257300"/>
            <a:ext cx="0" cy="30956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" name="Straight Connector 290">
            <a:extLst>
              <a:ext uri="{FF2B5EF4-FFF2-40B4-BE49-F238E27FC236}">
                <a16:creationId xmlns:a16="http://schemas.microsoft.com/office/drawing/2014/main" id="{DF034F9D-DA1F-401F-BDDF-E45D56139CE8}"/>
              </a:ext>
            </a:extLst>
          </xdr:cNvPr>
          <xdr:cNvCxnSpPr/>
        </xdr:nvCxnSpPr>
        <xdr:spPr>
          <a:xfrm flipH="1">
            <a:off x="2362200" y="4276728"/>
            <a:ext cx="6477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" name="Straight Connector 291">
            <a:extLst>
              <a:ext uri="{FF2B5EF4-FFF2-40B4-BE49-F238E27FC236}">
                <a16:creationId xmlns:a16="http://schemas.microsoft.com/office/drawing/2014/main" id="{54698122-A0A2-4955-9FBB-C9B512D22DBF}"/>
              </a:ext>
            </a:extLst>
          </xdr:cNvPr>
          <xdr:cNvCxnSpPr/>
        </xdr:nvCxnSpPr>
        <xdr:spPr>
          <a:xfrm flipH="1">
            <a:off x="2705100" y="4229102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" name="Straight Connector 292">
            <a:extLst>
              <a:ext uri="{FF2B5EF4-FFF2-40B4-BE49-F238E27FC236}">
                <a16:creationId xmlns:a16="http://schemas.microsoft.com/office/drawing/2014/main" id="{65D65251-F789-4343-A44E-404C17E35A19}"/>
              </a:ext>
            </a:extLst>
          </xdr:cNvPr>
          <xdr:cNvCxnSpPr/>
        </xdr:nvCxnSpPr>
        <xdr:spPr>
          <a:xfrm flipH="1">
            <a:off x="4648197" y="4510087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" name="Straight Connector 293">
            <a:extLst>
              <a:ext uri="{FF2B5EF4-FFF2-40B4-BE49-F238E27FC236}">
                <a16:creationId xmlns:a16="http://schemas.microsoft.com/office/drawing/2014/main" id="{D127A436-9A52-4090-B7DE-544A70F16CFE}"/>
              </a:ext>
            </a:extLst>
          </xdr:cNvPr>
          <xdr:cNvCxnSpPr/>
        </xdr:nvCxnSpPr>
        <xdr:spPr>
          <a:xfrm flipH="1">
            <a:off x="6267447" y="4514850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" name="Straight Connector 294">
            <a:extLst>
              <a:ext uri="{FF2B5EF4-FFF2-40B4-BE49-F238E27FC236}">
                <a16:creationId xmlns:a16="http://schemas.microsoft.com/office/drawing/2014/main" id="{C8F30A49-6472-48F2-A8B2-77764C11AE46}"/>
              </a:ext>
            </a:extLst>
          </xdr:cNvPr>
          <xdr:cNvCxnSpPr/>
        </xdr:nvCxnSpPr>
        <xdr:spPr>
          <a:xfrm flipH="1">
            <a:off x="2695575" y="2762250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" name="Straight Connector 295">
            <a:extLst>
              <a:ext uri="{FF2B5EF4-FFF2-40B4-BE49-F238E27FC236}">
                <a16:creationId xmlns:a16="http://schemas.microsoft.com/office/drawing/2014/main" id="{23026292-040C-4420-8BC3-B4AA8FEEEA63}"/>
              </a:ext>
            </a:extLst>
          </xdr:cNvPr>
          <xdr:cNvCxnSpPr/>
        </xdr:nvCxnSpPr>
        <xdr:spPr>
          <a:xfrm flipH="1">
            <a:off x="2705101" y="1290638"/>
            <a:ext cx="95249" cy="9524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" name="Straight Connector 296">
            <a:extLst>
              <a:ext uri="{FF2B5EF4-FFF2-40B4-BE49-F238E27FC236}">
                <a16:creationId xmlns:a16="http://schemas.microsoft.com/office/drawing/2014/main" id="{CD611234-646E-4FF4-8109-F6979F8DB5E7}"/>
              </a:ext>
            </a:extLst>
          </xdr:cNvPr>
          <xdr:cNvCxnSpPr/>
        </xdr:nvCxnSpPr>
        <xdr:spPr>
          <a:xfrm>
            <a:off x="3967163" y="3095625"/>
            <a:ext cx="3952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" name="Straight Connector 297">
            <a:extLst>
              <a:ext uri="{FF2B5EF4-FFF2-40B4-BE49-F238E27FC236}">
                <a16:creationId xmlns:a16="http://schemas.microsoft.com/office/drawing/2014/main" id="{389A271F-0093-48CA-811D-9B432051BF96}"/>
              </a:ext>
            </a:extLst>
          </xdr:cNvPr>
          <xdr:cNvCxnSpPr/>
        </xdr:nvCxnSpPr>
        <xdr:spPr>
          <a:xfrm flipV="1">
            <a:off x="4048125" y="2447925"/>
            <a:ext cx="0" cy="7429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" name="Straight Connector 298">
            <a:extLst>
              <a:ext uri="{FF2B5EF4-FFF2-40B4-BE49-F238E27FC236}">
                <a16:creationId xmlns:a16="http://schemas.microsoft.com/office/drawing/2014/main" id="{68633B01-6745-46A9-A34D-C43FD2329F2D}"/>
              </a:ext>
            </a:extLst>
          </xdr:cNvPr>
          <xdr:cNvCxnSpPr/>
        </xdr:nvCxnSpPr>
        <xdr:spPr>
          <a:xfrm flipH="1">
            <a:off x="4000500" y="3057525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0" name="Straight Connector 299">
            <a:extLst>
              <a:ext uri="{FF2B5EF4-FFF2-40B4-BE49-F238E27FC236}">
                <a16:creationId xmlns:a16="http://schemas.microsoft.com/office/drawing/2014/main" id="{1B766E65-EB5C-4961-9A66-34A3355FD057}"/>
              </a:ext>
            </a:extLst>
          </xdr:cNvPr>
          <xdr:cNvCxnSpPr/>
        </xdr:nvCxnSpPr>
        <xdr:spPr>
          <a:xfrm>
            <a:off x="3967163" y="2514600"/>
            <a:ext cx="3952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1" name="Straight Connector 300">
            <a:extLst>
              <a:ext uri="{FF2B5EF4-FFF2-40B4-BE49-F238E27FC236}">
                <a16:creationId xmlns:a16="http://schemas.microsoft.com/office/drawing/2014/main" id="{766E863B-B7B1-4A83-9C53-F4A9CC66CEFD}"/>
              </a:ext>
            </a:extLst>
          </xdr:cNvPr>
          <xdr:cNvCxnSpPr/>
        </xdr:nvCxnSpPr>
        <xdr:spPr>
          <a:xfrm flipH="1">
            <a:off x="4000500" y="24765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" name="Straight Connector 301">
            <a:extLst>
              <a:ext uri="{FF2B5EF4-FFF2-40B4-BE49-F238E27FC236}">
                <a16:creationId xmlns:a16="http://schemas.microsoft.com/office/drawing/2014/main" id="{FFFF0003-C5E5-4D7F-8D5B-439A53164037}"/>
              </a:ext>
            </a:extLst>
          </xdr:cNvPr>
          <xdr:cNvCxnSpPr/>
        </xdr:nvCxnSpPr>
        <xdr:spPr>
          <a:xfrm>
            <a:off x="4414838" y="3148013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" name="Straight Connector 302">
            <a:extLst>
              <a:ext uri="{FF2B5EF4-FFF2-40B4-BE49-F238E27FC236}">
                <a16:creationId xmlns:a16="http://schemas.microsoft.com/office/drawing/2014/main" id="{D3CF6958-6B41-4264-AE33-60F7A2C2C3E2}"/>
              </a:ext>
            </a:extLst>
          </xdr:cNvPr>
          <xdr:cNvCxnSpPr/>
        </xdr:nvCxnSpPr>
        <xdr:spPr>
          <a:xfrm>
            <a:off x="4338638" y="3409950"/>
            <a:ext cx="7000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" name="Straight Connector 303">
            <a:extLst>
              <a:ext uri="{FF2B5EF4-FFF2-40B4-BE49-F238E27FC236}">
                <a16:creationId xmlns:a16="http://schemas.microsoft.com/office/drawing/2014/main" id="{DE99B5C1-0C6F-4887-B4F0-C42A7CAF01D7}"/>
              </a:ext>
            </a:extLst>
          </xdr:cNvPr>
          <xdr:cNvCxnSpPr/>
        </xdr:nvCxnSpPr>
        <xdr:spPr>
          <a:xfrm flipH="1">
            <a:off x="4371975" y="337185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" name="Straight Connector 304">
            <a:extLst>
              <a:ext uri="{FF2B5EF4-FFF2-40B4-BE49-F238E27FC236}">
                <a16:creationId xmlns:a16="http://schemas.microsoft.com/office/drawing/2014/main" id="{DEBC274D-3C5A-4687-B796-8A25F013E2FD}"/>
              </a:ext>
            </a:extLst>
          </xdr:cNvPr>
          <xdr:cNvCxnSpPr/>
        </xdr:nvCxnSpPr>
        <xdr:spPr>
          <a:xfrm>
            <a:off x="4981576" y="3143253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" name="Straight Connector 305">
            <a:extLst>
              <a:ext uri="{FF2B5EF4-FFF2-40B4-BE49-F238E27FC236}">
                <a16:creationId xmlns:a16="http://schemas.microsoft.com/office/drawing/2014/main" id="{53AE0538-AFBD-4001-A2BE-23C329694C39}"/>
              </a:ext>
            </a:extLst>
          </xdr:cNvPr>
          <xdr:cNvCxnSpPr/>
        </xdr:nvCxnSpPr>
        <xdr:spPr>
          <a:xfrm flipH="1">
            <a:off x="4938713" y="336709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" name="Straight Connector 306">
            <a:extLst>
              <a:ext uri="{FF2B5EF4-FFF2-40B4-BE49-F238E27FC236}">
                <a16:creationId xmlns:a16="http://schemas.microsoft.com/office/drawing/2014/main" id="{B3B51D4C-BE34-44BF-B578-80B44C339D08}"/>
              </a:ext>
            </a:extLst>
          </xdr:cNvPr>
          <xdr:cNvCxnSpPr/>
        </xdr:nvCxnSpPr>
        <xdr:spPr>
          <a:xfrm>
            <a:off x="2428874" y="1252537"/>
            <a:ext cx="0" cy="30956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" name="Straight Connector 307">
            <a:extLst>
              <a:ext uri="{FF2B5EF4-FFF2-40B4-BE49-F238E27FC236}">
                <a16:creationId xmlns:a16="http://schemas.microsoft.com/office/drawing/2014/main" id="{82C9BD6B-D84B-47F3-98AA-725B74B75B38}"/>
              </a:ext>
            </a:extLst>
          </xdr:cNvPr>
          <xdr:cNvCxnSpPr/>
        </xdr:nvCxnSpPr>
        <xdr:spPr>
          <a:xfrm flipH="1">
            <a:off x="2381250" y="1285875"/>
            <a:ext cx="95249" cy="9524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" name="Straight Connector 308">
            <a:extLst>
              <a:ext uri="{FF2B5EF4-FFF2-40B4-BE49-F238E27FC236}">
                <a16:creationId xmlns:a16="http://schemas.microsoft.com/office/drawing/2014/main" id="{B2D3C90C-B292-4968-B756-CECAE5A42491}"/>
              </a:ext>
            </a:extLst>
          </xdr:cNvPr>
          <xdr:cNvCxnSpPr/>
        </xdr:nvCxnSpPr>
        <xdr:spPr>
          <a:xfrm flipH="1">
            <a:off x="2381249" y="4229100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" name="Straight Connector 309">
            <a:extLst>
              <a:ext uri="{FF2B5EF4-FFF2-40B4-BE49-F238E27FC236}">
                <a16:creationId xmlns:a16="http://schemas.microsoft.com/office/drawing/2014/main" id="{BB3174C1-B08B-4E7A-ADE4-15BCA1F17AEC}"/>
              </a:ext>
            </a:extLst>
          </xdr:cNvPr>
          <xdr:cNvCxnSpPr/>
        </xdr:nvCxnSpPr>
        <xdr:spPr>
          <a:xfrm>
            <a:off x="2981325" y="4848225"/>
            <a:ext cx="3414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" name="Straight Connector 310">
            <a:extLst>
              <a:ext uri="{FF2B5EF4-FFF2-40B4-BE49-F238E27FC236}">
                <a16:creationId xmlns:a16="http://schemas.microsoft.com/office/drawing/2014/main" id="{0D190A78-BB12-4F1E-ABDF-7A77C2038CF8}"/>
              </a:ext>
            </a:extLst>
          </xdr:cNvPr>
          <xdr:cNvCxnSpPr/>
        </xdr:nvCxnSpPr>
        <xdr:spPr>
          <a:xfrm flipH="1">
            <a:off x="3028949" y="4795837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" name="Straight Connector 311">
            <a:extLst>
              <a:ext uri="{FF2B5EF4-FFF2-40B4-BE49-F238E27FC236}">
                <a16:creationId xmlns:a16="http://schemas.microsoft.com/office/drawing/2014/main" id="{B2C01F78-3FDF-40A8-9DA5-2D0861D266F2}"/>
              </a:ext>
            </a:extLst>
          </xdr:cNvPr>
          <xdr:cNvCxnSpPr/>
        </xdr:nvCxnSpPr>
        <xdr:spPr>
          <a:xfrm flipH="1">
            <a:off x="6267447" y="4800600"/>
            <a:ext cx="95251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" name="Straight Connector 312">
            <a:extLst>
              <a:ext uri="{FF2B5EF4-FFF2-40B4-BE49-F238E27FC236}">
                <a16:creationId xmlns:a16="http://schemas.microsoft.com/office/drawing/2014/main" id="{1FACC577-96AF-47C2-8C49-9604AA9C61A4}"/>
              </a:ext>
            </a:extLst>
          </xdr:cNvPr>
          <xdr:cNvCxnSpPr/>
        </xdr:nvCxnSpPr>
        <xdr:spPr>
          <a:xfrm>
            <a:off x="2624138" y="2809875"/>
            <a:ext cx="3871912" cy="0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80963</xdr:colOff>
      <xdr:row>113</xdr:row>
      <xdr:rowOff>90488</xdr:rowOff>
    </xdr:from>
    <xdr:to>
      <xdr:col>50</xdr:col>
      <xdr:colOff>104775</xdr:colOff>
      <xdr:row>148</xdr:row>
      <xdr:rowOff>61913</xdr:rowOff>
    </xdr:to>
    <xdr:grpSp>
      <xdr:nvGrpSpPr>
        <xdr:cNvPr id="314" name="Group 313">
          <a:extLst>
            <a:ext uri="{FF2B5EF4-FFF2-40B4-BE49-F238E27FC236}">
              <a16:creationId xmlns:a16="http://schemas.microsoft.com/office/drawing/2014/main" id="{740EB1D6-9BB1-4611-98F4-C0EF7590F539}"/>
            </a:ext>
          </a:extLst>
        </xdr:cNvPr>
        <xdr:cNvGrpSpPr/>
      </xdr:nvGrpSpPr>
      <xdr:grpSpPr>
        <a:xfrm>
          <a:off x="5910263" y="16787813"/>
          <a:ext cx="2290762" cy="5029200"/>
          <a:chOff x="5910263" y="985838"/>
          <a:chExt cx="2290762" cy="5029200"/>
        </a:xfrm>
      </xdr:grpSpPr>
      <xdr:cxnSp macro="">
        <xdr:nvCxnSpPr>
          <xdr:cNvPr id="315" name="Straight Connector 314">
            <a:extLst>
              <a:ext uri="{FF2B5EF4-FFF2-40B4-BE49-F238E27FC236}">
                <a16:creationId xmlns:a16="http://schemas.microsoft.com/office/drawing/2014/main" id="{563ABCAA-6CAE-4B03-8CCE-C81C8B557963}"/>
              </a:ext>
            </a:extLst>
          </xdr:cNvPr>
          <xdr:cNvCxnSpPr/>
        </xdr:nvCxnSpPr>
        <xdr:spPr>
          <a:xfrm>
            <a:off x="6305550" y="1182216"/>
            <a:ext cx="0" cy="450233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" name="Straight Connector 315">
            <a:extLst>
              <a:ext uri="{FF2B5EF4-FFF2-40B4-BE49-F238E27FC236}">
                <a16:creationId xmlns:a16="http://schemas.microsoft.com/office/drawing/2014/main" id="{4460C332-8926-4E39-B03F-72E66ACD835A}"/>
              </a:ext>
            </a:extLst>
          </xdr:cNvPr>
          <xdr:cNvCxnSpPr/>
        </xdr:nvCxnSpPr>
        <xdr:spPr>
          <a:xfrm>
            <a:off x="7448550" y="1182216"/>
            <a:ext cx="0" cy="450233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" name="Straight Connector 316">
            <a:extLst>
              <a:ext uri="{FF2B5EF4-FFF2-40B4-BE49-F238E27FC236}">
                <a16:creationId xmlns:a16="http://schemas.microsoft.com/office/drawing/2014/main" id="{70400A99-9676-4D86-8F06-7A0C52C84D53}"/>
              </a:ext>
            </a:extLst>
          </xdr:cNvPr>
          <xdr:cNvCxnSpPr/>
        </xdr:nvCxnSpPr>
        <xdr:spPr>
          <a:xfrm>
            <a:off x="6296025" y="4937352"/>
            <a:ext cx="0" cy="450233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Straight Connector 317">
            <a:extLst>
              <a:ext uri="{FF2B5EF4-FFF2-40B4-BE49-F238E27FC236}">
                <a16:creationId xmlns:a16="http://schemas.microsoft.com/office/drawing/2014/main" id="{AAAEE83A-43D2-41E5-9959-1363139DA118}"/>
              </a:ext>
            </a:extLst>
          </xdr:cNvPr>
          <xdr:cNvCxnSpPr/>
        </xdr:nvCxnSpPr>
        <xdr:spPr>
          <a:xfrm>
            <a:off x="7439025" y="4937352"/>
            <a:ext cx="0" cy="450233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2591BCDE-4E82-436F-920C-3D51A12DEE3E}"/>
              </a:ext>
            </a:extLst>
          </xdr:cNvPr>
          <xdr:cNvSpPr/>
        </xdr:nvSpPr>
        <xdr:spPr>
          <a:xfrm>
            <a:off x="6734175" y="1900673"/>
            <a:ext cx="314325" cy="31803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793300F8-24AA-43B6-A857-7AEE0C217654}"/>
              </a:ext>
            </a:extLst>
          </xdr:cNvPr>
          <xdr:cNvSpPr/>
        </xdr:nvSpPr>
        <xdr:spPr>
          <a:xfrm>
            <a:off x="6734175" y="1900673"/>
            <a:ext cx="314325" cy="1532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0313868E-FF25-4CFE-8200-206FFA307CF6}"/>
              </a:ext>
            </a:extLst>
          </xdr:cNvPr>
          <xdr:cNvSpPr/>
        </xdr:nvSpPr>
        <xdr:spPr>
          <a:xfrm>
            <a:off x="6734175" y="4851137"/>
            <a:ext cx="3143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A91B5C51-51A5-4981-B0DC-8B110A9EDCC6}"/>
              </a:ext>
            </a:extLst>
          </xdr:cNvPr>
          <xdr:cNvSpPr/>
        </xdr:nvSpPr>
        <xdr:spPr>
          <a:xfrm>
            <a:off x="6734175" y="4621231"/>
            <a:ext cx="3143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1F11E665-6C80-46FE-8031-FDD597DE4BCE}"/>
              </a:ext>
            </a:extLst>
          </xdr:cNvPr>
          <xdr:cNvSpPr/>
        </xdr:nvSpPr>
        <xdr:spPr>
          <a:xfrm>
            <a:off x="6886575" y="4621231"/>
            <a:ext cx="1619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12DB79C5-8BC7-4CB5-B278-CAF66087D98A}"/>
              </a:ext>
            </a:extLst>
          </xdr:cNvPr>
          <xdr:cNvSpPr/>
        </xdr:nvSpPr>
        <xdr:spPr>
          <a:xfrm>
            <a:off x="6734175" y="4391324"/>
            <a:ext cx="3143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CF4BCC00-C34C-43A9-B01D-E2DB890AE2CE}"/>
              </a:ext>
            </a:extLst>
          </xdr:cNvPr>
          <xdr:cNvSpPr/>
        </xdr:nvSpPr>
        <xdr:spPr>
          <a:xfrm>
            <a:off x="6734175" y="4161418"/>
            <a:ext cx="3143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78066558-4201-437A-BE5C-AA7D9415287B}"/>
              </a:ext>
            </a:extLst>
          </xdr:cNvPr>
          <xdr:cNvSpPr/>
        </xdr:nvSpPr>
        <xdr:spPr>
          <a:xfrm>
            <a:off x="6886575" y="4161418"/>
            <a:ext cx="1619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3290BB86-BE8B-47CA-8D70-7561B51CB7DC}"/>
              </a:ext>
            </a:extLst>
          </xdr:cNvPr>
          <xdr:cNvSpPr/>
        </xdr:nvSpPr>
        <xdr:spPr>
          <a:xfrm>
            <a:off x="6734175" y="3931512"/>
            <a:ext cx="3143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78553056-0AC8-4989-A990-FE5F3965A91D}"/>
              </a:ext>
            </a:extLst>
          </xdr:cNvPr>
          <xdr:cNvSpPr/>
        </xdr:nvSpPr>
        <xdr:spPr>
          <a:xfrm>
            <a:off x="6734175" y="3701606"/>
            <a:ext cx="3143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F6EDA2FB-E404-4961-B8D4-E329185A6E5D}"/>
              </a:ext>
            </a:extLst>
          </xdr:cNvPr>
          <xdr:cNvSpPr/>
        </xdr:nvSpPr>
        <xdr:spPr>
          <a:xfrm>
            <a:off x="6886575" y="3701606"/>
            <a:ext cx="161925" cy="22990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31A21811-97E6-4853-A13E-3C2033594A7B}"/>
              </a:ext>
            </a:extLst>
          </xdr:cNvPr>
          <xdr:cNvSpPr/>
        </xdr:nvSpPr>
        <xdr:spPr>
          <a:xfrm>
            <a:off x="6734175" y="3634550"/>
            <a:ext cx="314325" cy="67056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471FD819-0A12-4411-AE16-3B7775EDE1B3}"/>
              </a:ext>
            </a:extLst>
          </xdr:cNvPr>
          <xdr:cNvSpPr/>
        </xdr:nvSpPr>
        <xdr:spPr>
          <a:xfrm>
            <a:off x="6848474" y="2053943"/>
            <a:ext cx="95250" cy="1580606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531B668A-7D59-484E-BC58-421FA63B2382}"/>
              </a:ext>
            </a:extLst>
          </xdr:cNvPr>
          <xdr:cNvSpPr/>
        </xdr:nvSpPr>
        <xdr:spPr>
          <a:xfrm>
            <a:off x="6738935" y="5651018"/>
            <a:ext cx="314325" cy="153271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33" name="Freeform: Shape 332">
            <a:extLst>
              <a:ext uri="{FF2B5EF4-FFF2-40B4-BE49-F238E27FC236}">
                <a16:creationId xmlns:a16="http://schemas.microsoft.com/office/drawing/2014/main" id="{F54F6C4E-F690-4915-91A2-81483A832FAD}"/>
              </a:ext>
            </a:extLst>
          </xdr:cNvPr>
          <xdr:cNvSpPr/>
        </xdr:nvSpPr>
        <xdr:spPr>
          <a:xfrm>
            <a:off x="6300788" y="1335488"/>
            <a:ext cx="1143000" cy="569976"/>
          </a:xfrm>
          <a:custGeom>
            <a:avLst/>
            <a:gdLst>
              <a:gd name="connsiteX0" fmla="*/ 0 w 1143000"/>
              <a:gd name="connsiteY0" fmla="*/ 138112 h 566737"/>
              <a:gd name="connsiteX1" fmla="*/ 338137 w 1143000"/>
              <a:gd name="connsiteY1" fmla="*/ 138112 h 566737"/>
              <a:gd name="connsiteX2" fmla="*/ 338137 w 1143000"/>
              <a:gd name="connsiteY2" fmla="*/ 566737 h 566737"/>
              <a:gd name="connsiteX3" fmla="*/ 819150 w 1143000"/>
              <a:gd name="connsiteY3" fmla="*/ 566737 h 566737"/>
              <a:gd name="connsiteX4" fmla="*/ 819150 w 1143000"/>
              <a:gd name="connsiteY4" fmla="*/ 142875 h 566737"/>
              <a:gd name="connsiteX5" fmla="*/ 1143000 w 1143000"/>
              <a:gd name="connsiteY5" fmla="*/ 142875 h 566737"/>
              <a:gd name="connsiteX6" fmla="*/ 1143000 w 1143000"/>
              <a:gd name="connsiteY6" fmla="*/ 0 h 566737"/>
              <a:gd name="connsiteX7" fmla="*/ 4762 w 1143000"/>
              <a:gd name="connsiteY7" fmla="*/ 0 h 566737"/>
              <a:gd name="connsiteX8" fmla="*/ 4762 w 1143000"/>
              <a:gd name="connsiteY8" fmla="*/ 71437 h 566737"/>
              <a:gd name="connsiteX9" fmla="*/ 0 w 1143000"/>
              <a:gd name="connsiteY9" fmla="*/ 138112 h 566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1143000" h="566737">
                <a:moveTo>
                  <a:pt x="0" y="138112"/>
                </a:moveTo>
                <a:lnTo>
                  <a:pt x="338137" y="138112"/>
                </a:lnTo>
                <a:lnTo>
                  <a:pt x="338137" y="566737"/>
                </a:lnTo>
                <a:lnTo>
                  <a:pt x="819150" y="566737"/>
                </a:lnTo>
                <a:lnTo>
                  <a:pt x="819150" y="142875"/>
                </a:lnTo>
                <a:lnTo>
                  <a:pt x="1143000" y="142875"/>
                </a:lnTo>
                <a:lnTo>
                  <a:pt x="1143000" y="0"/>
                </a:lnTo>
                <a:lnTo>
                  <a:pt x="4762" y="0"/>
                </a:lnTo>
                <a:lnTo>
                  <a:pt x="4762" y="71437"/>
                </a:lnTo>
                <a:lnTo>
                  <a:pt x="0" y="138112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34" name="Freeform: Shape 333">
            <a:extLst>
              <a:ext uri="{FF2B5EF4-FFF2-40B4-BE49-F238E27FC236}">
                <a16:creationId xmlns:a16="http://schemas.microsoft.com/office/drawing/2014/main" id="{E1599587-92DA-4DE5-BD8F-F16D20019568}"/>
              </a:ext>
            </a:extLst>
          </xdr:cNvPr>
          <xdr:cNvSpPr/>
        </xdr:nvSpPr>
        <xdr:spPr>
          <a:xfrm>
            <a:off x="6300787" y="5081043"/>
            <a:ext cx="1143000" cy="569976"/>
          </a:xfrm>
          <a:custGeom>
            <a:avLst/>
            <a:gdLst>
              <a:gd name="connsiteX0" fmla="*/ 0 w 1143000"/>
              <a:gd name="connsiteY0" fmla="*/ 138112 h 566737"/>
              <a:gd name="connsiteX1" fmla="*/ 338137 w 1143000"/>
              <a:gd name="connsiteY1" fmla="*/ 138112 h 566737"/>
              <a:gd name="connsiteX2" fmla="*/ 338137 w 1143000"/>
              <a:gd name="connsiteY2" fmla="*/ 566737 h 566737"/>
              <a:gd name="connsiteX3" fmla="*/ 819150 w 1143000"/>
              <a:gd name="connsiteY3" fmla="*/ 566737 h 566737"/>
              <a:gd name="connsiteX4" fmla="*/ 819150 w 1143000"/>
              <a:gd name="connsiteY4" fmla="*/ 142875 h 566737"/>
              <a:gd name="connsiteX5" fmla="*/ 1143000 w 1143000"/>
              <a:gd name="connsiteY5" fmla="*/ 142875 h 566737"/>
              <a:gd name="connsiteX6" fmla="*/ 1143000 w 1143000"/>
              <a:gd name="connsiteY6" fmla="*/ 0 h 566737"/>
              <a:gd name="connsiteX7" fmla="*/ 4762 w 1143000"/>
              <a:gd name="connsiteY7" fmla="*/ 0 h 566737"/>
              <a:gd name="connsiteX8" fmla="*/ 4762 w 1143000"/>
              <a:gd name="connsiteY8" fmla="*/ 71437 h 566737"/>
              <a:gd name="connsiteX9" fmla="*/ 0 w 1143000"/>
              <a:gd name="connsiteY9" fmla="*/ 138112 h 566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1143000" h="566737">
                <a:moveTo>
                  <a:pt x="0" y="138112"/>
                </a:moveTo>
                <a:lnTo>
                  <a:pt x="338137" y="138112"/>
                </a:lnTo>
                <a:lnTo>
                  <a:pt x="338137" y="566737"/>
                </a:lnTo>
                <a:lnTo>
                  <a:pt x="819150" y="566737"/>
                </a:lnTo>
                <a:lnTo>
                  <a:pt x="819150" y="142875"/>
                </a:lnTo>
                <a:lnTo>
                  <a:pt x="1143000" y="142875"/>
                </a:lnTo>
                <a:lnTo>
                  <a:pt x="1143000" y="0"/>
                </a:lnTo>
                <a:lnTo>
                  <a:pt x="4762" y="0"/>
                </a:lnTo>
                <a:lnTo>
                  <a:pt x="4762" y="71437"/>
                </a:lnTo>
                <a:lnTo>
                  <a:pt x="0" y="138112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35" name="Straight Connector 334">
            <a:extLst>
              <a:ext uri="{FF2B5EF4-FFF2-40B4-BE49-F238E27FC236}">
                <a16:creationId xmlns:a16="http://schemas.microsoft.com/office/drawing/2014/main" id="{5CA75592-106D-43AC-B507-F525DAB13DDB}"/>
              </a:ext>
            </a:extLst>
          </xdr:cNvPr>
          <xdr:cNvCxnSpPr/>
        </xdr:nvCxnSpPr>
        <xdr:spPr>
          <a:xfrm>
            <a:off x="7505700" y="1321118"/>
            <a:ext cx="6715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6" name="Straight Connector 335">
            <a:extLst>
              <a:ext uri="{FF2B5EF4-FFF2-40B4-BE49-F238E27FC236}">
                <a16:creationId xmlns:a16="http://schemas.microsoft.com/office/drawing/2014/main" id="{FB36BBFC-5F5D-40FC-B7AA-5B695CECEA2D}"/>
              </a:ext>
            </a:extLst>
          </xdr:cNvPr>
          <xdr:cNvCxnSpPr/>
        </xdr:nvCxnSpPr>
        <xdr:spPr>
          <a:xfrm>
            <a:off x="7772400" y="1263642"/>
            <a:ext cx="0" cy="40288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7" name="Straight Connector 336">
            <a:extLst>
              <a:ext uri="{FF2B5EF4-FFF2-40B4-BE49-F238E27FC236}">
                <a16:creationId xmlns:a16="http://schemas.microsoft.com/office/drawing/2014/main" id="{005E988B-27D3-4E23-B1AF-07CF3829702F}"/>
              </a:ext>
            </a:extLst>
          </xdr:cNvPr>
          <xdr:cNvCxnSpPr/>
        </xdr:nvCxnSpPr>
        <xdr:spPr>
          <a:xfrm>
            <a:off x="7491413" y="5081043"/>
            <a:ext cx="7096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8" name="Straight Connector 337">
            <a:extLst>
              <a:ext uri="{FF2B5EF4-FFF2-40B4-BE49-F238E27FC236}">
                <a16:creationId xmlns:a16="http://schemas.microsoft.com/office/drawing/2014/main" id="{3C177682-BB72-4E55-AC45-49806DA87F54}"/>
              </a:ext>
            </a:extLst>
          </xdr:cNvPr>
          <xdr:cNvCxnSpPr/>
        </xdr:nvCxnSpPr>
        <xdr:spPr>
          <a:xfrm flipH="1">
            <a:off x="7729538" y="5042726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" name="Straight Connector 338">
            <a:extLst>
              <a:ext uri="{FF2B5EF4-FFF2-40B4-BE49-F238E27FC236}">
                <a16:creationId xmlns:a16="http://schemas.microsoft.com/office/drawing/2014/main" id="{CB910408-EA9A-40C7-9CA7-5EF286548F24}"/>
              </a:ext>
            </a:extLst>
          </xdr:cNvPr>
          <xdr:cNvCxnSpPr/>
        </xdr:nvCxnSpPr>
        <xdr:spPr>
          <a:xfrm>
            <a:off x="7491418" y="3629760"/>
            <a:ext cx="3762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" name="Straight Connector 339">
            <a:extLst>
              <a:ext uri="{FF2B5EF4-FFF2-40B4-BE49-F238E27FC236}">
                <a16:creationId xmlns:a16="http://schemas.microsoft.com/office/drawing/2014/main" id="{6874DF2A-8694-4727-AD99-6708627AFCEC}"/>
              </a:ext>
            </a:extLst>
          </xdr:cNvPr>
          <xdr:cNvCxnSpPr/>
        </xdr:nvCxnSpPr>
        <xdr:spPr>
          <a:xfrm flipH="1">
            <a:off x="7729543" y="3591441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" name="Straight Connector 340">
            <a:extLst>
              <a:ext uri="{FF2B5EF4-FFF2-40B4-BE49-F238E27FC236}">
                <a16:creationId xmlns:a16="http://schemas.microsoft.com/office/drawing/2014/main" id="{901E0527-5808-4272-B58D-BEB79127790C}"/>
              </a:ext>
            </a:extLst>
          </xdr:cNvPr>
          <xdr:cNvCxnSpPr/>
        </xdr:nvCxnSpPr>
        <xdr:spPr>
          <a:xfrm>
            <a:off x="7491417" y="1895882"/>
            <a:ext cx="3762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" name="Straight Connector 341">
            <a:extLst>
              <a:ext uri="{FF2B5EF4-FFF2-40B4-BE49-F238E27FC236}">
                <a16:creationId xmlns:a16="http://schemas.microsoft.com/office/drawing/2014/main" id="{D6DE6FEF-B03F-439D-B22F-83A55A388ED7}"/>
              </a:ext>
            </a:extLst>
          </xdr:cNvPr>
          <xdr:cNvCxnSpPr/>
        </xdr:nvCxnSpPr>
        <xdr:spPr>
          <a:xfrm flipH="1">
            <a:off x="7724779" y="1862355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" name="Straight Connector 342">
            <a:extLst>
              <a:ext uri="{FF2B5EF4-FFF2-40B4-BE49-F238E27FC236}">
                <a16:creationId xmlns:a16="http://schemas.microsoft.com/office/drawing/2014/main" id="{7548D443-DD83-4F1A-A1BD-5B12B816DFF0}"/>
              </a:ext>
            </a:extLst>
          </xdr:cNvPr>
          <xdr:cNvCxnSpPr/>
        </xdr:nvCxnSpPr>
        <xdr:spPr>
          <a:xfrm flipH="1">
            <a:off x="7734304" y="1282801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" name="Straight Connector 343">
            <a:extLst>
              <a:ext uri="{FF2B5EF4-FFF2-40B4-BE49-F238E27FC236}">
                <a16:creationId xmlns:a16="http://schemas.microsoft.com/office/drawing/2014/main" id="{168A76CC-83FF-4F96-AB6F-D364B949BFC6}"/>
              </a:ext>
            </a:extLst>
          </xdr:cNvPr>
          <xdr:cNvCxnSpPr/>
        </xdr:nvCxnSpPr>
        <xdr:spPr>
          <a:xfrm>
            <a:off x="8096250" y="1263642"/>
            <a:ext cx="0" cy="388445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" name="Straight Connector 344">
            <a:extLst>
              <a:ext uri="{FF2B5EF4-FFF2-40B4-BE49-F238E27FC236}">
                <a16:creationId xmlns:a16="http://schemas.microsoft.com/office/drawing/2014/main" id="{83A20340-3CF6-4B97-990F-61B13A4B98F1}"/>
              </a:ext>
            </a:extLst>
          </xdr:cNvPr>
          <xdr:cNvCxnSpPr/>
        </xdr:nvCxnSpPr>
        <xdr:spPr>
          <a:xfrm flipH="1">
            <a:off x="8053388" y="5042726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" name="Straight Connector 345">
            <a:extLst>
              <a:ext uri="{FF2B5EF4-FFF2-40B4-BE49-F238E27FC236}">
                <a16:creationId xmlns:a16="http://schemas.microsoft.com/office/drawing/2014/main" id="{2AB5A1A0-AE37-44B2-96BF-6C8FFB8E5AE3}"/>
              </a:ext>
            </a:extLst>
          </xdr:cNvPr>
          <xdr:cNvCxnSpPr/>
        </xdr:nvCxnSpPr>
        <xdr:spPr>
          <a:xfrm flipH="1">
            <a:off x="8058154" y="1282801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" name="Straight Connector 346">
            <a:extLst>
              <a:ext uri="{FF2B5EF4-FFF2-40B4-BE49-F238E27FC236}">
                <a16:creationId xmlns:a16="http://schemas.microsoft.com/office/drawing/2014/main" id="{EF921D08-ECAE-458A-8887-56FC5C463A70}"/>
              </a:ext>
            </a:extLst>
          </xdr:cNvPr>
          <xdr:cNvCxnSpPr/>
        </xdr:nvCxnSpPr>
        <xdr:spPr>
          <a:xfrm>
            <a:off x="6638925" y="4075203"/>
            <a:ext cx="4905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" name="Straight Connector 347">
            <a:extLst>
              <a:ext uri="{FF2B5EF4-FFF2-40B4-BE49-F238E27FC236}">
                <a16:creationId xmlns:a16="http://schemas.microsoft.com/office/drawing/2014/main" id="{4E005B8F-B44D-41E6-B0F0-D8B7795EFB48}"/>
              </a:ext>
            </a:extLst>
          </xdr:cNvPr>
          <xdr:cNvCxnSpPr/>
        </xdr:nvCxnSpPr>
        <xdr:spPr>
          <a:xfrm flipH="1">
            <a:off x="6691312" y="4036887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" name="Straight Connector 348">
            <a:extLst>
              <a:ext uri="{FF2B5EF4-FFF2-40B4-BE49-F238E27FC236}">
                <a16:creationId xmlns:a16="http://schemas.microsoft.com/office/drawing/2014/main" id="{9E657C91-0573-4D23-B228-B48D03C2C832}"/>
              </a:ext>
            </a:extLst>
          </xdr:cNvPr>
          <xdr:cNvCxnSpPr/>
        </xdr:nvCxnSpPr>
        <xdr:spPr>
          <a:xfrm flipH="1">
            <a:off x="7005637" y="4036887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" name="Straight Connector 349">
            <a:extLst>
              <a:ext uri="{FF2B5EF4-FFF2-40B4-BE49-F238E27FC236}">
                <a16:creationId xmlns:a16="http://schemas.microsoft.com/office/drawing/2014/main" id="{95F4AB6B-FE2F-436C-9082-5BEDC804F467}"/>
              </a:ext>
            </a:extLst>
          </xdr:cNvPr>
          <xdr:cNvCxnSpPr/>
        </xdr:nvCxnSpPr>
        <xdr:spPr>
          <a:xfrm flipV="1">
            <a:off x="6638925" y="985838"/>
            <a:ext cx="0" cy="28259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" name="Straight Connector 350">
            <a:extLst>
              <a:ext uri="{FF2B5EF4-FFF2-40B4-BE49-F238E27FC236}">
                <a16:creationId xmlns:a16="http://schemas.microsoft.com/office/drawing/2014/main" id="{E023D879-66A3-4153-8980-501FA194A1CD}"/>
              </a:ext>
            </a:extLst>
          </xdr:cNvPr>
          <xdr:cNvCxnSpPr/>
        </xdr:nvCxnSpPr>
        <xdr:spPr>
          <a:xfrm>
            <a:off x="6577013" y="1038524"/>
            <a:ext cx="6238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" name="Straight Connector 351">
            <a:extLst>
              <a:ext uri="{FF2B5EF4-FFF2-40B4-BE49-F238E27FC236}">
                <a16:creationId xmlns:a16="http://schemas.microsoft.com/office/drawing/2014/main" id="{CA382F61-8E49-4A70-B5D1-0429B71BB029}"/>
              </a:ext>
            </a:extLst>
          </xdr:cNvPr>
          <xdr:cNvCxnSpPr/>
        </xdr:nvCxnSpPr>
        <xdr:spPr>
          <a:xfrm flipH="1">
            <a:off x="6591301" y="1000208"/>
            <a:ext cx="95250" cy="862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" name="Straight Connector 352">
            <a:extLst>
              <a:ext uri="{FF2B5EF4-FFF2-40B4-BE49-F238E27FC236}">
                <a16:creationId xmlns:a16="http://schemas.microsoft.com/office/drawing/2014/main" id="{26E49D1A-C9E3-452F-AAC1-3DC5270409C1}"/>
              </a:ext>
            </a:extLst>
          </xdr:cNvPr>
          <xdr:cNvCxnSpPr/>
        </xdr:nvCxnSpPr>
        <xdr:spPr>
          <a:xfrm flipV="1">
            <a:off x="7124700" y="985838"/>
            <a:ext cx="0" cy="28259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" name="Straight Connector 353">
            <a:extLst>
              <a:ext uri="{FF2B5EF4-FFF2-40B4-BE49-F238E27FC236}">
                <a16:creationId xmlns:a16="http://schemas.microsoft.com/office/drawing/2014/main" id="{5D46ABBD-57E7-41AC-BE65-8B8ECBCC8002}"/>
              </a:ext>
            </a:extLst>
          </xdr:cNvPr>
          <xdr:cNvCxnSpPr/>
        </xdr:nvCxnSpPr>
        <xdr:spPr>
          <a:xfrm flipH="1">
            <a:off x="7077076" y="1000208"/>
            <a:ext cx="95250" cy="862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" name="Straight Connector 354">
            <a:extLst>
              <a:ext uri="{FF2B5EF4-FFF2-40B4-BE49-F238E27FC236}">
                <a16:creationId xmlns:a16="http://schemas.microsoft.com/office/drawing/2014/main" id="{107E636A-7D1A-4A3B-8072-922571046F1F}"/>
              </a:ext>
            </a:extLst>
          </xdr:cNvPr>
          <xdr:cNvCxnSpPr/>
        </xdr:nvCxnSpPr>
        <xdr:spPr>
          <a:xfrm>
            <a:off x="6729413" y="5809077"/>
            <a:ext cx="0" cy="205961"/>
          </a:xfrm>
          <a:prstGeom prst="lin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356" name="Straight Connector 355">
            <a:extLst>
              <a:ext uri="{FF2B5EF4-FFF2-40B4-BE49-F238E27FC236}">
                <a16:creationId xmlns:a16="http://schemas.microsoft.com/office/drawing/2014/main" id="{E6929F0A-517C-4149-80FB-01C5ED7D7B6F}"/>
              </a:ext>
            </a:extLst>
          </xdr:cNvPr>
          <xdr:cNvCxnSpPr/>
        </xdr:nvCxnSpPr>
        <xdr:spPr>
          <a:xfrm>
            <a:off x="7043738" y="5794708"/>
            <a:ext cx="0" cy="215541"/>
          </a:xfrm>
          <a:prstGeom prst="lin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357" name="Straight Connector 356">
            <a:extLst>
              <a:ext uri="{FF2B5EF4-FFF2-40B4-BE49-F238E27FC236}">
                <a16:creationId xmlns:a16="http://schemas.microsoft.com/office/drawing/2014/main" id="{D74B167C-B83A-40E9-8491-431859B23F11}"/>
              </a:ext>
            </a:extLst>
          </xdr:cNvPr>
          <xdr:cNvCxnSpPr/>
        </xdr:nvCxnSpPr>
        <xdr:spPr>
          <a:xfrm>
            <a:off x="6634163" y="6010248"/>
            <a:ext cx="466725" cy="0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" name="Straight Connector 357">
            <a:extLst>
              <a:ext uri="{FF2B5EF4-FFF2-40B4-BE49-F238E27FC236}">
                <a16:creationId xmlns:a16="http://schemas.microsoft.com/office/drawing/2014/main" id="{9FDA15A1-61A7-4306-ACF8-8C452E591925}"/>
              </a:ext>
            </a:extLst>
          </xdr:cNvPr>
          <xdr:cNvCxnSpPr/>
        </xdr:nvCxnSpPr>
        <xdr:spPr>
          <a:xfrm flipH="1">
            <a:off x="7467600" y="5221203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" name="Straight Connector 358">
            <a:extLst>
              <a:ext uri="{FF2B5EF4-FFF2-40B4-BE49-F238E27FC236}">
                <a16:creationId xmlns:a16="http://schemas.microsoft.com/office/drawing/2014/main" id="{0505B8D5-A63D-4BD2-A4C9-7C6FB8AE52B3}"/>
              </a:ext>
            </a:extLst>
          </xdr:cNvPr>
          <xdr:cNvCxnSpPr/>
        </xdr:nvCxnSpPr>
        <xdr:spPr>
          <a:xfrm flipH="1">
            <a:off x="7734301" y="5180576"/>
            <a:ext cx="85725" cy="81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" name="Straight Connector 359">
            <a:extLst>
              <a:ext uri="{FF2B5EF4-FFF2-40B4-BE49-F238E27FC236}">
                <a16:creationId xmlns:a16="http://schemas.microsoft.com/office/drawing/2014/main" id="{973BA23A-26AF-439C-9C9E-10D7012914F3}"/>
              </a:ext>
            </a:extLst>
          </xdr:cNvPr>
          <xdr:cNvCxnSpPr/>
        </xdr:nvCxnSpPr>
        <xdr:spPr>
          <a:xfrm flipH="1">
            <a:off x="6296025" y="3105150"/>
            <a:ext cx="476250" cy="152400"/>
          </a:xfrm>
          <a:prstGeom prst="line">
            <a:avLst/>
          </a:prstGeom>
          <a:ln w="15875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" name="Straight Connector 360">
            <a:extLst>
              <a:ext uri="{FF2B5EF4-FFF2-40B4-BE49-F238E27FC236}">
                <a16:creationId xmlns:a16="http://schemas.microsoft.com/office/drawing/2014/main" id="{64D6F759-BAF6-42CB-A81F-F3E3E80CF368}"/>
              </a:ext>
            </a:extLst>
          </xdr:cNvPr>
          <xdr:cNvCxnSpPr/>
        </xdr:nvCxnSpPr>
        <xdr:spPr>
          <a:xfrm flipH="1">
            <a:off x="6238875" y="4514850"/>
            <a:ext cx="609600" cy="104775"/>
          </a:xfrm>
          <a:prstGeom prst="line">
            <a:avLst/>
          </a:prstGeom>
          <a:ln w="15875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" name="Straight Connector 361">
            <a:extLst>
              <a:ext uri="{FF2B5EF4-FFF2-40B4-BE49-F238E27FC236}">
                <a16:creationId xmlns:a16="http://schemas.microsoft.com/office/drawing/2014/main" id="{7CB0F09D-A9F6-4690-BA8E-BE1E1492B650}"/>
              </a:ext>
            </a:extLst>
          </xdr:cNvPr>
          <xdr:cNvCxnSpPr/>
        </xdr:nvCxnSpPr>
        <xdr:spPr>
          <a:xfrm flipH="1">
            <a:off x="5910263" y="1333500"/>
            <a:ext cx="338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" name="Straight Connector 362">
            <a:extLst>
              <a:ext uri="{FF2B5EF4-FFF2-40B4-BE49-F238E27FC236}">
                <a16:creationId xmlns:a16="http://schemas.microsoft.com/office/drawing/2014/main" id="{0FAB95ED-7AD3-4ABB-84AA-583AD540770A}"/>
              </a:ext>
            </a:extLst>
          </xdr:cNvPr>
          <xdr:cNvCxnSpPr/>
        </xdr:nvCxnSpPr>
        <xdr:spPr>
          <a:xfrm>
            <a:off x="5991225" y="1271588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" name="Straight Connector 363">
            <a:extLst>
              <a:ext uri="{FF2B5EF4-FFF2-40B4-BE49-F238E27FC236}">
                <a16:creationId xmlns:a16="http://schemas.microsoft.com/office/drawing/2014/main" id="{2469BE8D-8E04-43A1-9F1A-2C5004DE542D}"/>
              </a:ext>
            </a:extLst>
          </xdr:cNvPr>
          <xdr:cNvCxnSpPr/>
        </xdr:nvCxnSpPr>
        <xdr:spPr>
          <a:xfrm>
            <a:off x="5910263" y="1476375"/>
            <a:ext cx="3286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" name="Straight Connector 364">
            <a:extLst>
              <a:ext uri="{FF2B5EF4-FFF2-40B4-BE49-F238E27FC236}">
                <a16:creationId xmlns:a16="http://schemas.microsoft.com/office/drawing/2014/main" id="{E622F35D-9BE8-4E48-9C99-63DB4570DBF6}"/>
              </a:ext>
            </a:extLst>
          </xdr:cNvPr>
          <xdr:cNvCxnSpPr/>
        </xdr:nvCxnSpPr>
        <xdr:spPr>
          <a:xfrm flipH="1">
            <a:off x="5954077" y="1285875"/>
            <a:ext cx="8001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" name="Straight Connector 365">
            <a:extLst>
              <a:ext uri="{FF2B5EF4-FFF2-40B4-BE49-F238E27FC236}">
                <a16:creationId xmlns:a16="http://schemas.microsoft.com/office/drawing/2014/main" id="{449FE605-93E0-451F-9CF6-D76C96749A27}"/>
              </a:ext>
            </a:extLst>
          </xdr:cNvPr>
          <xdr:cNvCxnSpPr/>
        </xdr:nvCxnSpPr>
        <xdr:spPr>
          <a:xfrm flipH="1">
            <a:off x="5954077" y="1428749"/>
            <a:ext cx="8001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A8711-8E53-45F1-AC4A-ADA88186D122}">
  <dimension ref="B1:CK384"/>
  <sheetViews>
    <sheetView showGridLines="0" tabSelected="1" zoomScaleNormal="100" workbookViewId="0">
      <selection activeCell="L151" sqref="L151:M151"/>
    </sheetView>
  </sheetViews>
  <sheetFormatPr defaultRowHeight="11.25" x14ac:dyDescent="0.2"/>
  <cols>
    <col min="1" max="782" width="2.83203125" style="1" customWidth="1"/>
    <col min="783" max="16384" width="9.33203125" style="1"/>
  </cols>
  <sheetData>
    <row r="1" spans="2:60" ht="12" thickBot="1" x14ac:dyDescent="0.25"/>
    <row r="2" spans="2:60" ht="47.25" customHeight="1" x14ac:dyDescent="0.2">
      <c r="B2" s="121" t="s">
        <v>77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3"/>
      <c r="BD2" s="5"/>
      <c r="BE2" s="5"/>
      <c r="BF2" s="5"/>
      <c r="BG2" s="5"/>
      <c r="BH2" s="5"/>
    </row>
    <row r="3" spans="2:60" x14ac:dyDescent="0.2">
      <c r="B3" s="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 t="s">
        <v>42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4"/>
      <c r="BD3" s="7"/>
      <c r="BE3" s="7"/>
      <c r="BF3" s="7"/>
      <c r="BG3" s="7"/>
      <c r="BH3" s="7"/>
    </row>
    <row r="4" spans="2:60" x14ac:dyDescent="0.2">
      <c r="B4" s="3"/>
      <c r="C4" s="7"/>
      <c r="D4" s="69" t="s">
        <v>45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59"/>
      <c r="V4" s="59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4"/>
    </row>
    <row r="5" spans="2:60" x14ac:dyDescent="0.2">
      <c r="B5" s="3"/>
      <c r="C5" s="7"/>
      <c r="D5" s="8" t="s">
        <v>95</v>
      </c>
      <c r="E5" s="8"/>
      <c r="F5" s="8"/>
      <c r="G5" s="8"/>
      <c r="H5" s="8"/>
      <c r="I5" s="8"/>
      <c r="J5" s="8"/>
      <c r="K5" s="8"/>
      <c r="L5" s="8"/>
      <c r="M5" s="46">
        <v>8</v>
      </c>
      <c r="N5" s="8" t="s">
        <v>43</v>
      </c>
      <c r="O5" s="8"/>
      <c r="P5" s="8"/>
      <c r="Q5" s="8"/>
      <c r="R5" s="8"/>
      <c r="S5" s="8"/>
      <c r="T5" s="60" t="s">
        <v>72</v>
      </c>
      <c r="U5" s="60"/>
      <c r="V5" s="60"/>
      <c r="W5" s="61">
        <v>35</v>
      </c>
      <c r="X5" s="60" t="s">
        <v>73</v>
      </c>
      <c r="Y5" s="60"/>
      <c r="Z5" s="60"/>
      <c r="AA5" s="60"/>
      <c r="AB5" s="60"/>
      <c r="AC5" s="60"/>
      <c r="AD5" s="60"/>
      <c r="AE5" s="60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4"/>
    </row>
    <row r="6" spans="2:60" x14ac:dyDescent="0.2">
      <c r="B6" s="3"/>
      <c r="C6" s="7"/>
      <c r="D6" s="8" t="s">
        <v>100</v>
      </c>
      <c r="E6" s="8"/>
      <c r="F6" s="8"/>
      <c r="G6" s="8"/>
      <c r="H6" s="8"/>
      <c r="I6" s="8"/>
      <c r="J6" s="8"/>
      <c r="K6" s="8"/>
      <c r="L6" s="8"/>
      <c r="M6" s="46">
        <v>2</v>
      </c>
      <c r="N6" s="8" t="s">
        <v>43</v>
      </c>
      <c r="O6" s="8"/>
      <c r="P6" s="8"/>
      <c r="Q6" s="8"/>
      <c r="R6" s="8"/>
      <c r="S6" s="8"/>
      <c r="T6" s="1" t="s">
        <v>79</v>
      </c>
      <c r="V6" s="1">
        <f>+W5</f>
        <v>35</v>
      </c>
      <c r="W6" s="1" t="s">
        <v>75</v>
      </c>
      <c r="X6" s="124">
        <v>1.5</v>
      </c>
      <c r="Y6" s="124"/>
      <c r="Z6" s="70" t="s">
        <v>15</v>
      </c>
      <c r="AA6" s="95">
        <f>+V6/X6</f>
        <v>23.333333333333332</v>
      </c>
      <c r="AB6" s="95"/>
      <c r="AC6" s="1" t="s">
        <v>80</v>
      </c>
      <c r="AE6" s="60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4"/>
    </row>
    <row r="7" spans="2:60" x14ac:dyDescent="0.2">
      <c r="B7" s="3"/>
      <c r="C7" s="7"/>
      <c r="D7" s="8" t="s">
        <v>96</v>
      </c>
      <c r="E7" s="8"/>
      <c r="F7" s="8"/>
      <c r="G7" s="8"/>
      <c r="H7" s="8"/>
      <c r="I7" s="8"/>
      <c r="J7" s="8"/>
      <c r="K7" s="8"/>
      <c r="L7" s="7"/>
      <c r="M7" s="46">
        <v>4</v>
      </c>
      <c r="N7" s="8" t="s">
        <v>43</v>
      </c>
      <c r="O7" s="7"/>
      <c r="P7" s="7"/>
      <c r="Q7" s="7"/>
      <c r="R7" s="7"/>
      <c r="S7" s="7"/>
      <c r="AF7" s="60"/>
      <c r="AG7" s="60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4"/>
    </row>
    <row r="8" spans="2:60" x14ac:dyDescent="0.2">
      <c r="B8" s="3"/>
      <c r="C8" s="7"/>
      <c r="D8" s="8" t="s">
        <v>97</v>
      </c>
      <c r="E8" s="8"/>
      <c r="F8" s="8"/>
      <c r="G8" s="8"/>
      <c r="H8" s="8"/>
      <c r="I8" s="8"/>
      <c r="J8" s="8"/>
      <c r="K8" s="8"/>
      <c r="L8" s="7"/>
      <c r="M8" s="46">
        <v>4</v>
      </c>
      <c r="N8" s="8" t="s">
        <v>43</v>
      </c>
      <c r="O8" s="8"/>
      <c r="P8" s="8"/>
      <c r="Q8" s="8"/>
      <c r="R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4"/>
    </row>
    <row r="9" spans="2:60" x14ac:dyDescent="0.2">
      <c r="B9" s="3"/>
      <c r="C9" s="7"/>
      <c r="D9" s="8" t="s">
        <v>44</v>
      </c>
      <c r="E9" s="8"/>
      <c r="F9" s="8"/>
      <c r="G9" s="8"/>
      <c r="H9" s="8"/>
      <c r="I9" s="8"/>
      <c r="J9" s="8"/>
      <c r="K9" s="46">
        <v>5</v>
      </c>
      <c r="L9" s="8" t="s">
        <v>43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4"/>
    </row>
    <row r="10" spans="2:60" x14ac:dyDescent="0.2">
      <c r="B10" s="3"/>
      <c r="C10" s="7"/>
      <c r="D10" s="8" t="s">
        <v>66</v>
      </c>
      <c r="E10" s="8"/>
      <c r="F10" s="8"/>
      <c r="G10" s="8"/>
      <c r="H10" s="8"/>
      <c r="I10" s="8"/>
      <c r="J10" s="8">
        <f>+K9</f>
        <v>5</v>
      </c>
      <c r="K10" s="56" t="s">
        <v>56</v>
      </c>
      <c r="L10" s="8">
        <f>+M5</f>
        <v>8</v>
      </c>
      <c r="M10" s="56" t="s">
        <v>16</v>
      </c>
      <c r="N10" s="96">
        <f>+Y108</f>
        <v>262.98579999999998</v>
      </c>
      <c r="O10" s="96"/>
      <c r="P10" s="96"/>
      <c r="Q10" s="56" t="s">
        <v>55</v>
      </c>
      <c r="R10" s="8">
        <f>+M6</f>
        <v>2</v>
      </c>
      <c r="S10" s="82" t="s">
        <v>16</v>
      </c>
      <c r="T10" s="96">
        <f>+Y203</f>
        <v>197.58865</v>
      </c>
      <c r="U10" s="96"/>
      <c r="V10" s="96"/>
      <c r="W10" s="82" t="s">
        <v>55</v>
      </c>
      <c r="X10" s="8">
        <f>+M7</f>
        <v>4</v>
      </c>
      <c r="Y10" s="56" t="s">
        <v>16</v>
      </c>
      <c r="Z10" s="96">
        <f>+Y278</f>
        <v>133.72920000000002</v>
      </c>
      <c r="AA10" s="96"/>
      <c r="AB10" s="96"/>
      <c r="AC10" s="56" t="s">
        <v>55</v>
      </c>
      <c r="AD10" s="8">
        <f>+M8</f>
        <v>4</v>
      </c>
      <c r="AE10" s="56" t="s">
        <v>16</v>
      </c>
      <c r="AF10" s="96">
        <f>+Y339</f>
        <v>68.782499999999985</v>
      </c>
      <c r="AG10" s="96"/>
      <c r="AH10" s="96"/>
      <c r="AI10" s="8" t="s">
        <v>57</v>
      </c>
      <c r="AJ10" s="97">
        <f>+J10*(L10*N10+R10*T10+X10*Z10+AD10*AF10)</f>
        <v>16545.552499999998</v>
      </c>
      <c r="AK10" s="97"/>
      <c r="AL10" s="97"/>
      <c r="AM10" s="97"/>
      <c r="AN10" s="59" t="s">
        <v>19</v>
      </c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4"/>
    </row>
    <row r="11" spans="2:60" x14ac:dyDescent="0.2">
      <c r="B11" s="3"/>
      <c r="C11" s="7"/>
      <c r="D11" s="8"/>
      <c r="E11" s="8"/>
      <c r="F11" s="8"/>
      <c r="G11" s="8"/>
      <c r="H11" s="8"/>
      <c r="I11" s="8"/>
      <c r="J11" s="8"/>
      <c r="K11" s="77"/>
      <c r="L11" s="8"/>
      <c r="M11" s="77"/>
      <c r="N11" s="77"/>
      <c r="O11" s="77"/>
      <c r="P11" s="77"/>
      <c r="Q11" s="77"/>
      <c r="R11" s="8"/>
      <c r="S11" s="77"/>
      <c r="T11" s="77"/>
      <c r="U11" s="77"/>
      <c r="V11" s="77"/>
      <c r="W11" s="77"/>
      <c r="X11" s="8"/>
      <c r="Y11" s="77"/>
      <c r="Z11" s="77"/>
      <c r="AA11" s="77"/>
      <c r="AB11" s="77"/>
      <c r="AC11" s="8"/>
      <c r="AD11" s="76"/>
      <c r="AE11" s="76"/>
      <c r="AF11" s="76"/>
      <c r="AG11" s="76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4"/>
    </row>
    <row r="12" spans="2:60" x14ac:dyDescent="0.2">
      <c r="B12" s="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47" t="s">
        <v>49</v>
      </c>
      <c r="R12" s="8"/>
      <c r="S12" s="8"/>
      <c r="T12" s="9"/>
      <c r="U12" s="8"/>
      <c r="V12" s="8"/>
      <c r="W12" s="8"/>
      <c r="X12" s="8"/>
      <c r="Y12" s="8"/>
      <c r="Z12" s="8"/>
      <c r="AA12" s="8"/>
      <c r="AB12" s="8"/>
      <c r="AC12" s="8"/>
      <c r="AL12" s="8"/>
      <c r="AM12" s="8"/>
      <c r="AN12" s="8"/>
      <c r="AO12" s="8"/>
      <c r="AP12" s="8"/>
      <c r="AQ12" s="8" t="s">
        <v>6</v>
      </c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4"/>
      <c r="BD12" s="7"/>
      <c r="BE12" s="7"/>
    </row>
    <row r="13" spans="2:60" ht="12" thickBot="1" x14ac:dyDescent="0.25">
      <c r="B13" s="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4"/>
      <c r="BD13" s="7"/>
      <c r="BE13" s="7"/>
    </row>
    <row r="14" spans="2:60" x14ac:dyDescent="0.2">
      <c r="B14" s="3"/>
      <c r="C14" s="8"/>
      <c r="D14" s="8"/>
      <c r="E14" s="8"/>
      <c r="F14" s="8"/>
      <c r="G14" s="8"/>
      <c r="H14" s="8"/>
      <c r="I14" s="10"/>
      <c r="J14" s="11"/>
      <c r="K14" s="11"/>
      <c r="L14" s="11"/>
      <c r="M14" s="11"/>
      <c r="N14" s="11"/>
      <c r="O14" s="11"/>
      <c r="P14" s="11"/>
      <c r="Q14" s="11"/>
      <c r="R14" s="12"/>
      <c r="S14" s="13"/>
      <c r="T14" s="11"/>
      <c r="U14" s="11"/>
      <c r="V14" s="11"/>
      <c r="W14" s="11"/>
      <c r="X14" s="11"/>
      <c r="Y14" s="11"/>
      <c r="Z14" s="11"/>
      <c r="AA14" s="11"/>
      <c r="AB14" s="14"/>
      <c r="AC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4"/>
      <c r="BD14" s="7"/>
      <c r="BE14" s="7"/>
    </row>
    <row r="15" spans="2:60" x14ac:dyDescent="0.2">
      <c r="B15" s="3"/>
      <c r="C15" s="8"/>
      <c r="D15" s="8"/>
      <c r="E15" s="8"/>
      <c r="F15" s="8"/>
      <c r="G15" s="8"/>
      <c r="H15" s="8"/>
      <c r="I15" s="15"/>
      <c r="J15" s="112" t="s">
        <v>25</v>
      </c>
      <c r="K15" s="113"/>
      <c r="L15" s="16"/>
      <c r="M15" s="16"/>
      <c r="N15" s="16"/>
      <c r="O15" s="16"/>
      <c r="P15" s="16"/>
      <c r="Q15" s="16"/>
      <c r="R15" s="17"/>
      <c r="S15" s="18"/>
      <c r="T15" s="16"/>
      <c r="U15" s="16"/>
      <c r="V15" s="16"/>
      <c r="W15" s="16"/>
      <c r="X15" s="16"/>
      <c r="Y15" s="112" t="s">
        <v>63</v>
      </c>
      <c r="Z15" s="113"/>
      <c r="AA15" s="16"/>
      <c r="AB15" s="19"/>
      <c r="AC15" s="8"/>
      <c r="AK15" s="1" t="s">
        <v>1</v>
      </c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4"/>
      <c r="BD15" s="7"/>
      <c r="BE15" s="7"/>
    </row>
    <row r="16" spans="2:60" x14ac:dyDescent="0.2">
      <c r="B16" s="3"/>
      <c r="C16" s="8"/>
      <c r="D16" s="8"/>
      <c r="E16" s="8"/>
      <c r="F16" s="8"/>
      <c r="G16" s="8"/>
      <c r="H16" s="8"/>
      <c r="I16" s="15"/>
      <c r="J16" s="114"/>
      <c r="K16" s="115"/>
      <c r="L16" s="16"/>
      <c r="M16" s="16"/>
      <c r="N16" s="16"/>
      <c r="O16" s="16"/>
      <c r="P16" s="16"/>
      <c r="Q16" s="16"/>
      <c r="R16" s="111" t="s">
        <v>61</v>
      </c>
      <c r="S16" s="18"/>
      <c r="T16" s="16"/>
      <c r="U16" s="16"/>
      <c r="V16" s="16"/>
      <c r="W16" s="16"/>
      <c r="X16" s="16"/>
      <c r="Y16" s="114"/>
      <c r="Z16" s="115"/>
      <c r="AA16" s="16"/>
      <c r="AB16" s="19"/>
      <c r="AC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 t="s">
        <v>5</v>
      </c>
      <c r="AW16" s="8"/>
      <c r="AX16" s="8"/>
      <c r="AY16" s="8"/>
      <c r="AZ16" s="8"/>
      <c r="BA16" s="8"/>
      <c r="BB16" s="8"/>
      <c r="BC16" s="4"/>
      <c r="BD16" s="7"/>
      <c r="BE16" s="7"/>
    </row>
    <row r="17" spans="2:57" x14ac:dyDescent="0.2">
      <c r="B17" s="3"/>
      <c r="C17" s="8"/>
      <c r="D17" s="8"/>
      <c r="E17" s="8"/>
      <c r="F17" s="20" t="s">
        <v>0</v>
      </c>
      <c r="G17" s="8"/>
      <c r="H17" s="8"/>
      <c r="I17" s="15"/>
      <c r="J17" s="16"/>
      <c r="K17" s="16"/>
      <c r="L17" s="16"/>
      <c r="M17" s="16"/>
      <c r="N17" s="16"/>
      <c r="O17" s="16"/>
      <c r="P17" s="16"/>
      <c r="Q17" s="16"/>
      <c r="R17" s="111"/>
      <c r="S17" s="18"/>
      <c r="T17" s="16"/>
      <c r="U17" s="16"/>
      <c r="V17" s="16"/>
      <c r="W17" s="16"/>
      <c r="X17" s="16"/>
      <c r="Y17" s="16"/>
      <c r="Z17" s="16"/>
      <c r="AA17" s="16"/>
      <c r="AB17" s="19"/>
      <c r="AC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4"/>
      <c r="BD17" s="7"/>
      <c r="BE17" s="7"/>
    </row>
    <row r="18" spans="2:57" x14ac:dyDescent="0.2">
      <c r="B18" s="3"/>
      <c r="C18" s="8"/>
      <c r="D18" s="8"/>
      <c r="E18" s="8"/>
      <c r="F18" s="116">
        <v>2.25</v>
      </c>
      <c r="G18" s="8"/>
      <c r="H18" s="8"/>
      <c r="I18" s="15"/>
      <c r="J18" s="16"/>
      <c r="K18" s="16"/>
      <c r="L18" s="16"/>
      <c r="M18" s="16"/>
      <c r="N18" s="16"/>
      <c r="O18" s="16"/>
      <c r="P18" s="16"/>
      <c r="Q18" s="16"/>
      <c r="R18" s="111"/>
      <c r="S18" s="18"/>
      <c r="T18" s="16"/>
      <c r="U18" s="16"/>
      <c r="V18" s="16"/>
      <c r="W18" s="16"/>
      <c r="X18" s="16"/>
      <c r="Y18" s="16"/>
      <c r="Z18" s="16"/>
      <c r="AA18" s="16"/>
      <c r="AB18" s="19"/>
      <c r="AC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4"/>
      <c r="BD18" s="7"/>
      <c r="BE18" s="7"/>
    </row>
    <row r="19" spans="2:57" x14ac:dyDescent="0.2">
      <c r="B19" s="3"/>
      <c r="C19" s="8"/>
      <c r="D19" s="8"/>
      <c r="E19" s="8"/>
      <c r="F19" s="116"/>
      <c r="G19" s="8"/>
      <c r="H19" s="8"/>
      <c r="I19" s="15"/>
      <c r="J19" s="16"/>
      <c r="K19" s="16"/>
      <c r="L19" s="16"/>
      <c r="M19" s="16"/>
      <c r="N19" s="16"/>
      <c r="O19" s="16"/>
      <c r="P19" s="16"/>
      <c r="Q19" s="16"/>
      <c r="R19" s="17"/>
      <c r="S19" s="18"/>
      <c r="T19" s="16"/>
      <c r="U19" s="16"/>
      <c r="V19" s="16"/>
      <c r="W19" s="16"/>
      <c r="X19" s="16"/>
      <c r="Y19" s="16"/>
      <c r="Z19" s="16"/>
      <c r="AA19" s="16"/>
      <c r="AB19" s="19"/>
      <c r="AC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4"/>
      <c r="BD19" s="7"/>
      <c r="BE19" s="7"/>
    </row>
    <row r="20" spans="2:57" x14ac:dyDescent="0.2">
      <c r="B20" s="3"/>
      <c r="C20" s="8"/>
      <c r="D20" s="8"/>
      <c r="E20" s="8"/>
      <c r="F20" s="116"/>
      <c r="G20" s="8"/>
      <c r="H20" s="8"/>
      <c r="I20" s="15"/>
      <c r="J20" s="16"/>
      <c r="K20" s="16"/>
      <c r="L20" s="16"/>
      <c r="M20" s="16"/>
      <c r="N20" s="16"/>
      <c r="O20" s="16"/>
      <c r="P20" s="16"/>
      <c r="Q20" s="16"/>
      <c r="R20" s="17"/>
      <c r="S20" s="18"/>
      <c r="T20" s="16"/>
      <c r="U20" s="16"/>
      <c r="V20" s="16"/>
      <c r="W20" s="16"/>
      <c r="X20" s="16"/>
      <c r="Y20" s="16"/>
      <c r="Z20" s="16"/>
      <c r="AA20" s="16"/>
      <c r="AB20" s="19"/>
      <c r="AC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4"/>
      <c r="BD20" s="7"/>
      <c r="BE20" s="7"/>
    </row>
    <row r="21" spans="2:57" x14ac:dyDescent="0.2">
      <c r="B21" s="3"/>
      <c r="C21" s="8"/>
      <c r="D21" s="20" t="s">
        <v>0</v>
      </c>
      <c r="E21" s="8"/>
      <c r="F21" s="8"/>
      <c r="G21" s="8"/>
      <c r="H21" s="8"/>
      <c r="I21" s="15"/>
      <c r="J21" s="16"/>
      <c r="K21" s="16"/>
      <c r="L21" s="16"/>
      <c r="M21" s="16"/>
      <c r="N21" s="16"/>
      <c r="O21" s="16"/>
      <c r="P21" s="16"/>
      <c r="Q21" s="16"/>
      <c r="R21" s="17"/>
      <c r="S21" s="18"/>
      <c r="T21" s="16"/>
      <c r="U21" s="16"/>
      <c r="V21" s="16"/>
      <c r="W21" s="16"/>
      <c r="X21" s="16"/>
      <c r="Y21" s="16"/>
      <c r="Z21" s="16"/>
      <c r="AA21" s="16"/>
      <c r="AB21" s="19"/>
      <c r="AC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4"/>
      <c r="BD21" s="7"/>
      <c r="BE21" s="7"/>
    </row>
    <row r="22" spans="2:57" ht="12" thickBot="1" x14ac:dyDescent="0.25">
      <c r="B22" s="3"/>
      <c r="C22" s="8"/>
      <c r="D22" s="110">
        <f>+F18+F26</f>
        <v>3.75</v>
      </c>
      <c r="E22" s="8"/>
      <c r="F22" s="8"/>
      <c r="G22" s="8"/>
      <c r="H22" s="8"/>
      <c r="I22" s="15"/>
      <c r="J22" s="16"/>
      <c r="K22" s="16"/>
      <c r="L22" s="16"/>
      <c r="M22" s="16"/>
      <c r="N22" s="16"/>
      <c r="O22" s="16"/>
      <c r="P22" s="16"/>
      <c r="Q22" s="16"/>
      <c r="R22" s="17"/>
      <c r="S22" s="18"/>
      <c r="T22" s="16"/>
      <c r="U22" s="16"/>
      <c r="V22" s="16"/>
      <c r="W22" s="16"/>
      <c r="X22" s="16"/>
      <c r="Y22" s="16"/>
      <c r="Z22" s="16"/>
      <c r="AA22" s="16"/>
      <c r="AB22" s="19"/>
      <c r="AC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4"/>
      <c r="BD22" s="7"/>
      <c r="BE22" s="7"/>
    </row>
    <row r="23" spans="2:57" x14ac:dyDescent="0.2">
      <c r="B23" s="3"/>
      <c r="C23" s="8"/>
      <c r="D23" s="110"/>
      <c r="E23" s="8"/>
      <c r="F23" s="8"/>
      <c r="G23" s="8"/>
      <c r="H23" s="8"/>
      <c r="I23" s="21"/>
      <c r="J23" s="22"/>
      <c r="K23" s="118" t="s">
        <v>60</v>
      </c>
      <c r="L23" s="118"/>
      <c r="M23" s="22"/>
      <c r="N23" s="22" t="s">
        <v>11</v>
      </c>
      <c r="O23" s="22"/>
      <c r="P23" s="22"/>
      <c r="Q23" s="22"/>
      <c r="R23" s="23"/>
      <c r="S23" s="24"/>
      <c r="T23" s="22"/>
      <c r="U23" s="22"/>
      <c r="V23" s="22"/>
      <c r="W23" s="118" t="s">
        <v>59</v>
      </c>
      <c r="X23" s="118"/>
      <c r="Y23" s="22"/>
      <c r="Z23" s="22"/>
      <c r="AA23" s="22"/>
      <c r="AB23" s="25"/>
      <c r="AC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4"/>
      <c r="BD23" s="7"/>
      <c r="BE23" s="7"/>
    </row>
    <row r="24" spans="2:57" ht="12" thickBot="1" x14ac:dyDescent="0.25">
      <c r="B24" s="3"/>
      <c r="C24" s="8"/>
      <c r="D24" s="110"/>
      <c r="E24" s="8"/>
      <c r="F24" s="8"/>
      <c r="G24" s="8"/>
      <c r="H24" s="8"/>
      <c r="I24" s="26"/>
      <c r="J24" s="27"/>
      <c r="K24" s="27"/>
      <c r="L24" s="27"/>
      <c r="M24" s="27"/>
      <c r="N24" s="27"/>
      <c r="O24" s="27"/>
      <c r="P24" s="27"/>
      <c r="Q24" s="27"/>
      <c r="R24" s="28"/>
      <c r="S24" s="29"/>
      <c r="T24" s="27"/>
      <c r="U24" s="27"/>
      <c r="V24" s="27"/>
      <c r="W24" s="27"/>
      <c r="X24" s="27"/>
      <c r="Y24" s="27"/>
      <c r="Z24" s="27"/>
      <c r="AA24" s="27"/>
      <c r="AB24" s="30"/>
      <c r="AC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110" t="s">
        <v>3</v>
      </c>
      <c r="AW24" s="8"/>
      <c r="AX24" s="8"/>
      <c r="AY24" s="8"/>
      <c r="AZ24" s="8"/>
      <c r="BA24" s="8"/>
      <c r="BB24" s="8"/>
      <c r="BC24" s="4"/>
      <c r="BD24" s="7"/>
      <c r="BE24" s="7"/>
    </row>
    <row r="25" spans="2:57" x14ac:dyDescent="0.2">
      <c r="B25" s="3"/>
      <c r="C25" s="8"/>
      <c r="D25" s="8"/>
      <c r="E25" s="8"/>
      <c r="F25" s="20" t="s">
        <v>0</v>
      </c>
      <c r="G25" s="8"/>
      <c r="H25" s="8"/>
      <c r="I25" s="15"/>
      <c r="J25" s="16"/>
      <c r="K25" s="16"/>
      <c r="L25" s="16"/>
      <c r="M25" s="16"/>
      <c r="N25" s="16"/>
      <c r="O25" s="16"/>
      <c r="P25" s="16"/>
      <c r="Q25" s="16"/>
      <c r="R25" s="17"/>
      <c r="S25" s="18"/>
      <c r="T25" s="16"/>
      <c r="U25" s="16"/>
      <c r="V25" s="16"/>
      <c r="W25" s="16"/>
      <c r="X25" s="16"/>
      <c r="Y25" s="16"/>
      <c r="Z25" s="16"/>
      <c r="AA25" s="16"/>
      <c r="AB25" s="19"/>
      <c r="AC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110"/>
      <c r="AW25" s="8"/>
      <c r="AX25" s="8"/>
      <c r="AY25" s="8"/>
      <c r="AZ25" s="8"/>
      <c r="BA25" s="8"/>
      <c r="BB25" s="8"/>
      <c r="BC25" s="4"/>
      <c r="BD25" s="7"/>
      <c r="BE25" s="7"/>
    </row>
    <row r="26" spans="2:57" x14ac:dyDescent="0.2">
      <c r="B26" s="3"/>
      <c r="C26" s="8"/>
      <c r="D26" s="8"/>
      <c r="E26" s="8"/>
      <c r="F26" s="116">
        <v>1.5</v>
      </c>
      <c r="G26" s="8"/>
      <c r="H26" s="8"/>
      <c r="I26" s="15"/>
      <c r="J26" s="16"/>
      <c r="K26" s="16"/>
      <c r="L26" s="16"/>
      <c r="M26" s="16"/>
      <c r="N26" s="16"/>
      <c r="O26" s="16"/>
      <c r="P26" s="16"/>
      <c r="Q26" s="16"/>
      <c r="R26" s="17"/>
      <c r="S26" s="18"/>
      <c r="T26" s="16"/>
      <c r="U26" s="16"/>
      <c r="V26" s="16"/>
      <c r="W26" s="16"/>
      <c r="X26" s="16"/>
      <c r="Y26" s="16"/>
      <c r="Z26" s="16"/>
      <c r="AA26" s="16"/>
      <c r="AB26" s="19"/>
      <c r="AC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110"/>
      <c r="AW26" s="8"/>
      <c r="AX26" s="8"/>
      <c r="AY26" s="8"/>
      <c r="AZ26" s="8"/>
      <c r="BA26" s="8"/>
      <c r="BB26" s="8"/>
      <c r="BC26" s="4"/>
      <c r="BD26" s="7"/>
      <c r="BE26" s="7"/>
    </row>
    <row r="27" spans="2:57" x14ac:dyDescent="0.2">
      <c r="B27" s="3"/>
      <c r="C27" s="8"/>
      <c r="D27" s="8"/>
      <c r="E27" s="8"/>
      <c r="F27" s="116"/>
      <c r="G27" s="8"/>
      <c r="H27" s="8"/>
      <c r="I27" s="15"/>
      <c r="J27" s="16"/>
      <c r="K27" s="16"/>
      <c r="L27" s="16"/>
      <c r="M27" s="16"/>
      <c r="N27" s="16"/>
      <c r="O27" s="16"/>
      <c r="P27" s="16"/>
      <c r="Q27" s="16"/>
      <c r="R27" s="31" t="s">
        <v>12</v>
      </c>
      <c r="S27" s="18"/>
      <c r="T27" s="16"/>
      <c r="U27" s="16"/>
      <c r="V27" s="16"/>
      <c r="W27" s="16"/>
      <c r="X27" s="16"/>
      <c r="Y27" s="16"/>
      <c r="Z27" s="16"/>
      <c r="AA27" s="16"/>
      <c r="AB27" s="19"/>
      <c r="AC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110" t="s">
        <v>2</v>
      </c>
      <c r="AY27" s="8"/>
      <c r="AZ27" s="8"/>
      <c r="BA27" s="8"/>
      <c r="BB27" s="8"/>
      <c r="BC27" s="4"/>
      <c r="BD27" s="7"/>
      <c r="BE27" s="7"/>
    </row>
    <row r="28" spans="2:57" x14ac:dyDescent="0.2">
      <c r="B28" s="3"/>
      <c r="C28" s="8"/>
      <c r="D28" s="8"/>
      <c r="E28" s="8"/>
      <c r="F28" s="116"/>
      <c r="G28" s="8"/>
      <c r="H28" s="8"/>
      <c r="I28" s="15"/>
      <c r="J28" s="16"/>
      <c r="K28" s="16"/>
      <c r="L28" s="16"/>
      <c r="M28" s="16"/>
      <c r="N28" s="16"/>
      <c r="O28" s="16"/>
      <c r="P28" s="16"/>
      <c r="Q28" s="16"/>
      <c r="R28" s="17"/>
      <c r="S28" s="18"/>
      <c r="T28" s="16"/>
      <c r="U28" s="16"/>
      <c r="V28" s="16"/>
      <c r="W28" s="16"/>
      <c r="X28" s="16"/>
      <c r="Y28" s="16"/>
      <c r="Z28" s="16"/>
      <c r="AA28" s="16"/>
      <c r="AB28" s="19"/>
      <c r="AC28" s="8"/>
      <c r="AK28" s="8" t="s">
        <v>70</v>
      </c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110"/>
      <c r="AY28" s="8"/>
      <c r="AZ28" s="8"/>
      <c r="BA28" s="8"/>
      <c r="BB28" s="8"/>
      <c r="BC28" s="4"/>
      <c r="BD28" s="7"/>
      <c r="BE28" s="7"/>
    </row>
    <row r="29" spans="2:57" x14ac:dyDescent="0.2">
      <c r="B29" s="3"/>
      <c r="C29" s="8"/>
      <c r="D29" s="8"/>
      <c r="E29" s="8"/>
      <c r="F29" s="8"/>
      <c r="G29" s="8"/>
      <c r="H29" s="8"/>
      <c r="I29" s="15"/>
      <c r="J29" s="16"/>
      <c r="K29" s="16"/>
      <c r="L29" s="16"/>
      <c r="M29" s="16"/>
      <c r="N29" s="16"/>
      <c r="O29" s="16"/>
      <c r="P29" s="16"/>
      <c r="Q29" s="16"/>
      <c r="R29" s="111" t="s">
        <v>62</v>
      </c>
      <c r="S29" s="18"/>
      <c r="T29" s="16"/>
      <c r="U29" s="16"/>
      <c r="V29" s="16"/>
      <c r="W29" s="16"/>
      <c r="X29" s="16"/>
      <c r="Y29" s="16"/>
      <c r="Z29" s="16"/>
      <c r="AA29" s="16"/>
      <c r="AB29" s="19"/>
      <c r="AC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110"/>
      <c r="AY29" s="8"/>
      <c r="AZ29" s="8"/>
      <c r="BA29" s="8"/>
      <c r="BB29" s="8"/>
      <c r="BC29" s="4"/>
      <c r="BD29" s="7"/>
      <c r="BE29" s="7"/>
    </row>
    <row r="30" spans="2:57" x14ac:dyDescent="0.2">
      <c r="B30" s="3"/>
      <c r="C30" s="8"/>
      <c r="D30" s="8"/>
      <c r="E30" s="8"/>
      <c r="F30" s="8"/>
      <c r="G30" s="8"/>
      <c r="H30" s="8"/>
      <c r="I30" s="15"/>
      <c r="J30" s="16"/>
      <c r="K30" s="16"/>
      <c r="L30" s="16"/>
      <c r="M30" s="16"/>
      <c r="N30" s="16"/>
      <c r="O30" s="16"/>
      <c r="P30" s="16"/>
      <c r="Q30" s="16"/>
      <c r="R30" s="111"/>
      <c r="S30" s="18"/>
      <c r="T30" s="16"/>
      <c r="U30" s="16"/>
      <c r="V30" s="16"/>
      <c r="W30" s="16"/>
      <c r="X30" s="16"/>
      <c r="Y30" s="16"/>
      <c r="Z30" s="16"/>
      <c r="AA30" s="16"/>
      <c r="AB30" s="19"/>
      <c r="AC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4"/>
      <c r="BD30" s="7"/>
      <c r="BE30" s="7"/>
    </row>
    <row r="31" spans="2:57" x14ac:dyDescent="0.2">
      <c r="B31" s="3"/>
      <c r="C31" s="8"/>
      <c r="D31" s="8"/>
      <c r="E31" s="8"/>
      <c r="F31" s="8"/>
      <c r="G31" s="8"/>
      <c r="H31" s="8"/>
      <c r="I31" s="15"/>
      <c r="J31" s="112" t="s">
        <v>64</v>
      </c>
      <c r="K31" s="113"/>
      <c r="L31" s="16"/>
      <c r="M31" s="16"/>
      <c r="N31" s="16"/>
      <c r="O31" s="16"/>
      <c r="P31" s="16"/>
      <c r="Q31" s="16"/>
      <c r="R31" s="111"/>
      <c r="S31" s="18"/>
      <c r="T31" s="16"/>
      <c r="U31" s="16"/>
      <c r="V31" s="16"/>
      <c r="W31" s="16"/>
      <c r="X31" s="16"/>
      <c r="Y31" s="112" t="s">
        <v>65</v>
      </c>
      <c r="Z31" s="113"/>
      <c r="AA31" s="16"/>
      <c r="AB31" s="19"/>
      <c r="AC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4"/>
      <c r="BD31" s="7"/>
      <c r="BE31" s="7"/>
    </row>
    <row r="32" spans="2:57" x14ac:dyDescent="0.2">
      <c r="B32" s="3"/>
      <c r="C32" s="8"/>
      <c r="D32" s="8"/>
      <c r="E32" s="8"/>
      <c r="F32" s="8"/>
      <c r="G32" s="8"/>
      <c r="H32" s="8"/>
      <c r="I32" s="15"/>
      <c r="J32" s="114"/>
      <c r="K32" s="115"/>
      <c r="L32" s="16"/>
      <c r="M32" s="16"/>
      <c r="N32" s="16"/>
      <c r="O32" s="16"/>
      <c r="P32" s="16"/>
      <c r="Q32" s="16"/>
      <c r="R32" s="17"/>
      <c r="S32" s="18"/>
      <c r="T32" s="16"/>
      <c r="U32" s="16"/>
      <c r="V32" s="16"/>
      <c r="W32" s="16"/>
      <c r="X32" s="16"/>
      <c r="Y32" s="114"/>
      <c r="Z32" s="115"/>
      <c r="AA32" s="16"/>
      <c r="AB32" s="19"/>
      <c r="AC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4"/>
      <c r="BD32" s="7"/>
      <c r="BE32" s="7"/>
    </row>
    <row r="33" spans="2:57" ht="12" thickBot="1" x14ac:dyDescent="0.25">
      <c r="B33" s="3"/>
      <c r="C33" s="8"/>
      <c r="D33" s="8"/>
      <c r="E33" s="8"/>
      <c r="F33" s="8"/>
      <c r="G33" s="8"/>
      <c r="H33" s="8"/>
      <c r="I33" s="32"/>
      <c r="J33" s="33"/>
      <c r="K33" s="33"/>
      <c r="L33" s="33"/>
      <c r="M33" s="33"/>
      <c r="N33" s="33"/>
      <c r="O33" s="33"/>
      <c r="P33" s="33"/>
      <c r="Q33" s="33"/>
      <c r="R33" s="34"/>
      <c r="S33" s="35"/>
      <c r="T33" s="33"/>
      <c r="U33" s="33"/>
      <c r="V33" s="33"/>
      <c r="W33" s="33"/>
      <c r="X33" s="33"/>
      <c r="Y33" s="33"/>
      <c r="Z33" s="33"/>
      <c r="AA33" s="33"/>
      <c r="AB33" s="36"/>
      <c r="AC33" s="8"/>
      <c r="AK33" s="8"/>
      <c r="AL33" s="8"/>
      <c r="AM33" s="8"/>
      <c r="AN33" s="8"/>
      <c r="AO33" s="8" t="s">
        <v>0</v>
      </c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4"/>
      <c r="BD33" s="7"/>
      <c r="BE33" s="7"/>
    </row>
    <row r="34" spans="2:57" x14ac:dyDescent="0.2">
      <c r="B34" s="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110" t="s">
        <v>4</v>
      </c>
      <c r="AW34" s="8"/>
      <c r="AX34" s="8"/>
      <c r="AY34" s="8"/>
      <c r="AZ34" s="8"/>
      <c r="BA34" s="8"/>
      <c r="BB34" s="8"/>
      <c r="BC34" s="4"/>
      <c r="BD34" s="7"/>
      <c r="BE34" s="7"/>
    </row>
    <row r="35" spans="2:57" x14ac:dyDescent="0.2">
      <c r="B35" s="3"/>
      <c r="C35" s="8"/>
      <c r="D35" s="8"/>
      <c r="E35" s="8"/>
      <c r="F35" s="8"/>
      <c r="G35" s="8"/>
      <c r="H35" s="8"/>
      <c r="I35" s="8"/>
      <c r="J35" s="8"/>
      <c r="K35" s="8"/>
      <c r="L35" s="102">
        <v>2</v>
      </c>
      <c r="M35" s="102"/>
      <c r="N35" s="8" t="s">
        <v>0</v>
      </c>
      <c r="O35" s="8"/>
      <c r="P35" s="8"/>
      <c r="Q35" s="8"/>
      <c r="R35" s="8"/>
      <c r="S35" s="8"/>
      <c r="T35" s="8"/>
      <c r="U35" s="8"/>
      <c r="V35" s="8"/>
      <c r="W35" s="102">
        <v>1.5</v>
      </c>
      <c r="X35" s="102"/>
      <c r="Y35" s="8" t="s">
        <v>0</v>
      </c>
      <c r="Z35" s="8"/>
      <c r="AA35" s="8"/>
      <c r="AB35" s="8"/>
      <c r="AC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110"/>
      <c r="AW35" s="8"/>
      <c r="AX35" s="8"/>
      <c r="AY35" s="8"/>
      <c r="AZ35" s="8"/>
      <c r="BA35" s="8"/>
      <c r="BB35" s="8"/>
      <c r="BC35" s="4"/>
      <c r="BD35" s="7"/>
      <c r="BE35" s="7"/>
    </row>
    <row r="36" spans="2:57" x14ac:dyDescent="0.2">
      <c r="B36" s="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110"/>
      <c r="AW36" s="8"/>
      <c r="AX36" s="8"/>
      <c r="AY36" s="8"/>
      <c r="AZ36" s="8"/>
      <c r="BA36" s="8"/>
      <c r="BB36" s="8"/>
      <c r="BC36" s="4"/>
      <c r="BD36" s="7"/>
      <c r="BE36" s="7"/>
    </row>
    <row r="37" spans="2:57" x14ac:dyDescent="0.2">
      <c r="B37" s="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96">
        <f>+L35+W35</f>
        <v>3.5</v>
      </c>
      <c r="S37" s="96"/>
      <c r="T37" s="8" t="s">
        <v>0</v>
      </c>
      <c r="U37" s="8"/>
      <c r="V37" s="8"/>
      <c r="W37" s="8"/>
      <c r="X37" s="8"/>
      <c r="Y37" s="8"/>
      <c r="Z37" s="8"/>
      <c r="AA37" s="8"/>
      <c r="AB37" s="8"/>
      <c r="AC37" s="8"/>
      <c r="AK37" s="8" t="s">
        <v>71</v>
      </c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4"/>
      <c r="BD37" s="7"/>
      <c r="BE37" s="7"/>
    </row>
    <row r="38" spans="2:57" x14ac:dyDescent="0.2">
      <c r="B38" s="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4"/>
      <c r="BD38" s="7"/>
      <c r="BE38" s="7"/>
    </row>
    <row r="39" spans="2:57" x14ac:dyDescent="0.2">
      <c r="B39" s="3"/>
      <c r="C39" s="8"/>
      <c r="D39" s="37" t="s">
        <v>52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9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4"/>
      <c r="BD39" s="7"/>
      <c r="BE39" s="7"/>
    </row>
    <row r="40" spans="2:57" x14ac:dyDescent="0.2">
      <c r="B40" s="3"/>
      <c r="C40" s="8"/>
      <c r="D40" s="37" t="s">
        <v>34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4"/>
    </row>
    <row r="41" spans="2:57" x14ac:dyDescent="0.2">
      <c r="B41" s="3"/>
      <c r="C41" s="8"/>
      <c r="D41" s="38" t="s">
        <v>32</v>
      </c>
      <c r="E41" s="8"/>
      <c r="F41" s="8"/>
      <c r="G41" s="8"/>
      <c r="H41" s="8"/>
      <c r="I41" s="8"/>
      <c r="J41" s="9" t="str">
        <f>IF(OR(F42&lt;0.3,M42&lt;0.3),"kolon buyutu 0,30m den az olamaz.","")</f>
        <v/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1" t="s">
        <v>83</v>
      </c>
      <c r="Y41" s="8"/>
      <c r="Z41" s="8"/>
      <c r="AA41" s="8"/>
      <c r="AB41" s="8"/>
      <c r="AC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 t="s">
        <v>1</v>
      </c>
      <c r="AW41" s="8"/>
      <c r="AX41" s="8"/>
      <c r="AY41" s="8"/>
      <c r="AZ41" s="8"/>
      <c r="BA41" s="8"/>
      <c r="BB41" s="8"/>
      <c r="BC41" s="4"/>
    </row>
    <row r="42" spans="2:57" x14ac:dyDescent="0.2">
      <c r="B42" s="3"/>
      <c r="C42" s="8"/>
      <c r="D42" s="8" t="s">
        <v>17</v>
      </c>
      <c r="E42" s="8"/>
      <c r="F42" s="102">
        <v>0.4</v>
      </c>
      <c r="G42" s="102"/>
      <c r="H42" s="8" t="s">
        <v>0</v>
      </c>
      <c r="I42" s="8"/>
      <c r="J42" s="8"/>
      <c r="K42" s="8" t="s">
        <v>18</v>
      </c>
      <c r="L42" s="8"/>
      <c r="M42" s="102">
        <v>0.4</v>
      </c>
      <c r="N42" s="102"/>
      <c r="O42" s="8" t="s">
        <v>0</v>
      </c>
      <c r="P42" s="8"/>
      <c r="Q42" s="8" t="s">
        <v>21</v>
      </c>
      <c r="R42" s="8"/>
      <c r="S42" s="102">
        <v>3.5</v>
      </c>
      <c r="T42" s="102"/>
      <c r="U42" s="8" t="s">
        <v>0</v>
      </c>
      <c r="V42" s="58"/>
      <c r="W42" s="7"/>
      <c r="X42" s="1" t="s">
        <v>84</v>
      </c>
      <c r="Y42" s="7"/>
      <c r="Z42" s="7"/>
      <c r="AA42" s="58"/>
      <c r="AB42" s="58"/>
      <c r="AC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4"/>
    </row>
    <row r="43" spans="2:57" x14ac:dyDescent="0.2">
      <c r="B43" s="3"/>
      <c r="C43" s="8"/>
      <c r="D43" s="38" t="s">
        <v>89</v>
      </c>
      <c r="E43" s="8"/>
      <c r="F43" s="8"/>
      <c r="G43" s="8"/>
      <c r="H43" s="8"/>
      <c r="I43" s="8"/>
      <c r="J43" s="8"/>
      <c r="K43" s="8"/>
      <c r="L43" s="8"/>
      <c r="M43" s="8"/>
      <c r="N43" s="58"/>
      <c r="O43" s="58"/>
      <c r="P43" s="7"/>
      <c r="Q43" s="7"/>
      <c r="R43" s="7"/>
      <c r="S43" s="7"/>
      <c r="T43" s="7"/>
      <c r="U43" s="58"/>
      <c r="V43" s="58"/>
      <c r="W43" s="7"/>
      <c r="Y43" s="7"/>
      <c r="Z43" s="7"/>
      <c r="AA43" s="58"/>
      <c r="AB43" s="58"/>
      <c r="AC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4"/>
    </row>
    <row r="44" spans="2:57" x14ac:dyDescent="0.2">
      <c r="B44" s="3"/>
      <c r="C44" s="8"/>
      <c r="D44" s="119" t="s">
        <v>46</v>
      </c>
      <c r="E44" s="119"/>
      <c r="F44" s="104" t="s">
        <v>5</v>
      </c>
      <c r="G44" s="104"/>
      <c r="H44" s="104" t="s">
        <v>6</v>
      </c>
      <c r="I44" s="104"/>
      <c r="J44" s="104" t="s">
        <v>48</v>
      </c>
      <c r="K44" s="104"/>
      <c r="L44" s="104" t="s">
        <v>0</v>
      </c>
      <c r="M44" s="104"/>
      <c r="N44" s="104" t="s">
        <v>3</v>
      </c>
      <c r="O44" s="104"/>
      <c r="P44" s="104" t="s">
        <v>4</v>
      </c>
      <c r="Q44" s="104"/>
      <c r="R44" s="104" t="s">
        <v>85</v>
      </c>
      <c r="S44" s="104"/>
      <c r="T44" s="104"/>
      <c r="U44" s="104"/>
      <c r="V44" s="104" t="s">
        <v>82</v>
      </c>
      <c r="W44" s="104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4"/>
    </row>
    <row r="45" spans="2:57" ht="12" thickBot="1" x14ac:dyDescent="0.25">
      <c r="B45" s="3"/>
      <c r="C45" s="8"/>
      <c r="D45" s="120"/>
      <c r="E45" s="120"/>
      <c r="F45" s="117" t="s">
        <v>47</v>
      </c>
      <c r="G45" s="117"/>
      <c r="H45" s="117" t="s">
        <v>47</v>
      </c>
      <c r="I45" s="117"/>
      <c r="J45" s="117" t="s">
        <v>47</v>
      </c>
      <c r="K45" s="117"/>
      <c r="L45" s="117" t="s">
        <v>47</v>
      </c>
      <c r="M45" s="117"/>
      <c r="N45" s="117" t="s">
        <v>47</v>
      </c>
      <c r="O45" s="117"/>
      <c r="P45" s="117" t="s">
        <v>47</v>
      </c>
      <c r="Q45" s="117"/>
      <c r="R45" s="117"/>
      <c r="S45" s="117"/>
      <c r="T45" s="117"/>
      <c r="U45" s="117"/>
      <c r="V45" s="117" t="s">
        <v>47</v>
      </c>
      <c r="W45" s="117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4"/>
    </row>
    <row r="46" spans="2:57" ht="12" thickTop="1" x14ac:dyDescent="0.2">
      <c r="B46" s="3"/>
      <c r="C46" s="8"/>
      <c r="D46" s="108" t="str">
        <f>+K23</f>
        <v>K106</v>
      </c>
      <c r="E46" s="108"/>
      <c r="F46" s="107">
        <v>0.6</v>
      </c>
      <c r="G46" s="107"/>
      <c r="H46" s="107">
        <v>0.25</v>
      </c>
      <c r="I46" s="107"/>
      <c r="J46" s="108">
        <f>+L35-F42/2</f>
        <v>1.8</v>
      </c>
      <c r="K46" s="108"/>
      <c r="L46" s="107">
        <v>0.1</v>
      </c>
      <c r="M46" s="107"/>
      <c r="N46" s="107">
        <v>0</v>
      </c>
      <c r="O46" s="107"/>
      <c r="P46" s="109">
        <f>+S42-N46-F46</f>
        <v>2.9</v>
      </c>
      <c r="Q46" s="109"/>
      <c r="R46" s="107" t="s">
        <v>88</v>
      </c>
      <c r="S46" s="107"/>
      <c r="T46" s="107"/>
      <c r="U46" s="107"/>
      <c r="V46" s="107">
        <v>0</v>
      </c>
      <c r="W46" s="107"/>
      <c r="X46" s="68" t="str">
        <f>IF(OR(AND(N46=0,V46=0),AND(N46=";R38=")),"",IF(OR(N46=0,N46=""),"hp sıfırsa Lp de sıfır girilmeli.",""))</f>
        <v/>
      </c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4"/>
    </row>
    <row r="47" spans="2:57" x14ac:dyDescent="0.2">
      <c r="B47" s="3"/>
      <c r="C47" s="8"/>
      <c r="D47" s="104" t="str">
        <f>+W23</f>
        <v>K107</v>
      </c>
      <c r="E47" s="104"/>
      <c r="F47" s="105">
        <v>0.6</v>
      </c>
      <c r="G47" s="105"/>
      <c r="H47" s="105">
        <v>0.25</v>
      </c>
      <c r="I47" s="105"/>
      <c r="J47" s="104">
        <f>+W35-F42/2</f>
        <v>1.3</v>
      </c>
      <c r="K47" s="104"/>
      <c r="L47" s="105">
        <v>0.1</v>
      </c>
      <c r="M47" s="105"/>
      <c r="N47" s="105">
        <v>0</v>
      </c>
      <c r="O47" s="105"/>
      <c r="P47" s="106">
        <f>+S42-N47-F47</f>
        <v>2.9</v>
      </c>
      <c r="Q47" s="106"/>
      <c r="R47" s="107" t="s">
        <v>88</v>
      </c>
      <c r="S47" s="107"/>
      <c r="T47" s="107"/>
      <c r="U47" s="107"/>
      <c r="V47" s="105">
        <v>0</v>
      </c>
      <c r="W47" s="105"/>
      <c r="X47" s="68" t="str">
        <f>IF(OR(AND(N47=0,V47=0),AND(N47=";R38=")),"",IF(OR(N47=0,N47=""),"hp sıfırsa Lp de sıfır girilmeli.",""))</f>
        <v/>
      </c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4"/>
    </row>
    <row r="48" spans="2:57" x14ac:dyDescent="0.2">
      <c r="B48" s="3"/>
      <c r="C48" s="8"/>
      <c r="D48" s="104" t="str">
        <f>+R16</f>
        <v>K108</v>
      </c>
      <c r="E48" s="104"/>
      <c r="F48" s="105">
        <v>0.6</v>
      </c>
      <c r="G48" s="105"/>
      <c r="H48" s="105">
        <v>0.25</v>
      </c>
      <c r="I48" s="105"/>
      <c r="J48" s="104">
        <f>+F18-M42/2</f>
        <v>2.0499999999999998</v>
      </c>
      <c r="K48" s="104"/>
      <c r="L48" s="105">
        <v>0.1</v>
      </c>
      <c r="M48" s="105"/>
      <c r="N48" s="105">
        <v>0</v>
      </c>
      <c r="O48" s="105"/>
      <c r="P48" s="106">
        <f>+S42-N48-F48</f>
        <v>2.9</v>
      </c>
      <c r="Q48" s="106"/>
      <c r="R48" s="107" t="s">
        <v>88</v>
      </c>
      <c r="S48" s="107"/>
      <c r="T48" s="107"/>
      <c r="U48" s="107"/>
      <c r="V48" s="105">
        <v>0</v>
      </c>
      <c r="W48" s="105"/>
      <c r="X48" s="68" t="str">
        <f>IF(OR(AND(N48=0,V48=0),AND(N48=";R38=")),"",IF(OR(N48=0,N48=""),"hp sıfırsa Lp de sıfır girilmeli.",""))</f>
        <v/>
      </c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4"/>
    </row>
    <row r="49" spans="2:55" x14ac:dyDescent="0.2">
      <c r="B49" s="3"/>
      <c r="C49" s="8"/>
      <c r="D49" s="104" t="str">
        <f>+R29</f>
        <v>K109</v>
      </c>
      <c r="E49" s="104"/>
      <c r="F49" s="105">
        <v>0.6</v>
      </c>
      <c r="G49" s="105"/>
      <c r="H49" s="105">
        <v>0.25</v>
      </c>
      <c r="I49" s="105"/>
      <c r="J49" s="104">
        <f>+F26-M42/2</f>
        <v>1.3</v>
      </c>
      <c r="K49" s="104"/>
      <c r="L49" s="105">
        <v>0.1</v>
      </c>
      <c r="M49" s="105"/>
      <c r="N49" s="105">
        <v>0</v>
      </c>
      <c r="O49" s="105"/>
      <c r="P49" s="106">
        <f>+S42-N49-F49</f>
        <v>2.9</v>
      </c>
      <c r="Q49" s="106"/>
      <c r="R49" s="107" t="s">
        <v>88</v>
      </c>
      <c r="S49" s="107"/>
      <c r="T49" s="107"/>
      <c r="U49" s="107"/>
      <c r="V49" s="105">
        <v>0</v>
      </c>
      <c r="W49" s="105"/>
      <c r="X49" s="68" t="str">
        <f>IF(OR(AND(N49=0,V49=0),AND(N49=";R38=")),"",IF(OR(N49=0,N49=""),"hp sıfırsa Lp de sıfır girilmeli.",""))</f>
        <v/>
      </c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4"/>
    </row>
    <row r="50" spans="2:55" x14ac:dyDescent="0.2">
      <c r="B50" s="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4"/>
    </row>
    <row r="51" spans="2:55" x14ac:dyDescent="0.2">
      <c r="B51" s="3"/>
      <c r="C51" s="8"/>
      <c r="D51" s="37" t="s">
        <v>35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4"/>
    </row>
    <row r="52" spans="2:55" x14ac:dyDescent="0.2">
      <c r="B52" s="3"/>
      <c r="C52" s="8"/>
      <c r="D52" s="39" t="s">
        <v>13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4"/>
    </row>
    <row r="53" spans="2:55" x14ac:dyDescent="0.2">
      <c r="B53" s="3"/>
      <c r="C53" s="8"/>
      <c r="D53" s="8" t="str">
        <f>+D46</f>
        <v>K106</v>
      </c>
      <c r="E53" s="8"/>
      <c r="F53" s="8"/>
      <c r="G53" s="8"/>
      <c r="H53" s="8"/>
      <c r="I53" s="8"/>
      <c r="J53" s="8"/>
      <c r="K53" s="96">
        <f>+F46-(K61+K73)/2</f>
        <v>0.48</v>
      </c>
      <c r="L53" s="96"/>
      <c r="M53" s="56" t="s">
        <v>16</v>
      </c>
      <c r="N53" s="96">
        <f>+H46</f>
        <v>0.25</v>
      </c>
      <c r="O53" s="96"/>
      <c r="P53" s="56" t="s">
        <v>16</v>
      </c>
      <c r="Q53" s="96">
        <f>+J46</f>
        <v>1.8</v>
      </c>
      <c r="R53" s="96"/>
      <c r="S53" s="56" t="s">
        <v>16</v>
      </c>
      <c r="T53" s="8">
        <v>25</v>
      </c>
      <c r="U53" s="8" t="s">
        <v>14</v>
      </c>
      <c r="V53" s="8"/>
      <c r="W53" s="8"/>
      <c r="X53" s="56" t="s">
        <v>15</v>
      </c>
      <c r="Y53" s="96">
        <f>+K53*N53*Q53*T53</f>
        <v>5.4</v>
      </c>
      <c r="Z53" s="96"/>
      <c r="AA53" s="96"/>
      <c r="AB53" s="8" t="s">
        <v>19</v>
      </c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4"/>
    </row>
    <row r="54" spans="2:55" x14ac:dyDescent="0.2">
      <c r="B54" s="3"/>
      <c r="C54" s="8"/>
      <c r="D54" s="8" t="str">
        <f t="shared" ref="D54:D56" si="0">+D47</f>
        <v>K107</v>
      </c>
      <c r="E54" s="8"/>
      <c r="F54" s="8"/>
      <c r="G54" s="8"/>
      <c r="H54" s="8"/>
      <c r="I54" s="8"/>
      <c r="J54" s="8"/>
      <c r="K54" s="96">
        <f>+F47-(K67+K79)/2</f>
        <v>0.48</v>
      </c>
      <c r="L54" s="96"/>
      <c r="M54" s="56" t="s">
        <v>16</v>
      </c>
      <c r="N54" s="96">
        <f>+H47</f>
        <v>0.25</v>
      </c>
      <c r="O54" s="96"/>
      <c r="P54" s="56" t="s">
        <v>16</v>
      </c>
      <c r="Q54" s="96">
        <f>+J47</f>
        <v>1.3</v>
      </c>
      <c r="R54" s="96"/>
      <c r="S54" s="56" t="s">
        <v>16</v>
      </c>
      <c r="T54" s="8">
        <v>25</v>
      </c>
      <c r="U54" s="8" t="s">
        <v>14</v>
      </c>
      <c r="V54" s="8"/>
      <c r="W54" s="8"/>
      <c r="X54" s="56" t="s">
        <v>15</v>
      </c>
      <c r="Y54" s="96">
        <f t="shared" ref="Y54:Y56" si="1">+K54*N54*Q54*T54</f>
        <v>3.9</v>
      </c>
      <c r="Z54" s="96"/>
      <c r="AA54" s="96"/>
      <c r="AB54" s="8" t="s">
        <v>19</v>
      </c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4"/>
    </row>
    <row r="55" spans="2:55" x14ac:dyDescent="0.2">
      <c r="B55" s="3"/>
      <c r="C55" s="8"/>
      <c r="D55" s="8" t="str">
        <f t="shared" si="0"/>
        <v>K108</v>
      </c>
      <c r="E55" s="8"/>
      <c r="F55" s="8"/>
      <c r="G55" s="8"/>
      <c r="H55" s="8"/>
      <c r="I55" s="8"/>
      <c r="J55" s="8"/>
      <c r="K55" s="96">
        <f>+F48-(K61+K67)/2</f>
        <v>0.48</v>
      </c>
      <c r="L55" s="96"/>
      <c r="M55" s="56" t="s">
        <v>16</v>
      </c>
      <c r="N55" s="96">
        <f>+H48</f>
        <v>0.25</v>
      </c>
      <c r="O55" s="96"/>
      <c r="P55" s="56" t="s">
        <v>16</v>
      </c>
      <c r="Q55" s="96">
        <f>+J48</f>
        <v>2.0499999999999998</v>
      </c>
      <c r="R55" s="96"/>
      <c r="S55" s="56" t="s">
        <v>16</v>
      </c>
      <c r="T55" s="8">
        <v>25</v>
      </c>
      <c r="U55" s="8" t="s">
        <v>14</v>
      </c>
      <c r="V55" s="8"/>
      <c r="W55" s="8"/>
      <c r="X55" s="56" t="s">
        <v>15</v>
      </c>
      <c r="Y55" s="96">
        <f t="shared" si="1"/>
        <v>6.1499999999999995</v>
      </c>
      <c r="Z55" s="96"/>
      <c r="AA55" s="96"/>
      <c r="AB55" s="8" t="s">
        <v>19</v>
      </c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4"/>
    </row>
    <row r="56" spans="2:55" x14ac:dyDescent="0.2">
      <c r="B56" s="3"/>
      <c r="C56" s="8"/>
      <c r="D56" s="8" t="str">
        <f t="shared" si="0"/>
        <v>K109</v>
      </c>
      <c r="E56" s="8"/>
      <c r="F56" s="8"/>
      <c r="G56" s="8"/>
      <c r="H56" s="8"/>
      <c r="I56" s="8"/>
      <c r="J56" s="8"/>
      <c r="K56" s="96">
        <f>+F49-(K73+K79)/2</f>
        <v>0.48</v>
      </c>
      <c r="L56" s="96"/>
      <c r="M56" s="56" t="s">
        <v>16</v>
      </c>
      <c r="N56" s="96">
        <f>+H49</f>
        <v>0.25</v>
      </c>
      <c r="O56" s="96"/>
      <c r="P56" s="56" t="s">
        <v>16</v>
      </c>
      <c r="Q56" s="96">
        <f>+J49</f>
        <v>1.3</v>
      </c>
      <c r="R56" s="96"/>
      <c r="S56" s="56" t="s">
        <v>16</v>
      </c>
      <c r="T56" s="8">
        <v>25</v>
      </c>
      <c r="U56" s="8" t="s">
        <v>14</v>
      </c>
      <c r="V56" s="8"/>
      <c r="W56" s="8"/>
      <c r="X56" s="56" t="s">
        <v>15</v>
      </c>
      <c r="Y56" s="96">
        <f t="shared" si="1"/>
        <v>3.9</v>
      </c>
      <c r="Z56" s="96"/>
      <c r="AA56" s="96"/>
      <c r="AB56" s="8" t="s">
        <v>19</v>
      </c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4"/>
    </row>
    <row r="57" spans="2:55" x14ac:dyDescent="0.2">
      <c r="B57" s="3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4"/>
    </row>
    <row r="58" spans="2:55" x14ac:dyDescent="0.2">
      <c r="B58" s="3"/>
      <c r="C58" s="8"/>
      <c r="D58" s="39" t="s">
        <v>20</v>
      </c>
      <c r="E58" s="8"/>
      <c r="F58" s="8"/>
      <c r="G58" s="8"/>
      <c r="H58" s="8"/>
      <c r="I58" s="8"/>
      <c r="J58" s="8"/>
      <c r="K58" s="96">
        <f>+F42</f>
        <v>0.4</v>
      </c>
      <c r="L58" s="96"/>
      <c r="M58" s="56" t="s">
        <v>16</v>
      </c>
      <c r="N58" s="96">
        <f>+M42</f>
        <v>0.4</v>
      </c>
      <c r="O58" s="96"/>
      <c r="P58" s="56" t="s">
        <v>16</v>
      </c>
      <c r="Q58" s="96">
        <f>+S42</f>
        <v>3.5</v>
      </c>
      <c r="R58" s="96"/>
      <c r="S58" s="56" t="s">
        <v>16</v>
      </c>
      <c r="T58" s="8">
        <v>25</v>
      </c>
      <c r="U58" s="8" t="s">
        <v>14</v>
      </c>
      <c r="V58" s="8"/>
      <c r="W58" s="8"/>
      <c r="X58" s="56" t="s">
        <v>15</v>
      </c>
      <c r="Y58" s="96">
        <f>+K58*N58*Q58*T58</f>
        <v>14.000000000000002</v>
      </c>
      <c r="Z58" s="96"/>
      <c r="AA58" s="96"/>
      <c r="AB58" s="8" t="s">
        <v>19</v>
      </c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4"/>
    </row>
    <row r="59" spans="2:55" x14ac:dyDescent="0.2">
      <c r="B59" s="3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4"/>
    </row>
    <row r="60" spans="2:55" x14ac:dyDescent="0.2">
      <c r="B60" s="3"/>
      <c r="C60" s="8"/>
      <c r="D60" s="92" t="str">
        <f>+J15</f>
        <v>D4</v>
      </c>
      <c r="E60" s="93"/>
      <c r="F60" s="92" t="s">
        <v>33</v>
      </c>
      <c r="G60" s="93"/>
      <c r="H60" s="93"/>
      <c r="I60" s="93"/>
      <c r="J60" s="93"/>
      <c r="K60" s="93"/>
      <c r="L60" s="93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4"/>
    </row>
    <row r="61" spans="2:55" x14ac:dyDescent="0.2">
      <c r="B61" s="3"/>
      <c r="C61" s="8"/>
      <c r="D61" s="8" t="s">
        <v>27</v>
      </c>
      <c r="E61" s="8"/>
      <c r="F61" s="8"/>
      <c r="G61" s="8"/>
      <c r="H61" s="8"/>
      <c r="I61" s="8"/>
      <c r="J61" s="8"/>
      <c r="K61" s="102">
        <v>0.12</v>
      </c>
      <c r="L61" s="102"/>
      <c r="M61" s="56" t="s">
        <v>16</v>
      </c>
      <c r="N61" s="96">
        <f>+F18</f>
        <v>2.25</v>
      </c>
      <c r="O61" s="96"/>
      <c r="P61" s="56" t="s">
        <v>16</v>
      </c>
      <c r="Q61" s="96">
        <f>+L35</f>
        <v>2</v>
      </c>
      <c r="R61" s="96"/>
      <c r="S61" s="56" t="s">
        <v>16</v>
      </c>
      <c r="T61" s="96">
        <v>25</v>
      </c>
      <c r="U61" s="96"/>
      <c r="V61" s="8" t="s">
        <v>28</v>
      </c>
      <c r="W61" s="8"/>
      <c r="X61" s="8"/>
      <c r="Y61" s="96">
        <f>+K61*N61*Q61*T61</f>
        <v>13.5</v>
      </c>
      <c r="Z61" s="96"/>
      <c r="AA61" s="96"/>
      <c r="AB61" s="8" t="s">
        <v>19</v>
      </c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4"/>
    </row>
    <row r="62" spans="2:55" x14ac:dyDescent="0.2">
      <c r="B62" s="3"/>
      <c r="C62" s="8"/>
      <c r="D62" s="8" t="s">
        <v>30</v>
      </c>
      <c r="E62" s="8"/>
      <c r="F62" s="8"/>
      <c r="G62" s="8"/>
      <c r="H62" s="8"/>
      <c r="I62" s="8"/>
      <c r="J62" s="8"/>
      <c r="K62" s="102">
        <v>0.05</v>
      </c>
      <c r="L62" s="102"/>
      <c r="M62" s="56" t="s">
        <v>16</v>
      </c>
      <c r="N62" s="96">
        <f>+N61</f>
        <v>2.25</v>
      </c>
      <c r="O62" s="96"/>
      <c r="P62" s="56" t="s">
        <v>16</v>
      </c>
      <c r="Q62" s="96">
        <f>+Q61</f>
        <v>2</v>
      </c>
      <c r="R62" s="96"/>
      <c r="S62" s="56" t="s">
        <v>16</v>
      </c>
      <c r="T62" s="96">
        <v>22</v>
      </c>
      <c r="U62" s="96"/>
      <c r="V62" s="8" t="s">
        <v>28</v>
      </c>
      <c r="W62" s="8"/>
      <c r="X62" s="8"/>
      <c r="Y62" s="96">
        <f t="shared" ref="Y62:Y64" si="2">+K62*N62*Q62*T62</f>
        <v>4.95</v>
      </c>
      <c r="Z62" s="96"/>
      <c r="AA62" s="96"/>
      <c r="AB62" s="8" t="s">
        <v>19</v>
      </c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4"/>
    </row>
    <row r="63" spans="2:55" x14ac:dyDescent="0.2">
      <c r="B63" s="3"/>
      <c r="C63" s="8"/>
      <c r="D63" s="8" t="s">
        <v>26</v>
      </c>
      <c r="E63" s="8"/>
      <c r="F63" s="8"/>
      <c r="G63" s="8"/>
      <c r="H63" s="8"/>
      <c r="I63" s="8"/>
      <c r="J63" s="8"/>
      <c r="K63" s="102">
        <v>2.5000000000000001E-2</v>
      </c>
      <c r="L63" s="102"/>
      <c r="M63" s="56" t="s">
        <v>16</v>
      </c>
      <c r="N63" s="96">
        <f>+N62</f>
        <v>2.25</v>
      </c>
      <c r="O63" s="96"/>
      <c r="P63" s="56" t="s">
        <v>16</v>
      </c>
      <c r="Q63" s="96">
        <f>+Q62</f>
        <v>2</v>
      </c>
      <c r="R63" s="96"/>
      <c r="S63" s="56" t="s">
        <v>16</v>
      </c>
      <c r="T63" s="96">
        <v>22</v>
      </c>
      <c r="U63" s="96"/>
      <c r="V63" s="8" t="s">
        <v>28</v>
      </c>
      <c r="W63" s="8"/>
      <c r="X63" s="8"/>
      <c r="Y63" s="96">
        <f t="shared" si="2"/>
        <v>2.4750000000000001</v>
      </c>
      <c r="Z63" s="96"/>
      <c r="AA63" s="96"/>
      <c r="AB63" s="8" t="s">
        <v>19</v>
      </c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4"/>
    </row>
    <row r="64" spans="2:55" x14ac:dyDescent="0.2">
      <c r="B64" s="3"/>
      <c r="C64" s="8"/>
      <c r="D64" s="8" t="s">
        <v>31</v>
      </c>
      <c r="E64" s="8"/>
      <c r="F64" s="8"/>
      <c r="G64" s="8"/>
      <c r="H64" s="8"/>
      <c r="I64" s="8"/>
      <c r="J64" s="8"/>
      <c r="K64" s="102">
        <v>0.02</v>
      </c>
      <c r="L64" s="102"/>
      <c r="M64" s="56" t="s">
        <v>16</v>
      </c>
      <c r="N64" s="96">
        <f>+N63</f>
        <v>2.25</v>
      </c>
      <c r="O64" s="96"/>
      <c r="P64" s="56" t="s">
        <v>16</v>
      </c>
      <c r="Q64" s="96">
        <f>+Q63</f>
        <v>2</v>
      </c>
      <c r="R64" s="96"/>
      <c r="S64" s="56" t="s">
        <v>16</v>
      </c>
      <c r="T64" s="96">
        <v>20</v>
      </c>
      <c r="U64" s="96"/>
      <c r="V64" s="8" t="s">
        <v>28</v>
      </c>
      <c r="W64" s="8"/>
      <c r="X64" s="8"/>
      <c r="Y64" s="99">
        <f t="shared" si="2"/>
        <v>1.7999999999999998</v>
      </c>
      <c r="Z64" s="99"/>
      <c r="AA64" s="99"/>
      <c r="AB64" s="2" t="s">
        <v>19</v>
      </c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4"/>
    </row>
    <row r="65" spans="2:55" x14ac:dyDescent="0.2">
      <c r="B65" s="3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103">
        <f>SUM(Y61:AA64)</f>
        <v>22.725000000000001</v>
      </c>
      <c r="Z65" s="103"/>
      <c r="AA65" s="103"/>
      <c r="AB65" s="8" t="s">
        <v>19</v>
      </c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4"/>
    </row>
    <row r="66" spans="2:55" x14ac:dyDescent="0.2">
      <c r="B66" s="3"/>
      <c r="C66" s="8"/>
      <c r="D66" s="92" t="str">
        <f>+Y15</f>
        <v>D5</v>
      </c>
      <c r="E66" s="93"/>
      <c r="F66" s="92" t="s">
        <v>33</v>
      </c>
      <c r="G66" s="93"/>
      <c r="H66" s="93"/>
      <c r="I66" s="93"/>
      <c r="J66" s="93"/>
      <c r="K66" s="93"/>
      <c r="L66" s="93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4"/>
    </row>
    <row r="67" spans="2:55" x14ac:dyDescent="0.2">
      <c r="B67" s="3"/>
      <c r="C67" s="8"/>
      <c r="D67" s="8" t="s">
        <v>27</v>
      </c>
      <c r="E67" s="8"/>
      <c r="F67" s="8"/>
      <c r="G67" s="8"/>
      <c r="H67" s="8"/>
      <c r="I67" s="8"/>
      <c r="J67" s="8"/>
      <c r="K67" s="102">
        <v>0.12</v>
      </c>
      <c r="L67" s="102"/>
      <c r="M67" s="56" t="s">
        <v>16</v>
      </c>
      <c r="N67" s="96">
        <f>+F18</f>
        <v>2.25</v>
      </c>
      <c r="O67" s="96"/>
      <c r="P67" s="56" t="s">
        <v>16</v>
      </c>
      <c r="Q67" s="96">
        <f>+W35</f>
        <v>1.5</v>
      </c>
      <c r="R67" s="96"/>
      <c r="S67" s="56" t="s">
        <v>16</v>
      </c>
      <c r="T67" s="96">
        <v>25</v>
      </c>
      <c r="U67" s="96"/>
      <c r="V67" s="8" t="s">
        <v>28</v>
      </c>
      <c r="W67" s="8"/>
      <c r="X67" s="8"/>
      <c r="Y67" s="96">
        <f>+K67*N67*Q67*T67</f>
        <v>10.125</v>
      </c>
      <c r="Z67" s="96"/>
      <c r="AA67" s="96"/>
      <c r="AB67" s="8" t="s">
        <v>19</v>
      </c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4"/>
    </row>
    <row r="68" spans="2:55" x14ac:dyDescent="0.2">
      <c r="B68" s="3"/>
      <c r="C68" s="8"/>
      <c r="D68" s="8" t="s">
        <v>30</v>
      </c>
      <c r="E68" s="8"/>
      <c r="F68" s="8"/>
      <c r="G68" s="8"/>
      <c r="H68" s="8"/>
      <c r="I68" s="8"/>
      <c r="J68" s="8"/>
      <c r="K68" s="102">
        <v>0.05</v>
      </c>
      <c r="L68" s="102"/>
      <c r="M68" s="56" t="s">
        <v>16</v>
      </c>
      <c r="N68" s="96">
        <f>+N67</f>
        <v>2.25</v>
      </c>
      <c r="O68" s="96"/>
      <c r="P68" s="56" t="s">
        <v>16</v>
      </c>
      <c r="Q68" s="96">
        <f>+Q67</f>
        <v>1.5</v>
      </c>
      <c r="R68" s="96"/>
      <c r="S68" s="56" t="s">
        <v>16</v>
      </c>
      <c r="T68" s="96">
        <v>22</v>
      </c>
      <c r="U68" s="96"/>
      <c r="V68" s="8" t="s">
        <v>28</v>
      </c>
      <c r="W68" s="8"/>
      <c r="X68" s="8"/>
      <c r="Y68" s="96">
        <f t="shared" ref="Y68:Y70" si="3">+K68*N68*Q68*T68</f>
        <v>3.7125000000000004</v>
      </c>
      <c r="Z68" s="96"/>
      <c r="AA68" s="96"/>
      <c r="AB68" s="8" t="s">
        <v>19</v>
      </c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4"/>
    </row>
    <row r="69" spans="2:55" x14ac:dyDescent="0.2">
      <c r="B69" s="3"/>
      <c r="C69" s="8"/>
      <c r="D69" s="8" t="s">
        <v>26</v>
      </c>
      <c r="E69" s="8"/>
      <c r="F69" s="8"/>
      <c r="G69" s="8"/>
      <c r="H69" s="8"/>
      <c r="I69" s="8"/>
      <c r="J69" s="8"/>
      <c r="K69" s="102">
        <v>2.5000000000000001E-2</v>
      </c>
      <c r="L69" s="102"/>
      <c r="M69" s="56" t="s">
        <v>16</v>
      </c>
      <c r="N69" s="96">
        <f>+N68</f>
        <v>2.25</v>
      </c>
      <c r="O69" s="96"/>
      <c r="P69" s="56" t="s">
        <v>16</v>
      </c>
      <c r="Q69" s="96">
        <f>+Q68</f>
        <v>1.5</v>
      </c>
      <c r="R69" s="96"/>
      <c r="S69" s="56" t="s">
        <v>16</v>
      </c>
      <c r="T69" s="96">
        <v>22</v>
      </c>
      <c r="U69" s="96"/>
      <c r="V69" s="8" t="s">
        <v>28</v>
      </c>
      <c r="W69" s="8"/>
      <c r="X69" s="8"/>
      <c r="Y69" s="96">
        <f t="shared" si="3"/>
        <v>1.8562500000000002</v>
      </c>
      <c r="Z69" s="96"/>
      <c r="AA69" s="96"/>
      <c r="AB69" s="8" t="s">
        <v>19</v>
      </c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4"/>
    </row>
    <row r="70" spans="2:55" x14ac:dyDescent="0.2">
      <c r="B70" s="3"/>
      <c r="C70" s="8"/>
      <c r="D70" s="8" t="s">
        <v>31</v>
      </c>
      <c r="E70" s="8"/>
      <c r="F70" s="8"/>
      <c r="G70" s="8"/>
      <c r="H70" s="8"/>
      <c r="I70" s="8"/>
      <c r="J70" s="8"/>
      <c r="K70" s="102">
        <v>0.02</v>
      </c>
      <c r="L70" s="102"/>
      <c r="M70" s="56" t="s">
        <v>16</v>
      </c>
      <c r="N70" s="96">
        <f>+N69</f>
        <v>2.25</v>
      </c>
      <c r="O70" s="96"/>
      <c r="P70" s="56" t="s">
        <v>16</v>
      </c>
      <c r="Q70" s="96">
        <f>+Q69</f>
        <v>1.5</v>
      </c>
      <c r="R70" s="96"/>
      <c r="S70" s="56" t="s">
        <v>16</v>
      </c>
      <c r="T70" s="96">
        <v>20</v>
      </c>
      <c r="U70" s="96"/>
      <c r="V70" s="8" t="s">
        <v>28</v>
      </c>
      <c r="W70" s="8"/>
      <c r="X70" s="8"/>
      <c r="Y70" s="99">
        <f t="shared" si="3"/>
        <v>1.35</v>
      </c>
      <c r="Z70" s="99"/>
      <c r="AA70" s="99"/>
      <c r="AB70" s="2" t="s">
        <v>19</v>
      </c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4"/>
    </row>
    <row r="71" spans="2:55" x14ac:dyDescent="0.2">
      <c r="B71" s="3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103">
        <f>SUM(Y67:AA70)</f>
        <v>17.043750000000003</v>
      </c>
      <c r="Z71" s="103"/>
      <c r="AA71" s="103"/>
      <c r="AB71" s="8" t="s">
        <v>19</v>
      </c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4"/>
    </row>
    <row r="72" spans="2:55" x14ac:dyDescent="0.2">
      <c r="B72" s="3"/>
      <c r="C72" s="8"/>
      <c r="D72" s="92" t="str">
        <f>+J31</f>
        <v>D6</v>
      </c>
      <c r="E72" s="2"/>
      <c r="F72" s="92" t="s">
        <v>33</v>
      </c>
      <c r="G72" s="93"/>
      <c r="H72" s="93"/>
      <c r="I72" s="93"/>
      <c r="J72" s="93"/>
      <c r="K72" s="93"/>
      <c r="L72" s="93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X72" s="8"/>
      <c r="AY72" s="8"/>
      <c r="AZ72" s="8"/>
      <c r="BA72" s="8"/>
      <c r="BB72" s="8"/>
      <c r="BC72" s="4"/>
    </row>
    <row r="73" spans="2:55" x14ac:dyDescent="0.2">
      <c r="B73" s="3"/>
      <c r="C73" s="8"/>
      <c r="D73" s="8" t="s">
        <v>27</v>
      </c>
      <c r="E73" s="8"/>
      <c r="F73" s="8"/>
      <c r="G73" s="8"/>
      <c r="H73" s="8"/>
      <c r="I73" s="8"/>
      <c r="J73" s="8"/>
      <c r="K73" s="102">
        <v>0.12</v>
      </c>
      <c r="L73" s="102"/>
      <c r="M73" s="56" t="s">
        <v>16</v>
      </c>
      <c r="N73" s="96">
        <f>+F26</f>
        <v>1.5</v>
      </c>
      <c r="O73" s="96"/>
      <c r="P73" s="56" t="s">
        <v>16</v>
      </c>
      <c r="Q73" s="96">
        <f>+L35</f>
        <v>2</v>
      </c>
      <c r="R73" s="96"/>
      <c r="S73" s="56" t="s">
        <v>16</v>
      </c>
      <c r="T73" s="96">
        <v>25</v>
      </c>
      <c r="U73" s="96"/>
      <c r="V73" s="8" t="s">
        <v>28</v>
      </c>
      <c r="W73" s="8"/>
      <c r="X73" s="8"/>
      <c r="Y73" s="96">
        <f>+K73*N73*Q73*T73</f>
        <v>9</v>
      </c>
      <c r="Z73" s="96"/>
      <c r="AA73" s="96"/>
      <c r="AB73" s="8" t="s">
        <v>19</v>
      </c>
      <c r="AC73" s="8"/>
      <c r="AD73" s="8"/>
      <c r="AE73" s="8"/>
      <c r="AF73" s="8"/>
      <c r="AG73" s="8"/>
      <c r="AH73" s="8"/>
      <c r="AI73" s="8"/>
      <c r="AK73" s="8"/>
      <c r="AL73" s="8"/>
      <c r="AM73" s="8"/>
      <c r="AX73" s="8"/>
      <c r="AY73" s="8"/>
      <c r="AZ73" s="8"/>
      <c r="BA73" s="8"/>
      <c r="BB73" s="8"/>
      <c r="BC73" s="4"/>
    </row>
    <row r="74" spans="2:55" x14ac:dyDescent="0.2">
      <c r="B74" s="3"/>
      <c r="C74" s="8"/>
      <c r="D74" s="8" t="s">
        <v>30</v>
      </c>
      <c r="E74" s="8"/>
      <c r="F74" s="8"/>
      <c r="G74" s="8"/>
      <c r="H74" s="8"/>
      <c r="I74" s="8"/>
      <c r="J74" s="8"/>
      <c r="K74" s="102">
        <v>0.05</v>
      </c>
      <c r="L74" s="102"/>
      <c r="M74" s="56" t="s">
        <v>16</v>
      </c>
      <c r="N74" s="96">
        <f>+N73</f>
        <v>1.5</v>
      </c>
      <c r="O74" s="96"/>
      <c r="P74" s="56" t="s">
        <v>16</v>
      </c>
      <c r="Q74" s="96">
        <f>+Q73</f>
        <v>2</v>
      </c>
      <c r="R74" s="96"/>
      <c r="S74" s="56" t="s">
        <v>16</v>
      </c>
      <c r="T74" s="96">
        <v>22</v>
      </c>
      <c r="U74" s="96"/>
      <c r="V74" s="8" t="s">
        <v>28</v>
      </c>
      <c r="W74" s="8"/>
      <c r="X74" s="8"/>
      <c r="Y74" s="96">
        <f t="shared" ref="Y74:Y76" si="4">+K74*N74*Q74*T74</f>
        <v>3.3000000000000007</v>
      </c>
      <c r="Z74" s="96"/>
      <c r="AA74" s="96"/>
      <c r="AB74" s="8" t="s">
        <v>19</v>
      </c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X74" s="8"/>
      <c r="AY74" s="8"/>
      <c r="AZ74" s="8"/>
      <c r="BA74" s="8"/>
      <c r="BB74" s="8"/>
      <c r="BC74" s="4"/>
    </row>
    <row r="75" spans="2:55" x14ac:dyDescent="0.2">
      <c r="B75" s="3"/>
      <c r="C75" s="8"/>
      <c r="D75" s="8" t="s">
        <v>26</v>
      </c>
      <c r="E75" s="8"/>
      <c r="F75" s="8"/>
      <c r="G75" s="8"/>
      <c r="H75" s="8"/>
      <c r="I75" s="8"/>
      <c r="J75" s="8"/>
      <c r="K75" s="102">
        <v>2.5000000000000001E-2</v>
      </c>
      <c r="L75" s="102"/>
      <c r="M75" s="56" t="s">
        <v>16</v>
      </c>
      <c r="N75" s="96">
        <f>+N74</f>
        <v>1.5</v>
      </c>
      <c r="O75" s="96"/>
      <c r="P75" s="56" t="s">
        <v>16</v>
      </c>
      <c r="Q75" s="96">
        <f>+Q74</f>
        <v>2</v>
      </c>
      <c r="R75" s="96"/>
      <c r="S75" s="56" t="s">
        <v>16</v>
      </c>
      <c r="T75" s="96">
        <v>22</v>
      </c>
      <c r="U75" s="96"/>
      <c r="V75" s="8" t="s">
        <v>28</v>
      </c>
      <c r="W75" s="8"/>
      <c r="X75" s="8"/>
      <c r="Y75" s="96">
        <f t="shared" si="4"/>
        <v>1.6500000000000004</v>
      </c>
      <c r="Z75" s="96"/>
      <c r="AA75" s="96"/>
      <c r="AB75" s="8" t="s">
        <v>19</v>
      </c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X75" s="8"/>
      <c r="AY75" s="8"/>
      <c r="AZ75" s="8"/>
      <c r="BA75" s="8"/>
      <c r="BB75" s="8"/>
      <c r="BC75" s="4"/>
    </row>
    <row r="76" spans="2:55" x14ac:dyDescent="0.2">
      <c r="B76" s="3"/>
      <c r="C76" s="8"/>
      <c r="D76" s="8" t="s">
        <v>31</v>
      </c>
      <c r="E76" s="8"/>
      <c r="F76" s="8"/>
      <c r="G76" s="8"/>
      <c r="H76" s="8"/>
      <c r="I76" s="8"/>
      <c r="J76" s="8"/>
      <c r="K76" s="102">
        <v>0.02</v>
      </c>
      <c r="L76" s="102"/>
      <c r="M76" s="56" t="s">
        <v>16</v>
      </c>
      <c r="N76" s="96">
        <f>+N75</f>
        <v>1.5</v>
      </c>
      <c r="O76" s="96"/>
      <c r="P76" s="56" t="s">
        <v>16</v>
      </c>
      <c r="Q76" s="96">
        <f>+Q75</f>
        <v>2</v>
      </c>
      <c r="R76" s="96"/>
      <c r="S76" s="56" t="s">
        <v>16</v>
      </c>
      <c r="T76" s="96">
        <v>20</v>
      </c>
      <c r="U76" s="96"/>
      <c r="V76" s="8" t="s">
        <v>28</v>
      </c>
      <c r="W76" s="8"/>
      <c r="X76" s="8"/>
      <c r="Y76" s="99">
        <f t="shared" si="4"/>
        <v>1.2</v>
      </c>
      <c r="Z76" s="99"/>
      <c r="AA76" s="99"/>
      <c r="AB76" s="2" t="s">
        <v>19</v>
      </c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X76" s="8"/>
      <c r="AY76" s="8"/>
      <c r="AZ76" s="8"/>
      <c r="BA76" s="8"/>
      <c r="BB76" s="8"/>
      <c r="BC76" s="4"/>
    </row>
    <row r="77" spans="2:55" x14ac:dyDescent="0.2">
      <c r="B77" s="3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103">
        <f>SUM(Y73:AA76)</f>
        <v>15.15</v>
      </c>
      <c r="Z77" s="103"/>
      <c r="AA77" s="103"/>
      <c r="AB77" s="8" t="s">
        <v>19</v>
      </c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X77" s="8"/>
      <c r="AY77" s="8"/>
      <c r="AZ77" s="8"/>
      <c r="BA77" s="8"/>
      <c r="BB77" s="8"/>
      <c r="BC77" s="4"/>
    </row>
    <row r="78" spans="2:55" x14ac:dyDescent="0.2">
      <c r="B78" s="3"/>
      <c r="C78" s="8"/>
      <c r="D78" s="92" t="str">
        <f>+Y31</f>
        <v>D7</v>
      </c>
      <c r="E78" s="2"/>
      <c r="F78" s="92" t="s">
        <v>33</v>
      </c>
      <c r="G78" s="93"/>
      <c r="H78" s="93"/>
      <c r="I78" s="93"/>
      <c r="J78" s="93"/>
      <c r="K78" s="93"/>
      <c r="L78" s="93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X78" s="8"/>
      <c r="AY78" s="8"/>
      <c r="AZ78" s="8"/>
      <c r="BA78" s="8"/>
      <c r="BB78" s="8"/>
      <c r="BC78" s="4"/>
    </row>
    <row r="79" spans="2:55" x14ac:dyDescent="0.2">
      <c r="B79" s="3"/>
      <c r="C79" s="8"/>
      <c r="D79" s="8" t="s">
        <v>27</v>
      </c>
      <c r="E79" s="8"/>
      <c r="F79" s="8"/>
      <c r="G79" s="8"/>
      <c r="H79" s="8"/>
      <c r="I79" s="8"/>
      <c r="J79" s="8"/>
      <c r="K79" s="102">
        <v>0.12</v>
      </c>
      <c r="L79" s="102"/>
      <c r="M79" s="56" t="s">
        <v>16</v>
      </c>
      <c r="N79" s="96">
        <f>+F26</f>
        <v>1.5</v>
      </c>
      <c r="O79" s="96"/>
      <c r="P79" s="56" t="s">
        <v>16</v>
      </c>
      <c r="Q79" s="96">
        <f>+W35</f>
        <v>1.5</v>
      </c>
      <c r="R79" s="96"/>
      <c r="S79" s="56" t="s">
        <v>16</v>
      </c>
      <c r="T79" s="96">
        <v>25</v>
      </c>
      <c r="U79" s="96"/>
      <c r="V79" s="8" t="s">
        <v>28</v>
      </c>
      <c r="W79" s="8"/>
      <c r="X79" s="8"/>
      <c r="Y79" s="96">
        <f>+K79*N79*Q79*T79</f>
        <v>6.75</v>
      </c>
      <c r="Z79" s="96"/>
      <c r="AA79" s="96"/>
      <c r="AB79" s="8" t="s">
        <v>19</v>
      </c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X79" s="8"/>
      <c r="AY79" s="8"/>
      <c r="AZ79" s="8"/>
      <c r="BA79" s="8"/>
      <c r="BB79" s="8"/>
      <c r="BC79" s="4"/>
    </row>
    <row r="80" spans="2:55" x14ac:dyDescent="0.2">
      <c r="B80" s="3"/>
      <c r="C80" s="8"/>
      <c r="D80" s="8" t="s">
        <v>30</v>
      </c>
      <c r="E80" s="8"/>
      <c r="F80" s="8"/>
      <c r="G80" s="8"/>
      <c r="H80" s="8"/>
      <c r="I80" s="8"/>
      <c r="J80" s="8"/>
      <c r="K80" s="102">
        <v>0.05</v>
      </c>
      <c r="L80" s="102"/>
      <c r="M80" s="56" t="s">
        <v>16</v>
      </c>
      <c r="N80" s="96">
        <f>+N79</f>
        <v>1.5</v>
      </c>
      <c r="O80" s="96"/>
      <c r="P80" s="56" t="s">
        <v>16</v>
      </c>
      <c r="Q80" s="96">
        <f>+Q79</f>
        <v>1.5</v>
      </c>
      <c r="R80" s="96"/>
      <c r="S80" s="56" t="s">
        <v>16</v>
      </c>
      <c r="T80" s="96">
        <v>22</v>
      </c>
      <c r="U80" s="96"/>
      <c r="V80" s="8" t="s">
        <v>28</v>
      </c>
      <c r="W80" s="8"/>
      <c r="X80" s="8"/>
      <c r="Y80" s="96">
        <f t="shared" ref="Y80:Y82" si="5">+K80*N80*Q80*T80</f>
        <v>2.4750000000000005</v>
      </c>
      <c r="Z80" s="96"/>
      <c r="AA80" s="96"/>
      <c r="AB80" s="8" t="s">
        <v>19</v>
      </c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4"/>
    </row>
    <row r="81" spans="2:89" x14ac:dyDescent="0.2">
      <c r="B81" s="3"/>
      <c r="C81" s="8"/>
      <c r="D81" s="8" t="s">
        <v>26</v>
      </c>
      <c r="E81" s="8"/>
      <c r="F81" s="8"/>
      <c r="G81" s="8"/>
      <c r="H81" s="8"/>
      <c r="I81" s="8"/>
      <c r="J81" s="8"/>
      <c r="K81" s="102">
        <v>2.5000000000000001E-2</v>
      </c>
      <c r="L81" s="102"/>
      <c r="M81" s="56" t="s">
        <v>16</v>
      </c>
      <c r="N81" s="96">
        <f>+N80</f>
        <v>1.5</v>
      </c>
      <c r="O81" s="96"/>
      <c r="P81" s="56" t="s">
        <v>16</v>
      </c>
      <c r="Q81" s="96">
        <f>+Q80</f>
        <v>1.5</v>
      </c>
      <c r="R81" s="96"/>
      <c r="S81" s="56" t="s">
        <v>16</v>
      </c>
      <c r="T81" s="96">
        <v>22</v>
      </c>
      <c r="U81" s="96"/>
      <c r="V81" s="8" t="s">
        <v>28</v>
      </c>
      <c r="W81" s="8"/>
      <c r="X81" s="8"/>
      <c r="Y81" s="96">
        <f t="shared" si="5"/>
        <v>1.2375000000000003</v>
      </c>
      <c r="Z81" s="96"/>
      <c r="AA81" s="96"/>
      <c r="AB81" s="8" t="s">
        <v>19</v>
      </c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4"/>
    </row>
    <row r="82" spans="2:89" ht="12" x14ac:dyDescent="0.2">
      <c r="B82" s="3"/>
      <c r="C82" s="8"/>
      <c r="D82" s="8" t="s">
        <v>31</v>
      </c>
      <c r="E82" s="8"/>
      <c r="F82" s="8"/>
      <c r="G82" s="8"/>
      <c r="H82" s="8"/>
      <c r="I82" s="8"/>
      <c r="J82" s="8"/>
      <c r="K82" s="102">
        <v>0.02</v>
      </c>
      <c r="L82" s="102"/>
      <c r="M82" s="56" t="s">
        <v>16</v>
      </c>
      <c r="N82" s="96">
        <f>+N81</f>
        <v>1.5</v>
      </c>
      <c r="O82" s="96"/>
      <c r="P82" s="56" t="s">
        <v>16</v>
      </c>
      <c r="Q82" s="96">
        <f>+Q81</f>
        <v>1.5</v>
      </c>
      <c r="R82" s="96"/>
      <c r="S82" s="56" t="s">
        <v>16</v>
      </c>
      <c r="T82" s="96">
        <v>20</v>
      </c>
      <c r="U82" s="96"/>
      <c r="V82" s="8" t="s">
        <v>28</v>
      </c>
      <c r="W82" s="8"/>
      <c r="X82" s="8"/>
      <c r="Y82" s="99">
        <f t="shared" si="5"/>
        <v>0.89999999999999991</v>
      </c>
      <c r="Z82" s="99"/>
      <c r="AA82" s="99"/>
      <c r="AB82" s="2" t="s">
        <v>19</v>
      </c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4"/>
      <c r="CH82" s="64"/>
      <c r="CI82" s="65"/>
      <c r="CJ82" s="64"/>
      <c r="CK82" s="64"/>
    </row>
    <row r="83" spans="2:89" x14ac:dyDescent="0.2">
      <c r="B83" s="3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03">
        <f>SUM(Y79:AA82)</f>
        <v>11.362500000000002</v>
      </c>
      <c r="Z83" s="103"/>
      <c r="AA83" s="103"/>
      <c r="AB83" s="8" t="s">
        <v>19</v>
      </c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4"/>
    </row>
    <row r="84" spans="2:89" x14ac:dyDescent="0.2">
      <c r="B84" s="3"/>
      <c r="C84" s="8"/>
      <c r="D84" s="39" t="s">
        <v>37</v>
      </c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4"/>
    </row>
    <row r="85" spans="2:89" x14ac:dyDescent="0.2">
      <c r="B85" s="3"/>
      <c r="C85" s="8"/>
      <c r="D85" s="8" t="str">
        <f>+K23</f>
        <v>K106</v>
      </c>
      <c r="E85" s="8"/>
      <c r="F85" s="8" t="s">
        <v>36</v>
      </c>
      <c r="G85" s="8"/>
      <c r="H85" s="8"/>
      <c r="I85" s="8"/>
      <c r="J85" s="96">
        <f>+L46</f>
        <v>0.1</v>
      </c>
      <c r="K85" s="96"/>
      <c r="L85" s="56" t="s">
        <v>56</v>
      </c>
      <c r="M85" s="96">
        <f>+P46</f>
        <v>2.9</v>
      </c>
      <c r="N85" s="96"/>
      <c r="O85" s="56" t="s">
        <v>16</v>
      </c>
      <c r="P85" s="96">
        <f>+J46</f>
        <v>1.8</v>
      </c>
      <c r="Q85" s="96"/>
      <c r="R85" s="80" t="s">
        <v>90</v>
      </c>
      <c r="S85" s="96">
        <f>+V46</f>
        <v>0</v>
      </c>
      <c r="T85" s="96"/>
      <c r="U85" s="79" t="s">
        <v>16</v>
      </c>
      <c r="V85" s="96">
        <f>+N46</f>
        <v>0</v>
      </c>
      <c r="W85" s="96"/>
      <c r="X85" s="1" t="s">
        <v>91</v>
      </c>
      <c r="Y85" s="101">
        <v>13.5</v>
      </c>
      <c r="Z85" s="101"/>
      <c r="AA85" s="8" t="s">
        <v>14</v>
      </c>
      <c r="AB85" s="8"/>
      <c r="AC85" s="8"/>
      <c r="AD85" s="56" t="s">
        <v>15</v>
      </c>
      <c r="AE85" s="96">
        <f>+J85*(M85*P85-S85*V85)*Y85</f>
        <v>7.0470000000000006</v>
      </c>
      <c r="AF85" s="96"/>
      <c r="AG85" s="96"/>
      <c r="AH85" s="8" t="s">
        <v>19</v>
      </c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4"/>
    </row>
    <row r="86" spans="2:89" x14ac:dyDescent="0.2">
      <c r="B86" s="3"/>
      <c r="C86" s="8"/>
      <c r="D86" s="8"/>
      <c r="E86" s="8"/>
      <c r="F86" s="8" t="s">
        <v>31</v>
      </c>
      <c r="G86" s="8"/>
      <c r="H86" s="8">
        <v>2</v>
      </c>
      <c r="I86" s="56" t="s">
        <v>16</v>
      </c>
      <c r="J86" s="100">
        <v>0.02</v>
      </c>
      <c r="K86" s="100"/>
      <c r="L86" s="79" t="s">
        <v>56</v>
      </c>
      <c r="M86" s="96">
        <f>+M85</f>
        <v>2.9</v>
      </c>
      <c r="N86" s="96"/>
      <c r="O86" s="56" t="s">
        <v>16</v>
      </c>
      <c r="P86" s="96">
        <f>+P85</f>
        <v>1.8</v>
      </c>
      <c r="Q86" s="96"/>
      <c r="R86" s="80" t="s">
        <v>90</v>
      </c>
      <c r="S86" s="96">
        <f>+S85</f>
        <v>0</v>
      </c>
      <c r="T86" s="96"/>
      <c r="U86" s="79" t="s">
        <v>16</v>
      </c>
      <c r="V86" s="96">
        <f>+V85</f>
        <v>0</v>
      </c>
      <c r="W86" s="96"/>
      <c r="X86" s="1" t="s">
        <v>91</v>
      </c>
      <c r="Y86" s="101">
        <v>20</v>
      </c>
      <c r="Z86" s="101"/>
      <c r="AA86" s="8" t="s">
        <v>14</v>
      </c>
      <c r="AB86" s="8"/>
      <c r="AC86" s="8"/>
      <c r="AD86" s="56" t="s">
        <v>15</v>
      </c>
      <c r="AE86" s="96">
        <f>H86*J86*(M86*P86-S86*V86)*Y86</f>
        <v>4.1760000000000002</v>
      </c>
      <c r="AF86" s="96"/>
      <c r="AG86" s="96"/>
      <c r="AH86" s="8" t="s">
        <v>19</v>
      </c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4"/>
    </row>
    <row r="87" spans="2:89" x14ac:dyDescent="0.2">
      <c r="B87" s="3"/>
      <c r="C87" s="8"/>
      <c r="D87" s="8" t="str">
        <f>+W23</f>
        <v>K107</v>
      </c>
      <c r="E87" s="8"/>
      <c r="F87" s="8" t="s">
        <v>36</v>
      </c>
      <c r="G87" s="8"/>
      <c r="H87" s="8"/>
      <c r="I87" s="8"/>
      <c r="J87" s="96">
        <f>+L47</f>
        <v>0.1</v>
      </c>
      <c r="K87" s="96"/>
      <c r="L87" s="79" t="s">
        <v>56</v>
      </c>
      <c r="M87" s="96">
        <f>+P47</f>
        <v>2.9</v>
      </c>
      <c r="N87" s="96"/>
      <c r="O87" s="56" t="s">
        <v>16</v>
      </c>
      <c r="P87" s="96">
        <f>+J47</f>
        <v>1.3</v>
      </c>
      <c r="Q87" s="96"/>
      <c r="R87" s="80" t="s">
        <v>90</v>
      </c>
      <c r="S87" s="96">
        <f>+V47</f>
        <v>0</v>
      </c>
      <c r="T87" s="96"/>
      <c r="U87" s="79" t="s">
        <v>16</v>
      </c>
      <c r="V87" s="96">
        <f>+N47</f>
        <v>0</v>
      </c>
      <c r="W87" s="96"/>
      <c r="X87" s="1" t="s">
        <v>91</v>
      </c>
      <c r="Y87" s="101">
        <v>13.5</v>
      </c>
      <c r="Z87" s="101"/>
      <c r="AA87" s="8" t="s">
        <v>14</v>
      </c>
      <c r="AB87" s="8"/>
      <c r="AC87" s="8"/>
      <c r="AD87" s="56" t="s">
        <v>15</v>
      </c>
      <c r="AE87" s="96">
        <f>+J87*(M87*P87-S87*V87)*Y87</f>
        <v>5.0895000000000001</v>
      </c>
      <c r="AF87" s="96"/>
      <c r="AG87" s="96"/>
      <c r="AH87" s="8" t="s">
        <v>19</v>
      </c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4"/>
    </row>
    <row r="88" spans="2:89" x14ac:dyDescent="0.2">
      <c r="B88" s="3"/>
      <c r="C88" s="8"/>
      <c r="D88" s="8"/>
      <c r="E88" s="8"/>
      <c r="F88" s="8" t="s">
        <v>31</v>
      </c>
      <c r="G88" s="8"/>
      <c r="H88" s="8">
        <v>2</v>
      </c>
      <c r="I88" s="56" t="s">
        <v>16</v>
      </c>
      <c r="J88" s="100">
        <v>0.02</v>
      </c>
      <c r="K88" s="100"/>
      <c r="L88" s="79" t="s">
        <v>56</v>
      </c>
      <c r="M88" s="96">
        <f>+M87</f>
        <v>2.9</v>
      </c>
      <c r="N88" s="96"/>
      <c r="O88" s="56" t="s">
        <v>16</v>
      </c>
      <c r="P88" s="96">
        <f>+P87</f>
        <v>1.3</v>
      </c>
      <c r="Q88" s="96"/>
      <c r="R88" s="80" t="s">
        <v>90</v>
      </c>
      <c r="S88" s="96">
        <f>+S87</f>
        <v>0</v>
      </c>
      <c r="T88" s="96"/>
      <c r="U88" s="79" t="s">
        <v>16</v>
      </c>
      <c r="V88" s="96">
        <f>+V87</f>
        <v>0</v>
      </c>
      <c r="W88" s="96"/>
      <c r="X88" s="1" t="s">
        <v>91</v>
      </c>
      <c r="Y88" s="101">
        <v>20</v>
      </c>
      <c r="Z88" s="101"/>
      <c r="AA88" s="8" t="s">
        <v>14</v>
      </c>
      <c r="AB88" s="8"/>
      <c r="AC88" s="8"/>
      <c r="AD88" s="56" t="s">
        <v>15</v>
      </c>
      <c r="AE88" s="96">
        <f>H88*J88*(M88*P88-S88*V88)*Y88</f>
        <v>3.0160000000000005</v>
      </c>
      <c r="AF88" s="96"/>
      <c r="AG88" s="96"/>
      <c r="AH88" s="8" t="s">
        <v>19</v>
      </c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4"/>
    </row>
    <row r="89" spans="2:89" x14ac:dyDescent="0.2">
      <c r="B89" s="3"/>
      <c r="C89" s="8"/>
      <c r="D89" s="8" t="str">
        <f>+R16</f>
        <v>K108</v>
      </c>
      <c r="E89" s="8"/>
      <c r="F89" s="8" t="s">
        <v>36</v>
      </c>
      <c r="G89" s="8"/>
      <c r="H89" s="8"/>
      <c r="I89" s="8"/>
      <c r="J89" s="96">
        <f>+L48</f>
        <v>0.1</v>
      </c>
      <c r="K89" s="96"/>
      <c r="L89" s="79" t="s">
        <v>56</v>
      </c>
      <c r="M89" s="96">
        <f>+P48</f>
        <v>2.9</v>
      </c>
      <c r="N89" s="96"/>
      <c r="O89" s="56" t="s">
        <v>16</v>
      </c>
      <c r="P89" s="96">
        <f>+J48</f>
        <v>2.0499999999999998</v>
      </c>
      <c r="Q89" s="96"/>
      <c r="R89" s="80" t="s">
        <v>90</v>
      </c>
      <c r="S89" s="96">
        <f>+V48</f>
        <v>0</v>
      </c>
      <c r="T89" s="96"/>
      <c r="U89" s="79" t="s">
        <v>16</v>
      </c>
      <c r="V89" s="96">
        <f>+N48</f>
        <v>0</v>
      </c>
      <c r="W89" s="96"/>
      <c r="X89" s="1" t="s">
        <v>91</v>
      </c>
      <c r="Y89" s="101">
        <v>13.5</v>
      </c>
      <c r="Z89" s="101"/>
      <c r="AA89" s="8" t="s">
        <v>14</v>
      </c>
      <c r="AB89" s="8"/>
      <c r="AC89" s="8"/>
      <c r="AD89" s="56" t="s">
        <v>15</v>
      </c>
      <c r="AE89" s="96">
        <f>+J89*(M89*P89-S89*V89)*Y89</f>
        <v>8.0257499999999986</v>
      </c>
      <c r="AF89" s="96"/>
      <c r="AG89" s="96"/>
      <c r="AH89" s="8" t="s">
        <v>19</v>
      </c>
      <c r="BB89" s="8"/>
      <c r="BC89" s="4"/>
    </row>
    <row r="90" spans="2:89" x14ac:dyDescent="0.2">
      <c r="B90" s="3"/>
      <c r="C90" s="8"/>
      <c r="D90" s="8"/>
      <c r="E90" s="8"/>
      <c r="F90" s="8" t="s">
        <v>31</v>
      </c>
      <c r="G90" s="8"/>
      <c r="H90" s="8">
        <v>2</v>
      </c>
      <c r="I90" s="56" t="s">
        <v>16</v>
      </c>
      <c r="J90" s="100">
        <v>0.02</v>
      </c>
      <c r="K90" s="100"/>
      <c r="L90" s="79" t="s">
        <v>56</v>
      </c>
      <c r="M90" s="96">
        <f>+M89</f>
        <v>2.9</v>
      </c>
      <c r="N90" s="96"/>
      <c r="O90" s="56" t="s">
        <v>16</v>
      </c>
      <c r="P90" s="96">
        <f>+P89</f>
        <v>2.0499999999999998</v>
      </c>
      <c r="Q90" s="96"/>
      <c r="R90" s="80" t="s">
        <v>90</v>
      </c>
      <c r="S90" s="96">
        <f>+S89</f>
        <v>0</v>
      </c>
      <c r="T90" s="96"/>
      <c r="U90" s="79" t="s">
        <v>16</v>
      </c>
      <c r="V90" s="96">
        <f>+V89</f>
        <v>0</v>
      </c>
      <c r="W90" s="96"/>
      <c r="X90" s="1" t="s">
        <v>91</v>
      </c>
      <c r="Y90" s="101">
        <v>20</v>
      </c>
      <c r="Z90" s="101"/>
      <c r="AA90" s="8" t="s">
        <v>14</v>
      </c>
      <c r="AB90" s="8"/>
      <c r="AC90" s="8"/>
      <c r="AD90" s="56" t="s">
        <v>15</v>
      </c>
      <c r="AE90" s="96">
        <f>H90*J90*(M90*P90-S90*V90)*Y90</f>
        <v>4.7559999999999993</v>
      </c>
      <c r="AF90" s="96"/>
      <c r="AG90" s="96"/>
      <c r="AH90" s="8" t="s">
        <v>19</v>
      </c>
      <c r="BC90" s="4"/>
    </row>
    <row r="91" spans="2:89" x14ac:dyDescent="0.2">
      <c r="B91" s="3"/>
      <c r="C91" s="8"/>
      <c r="D91" s="8" t="str">
        <f>+R29</f>
        <v>K109</v>
      </c>
      <c r="E91" s="8"/>
      <c r="F91" s="8" t="s">
        <v>36</v>
      </c>
      <c r="G91" s="8"/>
      <c r="H91" s="8"/>
      <c r="I91" s="8"/>
      <c r="J91" s="96">
        <f>+L49</f>
        <v>0.1</v>
      </c>
      <c r="K91" s="96"/>
      <c r="L91" s="79" t="s">
        <v>56</v>
      </c>
      <c r="M91" s="96">
        <f>+P49</f>
        <v>2.9</v>
      </c>
      <c r="N91" s="96"/>
      <c r="O91" s="56" t="s">
        <v>16</v>
      </c>
      <c r="P91" s="96">
        <f>+J49</f>
        <v>1.3</v>
      </c>
      <c r="Q91" s="96"/>
      <c r="R91" s="80" t="s">
        <v>90</v>
      </c>
      <c r="S91" s="96">
        <f>+V49</f>
        <v>0</v>
      </c>
      <c r="T91" s="96"/>
      <c r="U91" s="79" t="s">
        <v>16</v>
      </c>
      <c r="V91" s="96">
        <f>+N49</f>
        <v>0</v>
      </c>
      <c r="W91" s="96"/>
      <c r="X91" s="1" t="s">
        <v>91</v>
      </c>
      <c r="Y91" s="101">
        <v>13.5</v>
      </c>
      <c r="Z91" s="101"/>
      <c r="AA91" s="8" t="s">
        <v>14</v>
      </c>
      <c r="AB91" s="8"/>
      <c r="AC91" s="8"/>
      <c r="AD91" s="56" t="s">
        <v>15</v>
      </c>
      <c r="AE91" s="96">
        <f>+J91*(M91*P91-S91*V91)*Y91</f>
        <v>5.0895000000000001</v>
      </c>
      <c r="AF91" s="96"/>
      <c r="AG91" s="96"/>
      <c r="AH91" s="8" t="s">
        <v>19</v>
      </c>
      <c r="BC91" s="4"/>
    </row>
    <row r="92" spans="2:89" x14ac:dyDescent="0.2">
      <c r="B92" s="3"/>
      <c r="C92" s="8"/>
      <c r="D92" s="8"/>
      <c r="E92" s="8"/>
      <c r="F92" s="8" t="s">
        <v>31</v>
      </c>
      <c r="G92" s="8"/>
      <c r="H92" s="8">
        <v>2</v>
      </c>
      <c r="I92" s="56" t="s">
        <v>16</v>
      </c>
      <c r="J92" s="100">
        <v>0.02</v>
      </c>
      <c r="K92" s="100"/>
      <c r="L92" s="79" t="s">
        <v>56</v>
      </c>
      <c r="M92" s="96">
        <f>+M91</f>
        <v>2.9</v>
      </c>
      <c r="N92" s="96"/>
      <c r="O92" s="56" t="s">
        <v>16</v>
      </c>
      <c r="P92" s="96">
        <f>+P91</f>
        <v>1.3</v>
      </c>
      <c r="Q92" s="96"/>
      <c r="R92" s="80" t="s">
        <v>90</v>
      </c>
      <c r="S92" s="96">
        <f>+S91</f>
        <v>0</v>
      </c>
      <c r="T92" s="96"/>
      <c r="U92" s="79" t="s">
        <v>16</v>
      </c>
      <c r="V92" s="96">
        <f>+V91</f>
        <v>0</v>
      </c>
      <c r="W92" s="96"/>
      <c r="X92" s="1" t="s">
        <v>91</v>
      </c>
      <c r="Y92" s="101">
        <v>20</v>
      </c>
      <c r="Z92" s="101"/>
      <c r="AA92" s="8" t="s">
        <v>14</v>
      </c>
      <c r="AB92" s="8"/>
      <c r="AC92" s="8"/>
      <c r="AD92" s="56" t="s">
        <v>15</v>
      </c>
      <c r="AE92" s="96">
        <f>H92*J92*(M92*P92-S92*V92)*Y92</f>
        <v>3.0160000000000005</v>
      </c>
      <c r="AF92" s="96"/>
      <c r="AG92" s="96"/>
      <c r="AH92" s="8" t="s">
        <v>19</v>
      </c>
      <c r="BC92" s="4"/>
    </row>
    <row r="93" spans="2:89" s="41" customFormat="1" x14ac:dyDescent="0.2">
      <c r="B93" s="6"/>
      <c r="C93" s="7"/>
      <c r="D93" s="7"/>
      <c r="E93" s="7"/>
      <c r="F93" s="7"/>
      <c r="G93" s="7"/>
      <c r="H93" s="7"/>
      <c r="I93" s="7"/>
      <c r="J93" s="58"/>
      <c r="K93" s="58"/>
      <c r="L93" s="58"/>
      <c r="M93" s="58"/>
      <c r="N93" s="58"/>
      <c r="O93" s="58"/>
      <c r="P93" s="58"/>
      <c r="Q93" s="58"/>
      <c r="R93" s="58"/>
      <c r="S93" s="57"/>
      <c r="T93" s="57"/>
      <c r="U93" s="7"/>
      <c r="V93" s="7"/>
      <c r="W93" s="7"/>
      <c r="X93" s="58"/>
      <c r="Y93" s="58"/>
      <c r="Z93" s="58"/>
      <c r="AA93" s="58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40"/>
    </row>
    <row r="94" spans="2:89" s="41" customFormat="1" x14ac:dyDescent="0.2">
      <c r="B94" s="6"/>
      <c r="C94" s="7"/>
      <c r="D94" s="39" t="s">
        <v>87</v>
      </c>
      <c r="E94" s="7"/>
      <c r="F94" s="7"/>
      <c r="G94" s="7"/>
      <c r="H94" s="7"/>
      <c r="I94" s="7"/>
      <c r="J94" s="73"/>
      <c r="K94" s="73"/>
      <c r="L94" s="73"/>
      <c r="M94" s="73"/>
      <c r="N94" s="73"/>
      <c r="O94" s="73"/>
      <c r="P94" s="73"/>
      <c r="Q94" s="73"/>
      <c r="R94" s="73"/>
      <c r="S94" s="72"/>
      <c r="T94" s="72"/>
      <c r="U94" s="7"/>
      <c r="V94" s="7"/>
      <c r="W94" s="7"/>
      <c r="X94" s="73"/>
      <c r="Y94" s="73"/>
      <c r="Z94" s="73"/>
      <c r="AA94" s="73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40"/>
    </row>
    <row r="95" spans="2:89" s="41" customFormat="1" x14ac:dyDescent="0.2">
      <c r="B95" s="6"/>
      <c r="C95" s="7"/>
      <c r="D95" s="8" t="str">
        <f>+D85</f>
        <v>K106</v>
      </c>
      <c r="E95" s="8"/>
      <c r="F95" s="8" t="s">
        <v>36</v>
      </c>
      <c r="G95" s="8"/>
      <c r="H95" s="8"/>
      <c r="I95" s="7"/>
      <c r="M95" s="100">
        <f>+N46</f>
        <v>0</v>
      </c>
      <c r="N95" s="100"/>
      <c r="O95" s="73" t="s">
        <v>16</v>
      </c>
      <c r="P95" s="100">
        <f>+V46</f>
        <v>0</v>
      </c>
      <c r="Q95" s="100"/>
      <c r="R95" s="73" t="s">
        <v>16</v>
      </c>
      <c r="S95" s="100">
        <f>IF(R46="yok",0,IF(R46="çift cam",0.5,0.4))</f>
        <v>0</v>
      </c>
      <c r="T95" s="100"/>
      <c r="U95" s="78" t="s">
        <v>29</v>
      </c>
      <c r="V95" s="72"/>
      <c r="W95" s="72"/>
      <c r="X95" s="71" t="s">
        <v>15</v>
      </c>
      <c r="Y95" s="96">
        <f>+M95*P95*S95</f>
        <v>0</v>
      </c>
      <c r="Z95" s="96"/>
      <c r="AA95" s="96"/>
      <c r="AB95" s="8" t="s">
        <v>19</v>
      </c>
      <c r="AC95" s="7"/>
      <c r="AD95" s="7"/>
      <c r="AE95" s="7"/>
      <c r="AF95" s="7" t="s">
        <v>92</v>
      </c>
      <c r="AG95" s="7"/>
      <c r="AX95" s="7"/>
      <c r="AY95" s="7"/>
      <c r="AZ95" s="7"/>
      <c r="BA95" s="7"/>
      <c r="BB95" s="7"/>
      <c r="BC95" s="40"/>
    </row>
    <row r="96" spans="2:89" s="41" customFormat="1" x14ac:dyDescent="0.2">
      <c r="B96" s="6"/>
      <c r="C96" s="7"/>
      <c r="D96" s="8" t="str">
        <f>+D87</f>
        <v>K107</v>
      </c>
      <c r="E96" s="8"/>
      <c r="F96" s="8" t="s">
        <v>36</v>
      </c>
      <c r="G96" s="8"/>
      <c r="H96" s="8"/>
      <c r="I96" s="7"/>
      <c r="M96" s="100">
        <f>+N47</f>
        <v>0</v>
      </c>
      <c r="N96" s="100"/>
      <c r="O96" s="73" t="s">
        <v>16</v>
      </c>
      <c r="P96" s="100">
        <f>+V47</f>
        <v>0</v>
      </c>
      <c r="Q96" s="100"/>
      <c r="R96" s="73" t="s">
        <v>16</v>
      </c>
      <c r="S96" s="100">
        <f t="shared" ref="S96:S98" si="6">IF(R47="yok",0,IF(R47="çift cam",0.5,0.4))</f>
        <v>0</v>
      </c>
      <c r="T96" s="100"/>
      <c r="U96" s="78" t="s">
        <v>29</v>
      </c>
      <c r="V96" s="72"/>
      <c r="W96" s="72"/>
      <c r="X96" s="71" t="s">
        <v>15</v>
      </c>
      <c r="Y96" s="96">
        <f>+M96*P96*S96</f>
        <v>0</v>
      </c>
      <c r="Z96" s="96"/>
      <c r="AA96" s="96"/>
      <c r="AB96" s="8" t="s">
        <v>19</v>
      </c>
      <c r="AC96" s="7"/>
      <c r="AD96" s="7"/>
      <c r="AE96" s="7"/>
      <c r="AF96" s="7"/>
      <c r="AG96" s="7"/>
      <c r="AX96" s="7"/>
      <c r="AY96" s="7"/>
      <c r="AZ96" s="7"/>
      <c r="BA96" s="7"/>
      <c r="BB96" s="7"/>
      <c r="BC96" s="40"/>
    </row>
    <row r="97" spans="2:55" s="41" customFormat="1" x14ac:dyDescent="0.2">
      <c r="B97" s="6"/>
      <c r="C97" s="7"/>
      <c r="D97" s="8" t="str">
        <f>+D89</f>
        <v>K108</v>
      </c>
      <c r="E97" s="8"/>
      <c r="F97" s="8" t="s">
        <v>36</v>
      </c>
      <c r="G97" s="8"/>
      <c r="H97" s="8"/>
      <c r="I97" s="7"/>
      <c r="M97" s="100">
        <f>+N48</f>
        <v>0</v>
      </c>
      <c r="N97" s="100"/>
      <c r="O97" s="73" t="s">
        <v>16</v>
      </c>
      <c r="P97" s="100">
        <f>+V48</f>
        <v>0</v>
      </c>
      <c r="Q97" s="100"/>
      <c r="R97" s="73" t="s">
        <v>16</v>
      </c>
      <c r="S97" s="100">
        <f t="shared" si="6"/>
        <v>0</v>
      </c>
      <c r="T97" s="100"/>
      <c r="U97" s="78" t="s">
        <v>29</v>
      </c>
      <c r="V97" s="72"/>
      <c r="W97" s="72"/>
      <c r="X97" s="71" t="s">
        <v>15</v>
      </c>
      <c r="Y97" s="96">
        <f>+M97*P97*S97</f>
        <v>0</v>
      </c>
      <c r="Z97" s="96"/>
      <c r="AA97" s="96"/>
      <c r="AB97" s="8" t="s">
        <v>19</v>
      </c>
      <c r="AC97" s="7"/>
      <c r="AD97" s="7"/>
      <c r="AE97" s="7"/>
      <c r="AF97" s="7"/>
      <c r="AG97" s="7"/>
      <c r="AX97" s="7"/>
      <c r="AY97" s="7"/>
      <c r="AZ97" s="7"/>
      <c r="BA97" s="7"/>
      <c r="BB97" s="7"/>
      <c r="BC97" s="40"/>
    </row>
    <row r="98" spans="2:55" s="41" customFormat="1" x14ac:dyDescent="0.2">
      <c r="B98" s="6"/>
      <c r="C98" s="7"/>
      <c r="D98" s="8" t="str">
        <f>+D91</f>
        <v>K109</v>
      </c>
      <c r="E98" s="8"/>
      <c r="F98" s="8" t="s">
        <v>36</v>
      </c>
      <c r="G98" s="8"/>
      <c r="H98" s="8"/>
      <c r="I98" s="7"/>
      <c r="M98" s="100">
        <f>+N49</f>
        <v>0</v>
      </c>
      <c r="N98" s="100"/>
      <c r="O98" s="73" t="s">
        <v>16</v>
      </c>
      <c r="P98" s="100">
        <f>+V49</f>
        <v>0</v>
      </c>
      <c r="Q98" s="100"/>
      <c r="R98" s="73" t="s">
        <v>16</v>
      </c>
      <c r="S98" s="100">
        <f t="shared" si="6"/>
        <v>0</v>
      </c>
      <c r="T98" s="100"/>
      <c r="U98" s="78" t="s">
        <v>29</v>
      </c>
      <c r="V98" s="72"/>
      <c r="W98" s="72"/>
      <c r="X98" s="71" t="s">
        <v>15</v>
      </c>
      <c r="Y98" s="96">
        <f>+M98*P98*S98</f>
        <v>0</v>
      </c>
      <c r="Z98" s="96"/>
      <c r="AA98" s="96"/>
      <c r="AB98" s="8" t="s">
        <v>19</v>
      </c>
      <c r="AC98" s="7"/>
      <c r="AD98" s="7"/>
      <c r="AE98" s="7"/>
      <c r="AF98" s="7"/>
      <c r="AG98" s="7"/>
      <c r="AX98" s="7"/>
      <c r="AY98" s="7"/>
      <c r="AZ98" s="7"/>
      <c r="BA98" s="7"/>
      <c r="BB98" s="7"/>
      <c r="BC98" s="40"/>
    </row>
    <row r="99" spans="2:55" s="41" customFormat="1" x14ac:dyDescent="0.2">
      <c r="B99" s="6"/>
      <c r="C99" s="7"/>
      <c r="D99" s="7"/>
      <c r="E99" s="7"/>
      <c r="F99" s="7"/>
      <c r="G99" s="7"/>
      <c r="H99" s="7"/>
      <c r="I99" s="7"/>
      <c r="J99" s="73"/>
      <c r="K99" s="73"/>
      <c r="L99" s="73"/>
      <c r="M99" s="73"/>
      <c r="N99" s="73"/>
      <c r="O99" s="73"/>
      <c r="P99" s="73"/>
      <c r="Q99" s="73"/>
      <c r="R99" s="73"/>
      <c r="S99" s="72"/>
      <c r="T99" s="72"/>
      <c r="U99" s="7"/>
      <c r="V99" s="7"/>
      <c r="W99" s="7"/>
      <c r="X99" s="73"/>
      <c r="Y99" s="73"/>
      <c r="Z99" s="73"/>
      <c r="AA99" s="73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40"/>
    </row>
    <row r="100" spans="2:55" x14ac:dyDescent="0.2">
      <c r="B100" s="3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 t="s">
        <v>39</v>
      </c>
      <c r="R100" s="8"/>
      <c r="S100" s="8"/>
      <c r="T100" s="8"/>
      <c r="U100" s="8"/>
      <c r="V100" s="8"/>
      <c r="W100" s="8"/>
      <c r="X100" s="8"/>
      <c r="Y100" s="96">
        <f>SUM(Y53:AA58)+Y65+Y71+Y77+Y83+SUM(AE85:AG92)+SUM(Y95:AA98)</f>
        <v>139.84700000000001</v>
      </c>
      <c r="Z100" s="96"/>
      <c r="AA100" s="96"/>
      <c r="AB100" s="8" t="s">
        <v>19</v>
      </c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4"/>
    </row>
    <row r="101" spans="2:55" x14ac:dyDescent="0.2">
      <c r="B101" s="3"/>
      <c r="C101" s="8"/>
      <c r="D101" s="39" t="s">
        <v>41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4"/>
    </row>
    <row r="102" spans="2:55" x14ac:dyDescent="0.2">
      <c r="B102" s="3"/>
      <c r="C102" s="8"/>
      <c r="D102" s="8" t="str">
        <f>+D60</f>
        <v>D4</v>
      </c>
      <c r="F102" s="8" t="s">
        <v>38</v>
      </c>
      <c r="G102" s="8"/>
      <c r="H102" s="8"/>
      <c r="I102" s="8"/>
      <c r="J102" s="8"/>
      <c r="K102" s="8"/>
      <c r="L102" s="8"/>
      <c r="M102" s="96">
        <f>+N61</f>
        <v>2.25</v>
      </c>
      <c r="N102" s="96"/>
      <c r="O102" s="56" t="s">
        <v>16</v>
      </c>
      <c r="P102" s="96">
        <f>+Q61</f>
        <v>2</v>
      </c>
      <c r="Q102" s="96"/>
      <c r="R102" s="56" t="s">
        <v>16</v>
      </c>
      <c r="S102" s="98">
        <v>3.5</v>
      </c>
      <c r="T102" s="98"/>
      <c r="U102" s="8" t="s">
        <v>29</v>
      </c>
      <c r="V102" s="8"/>
      <c r="W102" s="8"/>
      <c r="X102" s="56" t="s">
        <v>15</v>
      </c>
      <c r="Y102" s="96">
        <f>+M102*P102*S102</f>
        <v>15.75</v>
      </c>
      <c r="Z102" s="96"/>
      <c r="AA102" s="96"/>
      <c r="AB102" s="8" t="s">
        <v>19</v>
      </c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4"/>
    </row>
    <row r="103" spans="2:55" x14ac:dyDescent="0.2">
      <c r="B103" s="3"/>
      <c r="C103" s="8"/>
      <c r="D103" s="8" t="str">
        <f>+D66</f>
        <v>D5</v>
      </c>
      <c r="F103" s="8" t="s">
        <v>38</v>
      </c>
      <c r="G103" s="8"/>
      <c r="H103" s="8"/>
      <c r="I103" s="8"/>
      <c r="J103" s="8"/>
      <c r="K103" s="8"/>
      <c r="L103" s="8"/>
      <c r="M103" s="96">
        <f>+N67</f>
        <v>2.25</v>
      </c>
      <c r="N103" s="96"/>
      <c r="O103" s="56" t="s">
        <v>16</v>
      </c>
      <c r="P103" s="96">
        <f>+Q67</f>
        <v>1.5</v>
      </c>
      <c r="Q103" s="96"/>
      <c r="R103" s="56" t="s">
        <v>16</v>
      </c>
      <c r="S103" s="98">
        <v>2</v>
      </c>
      <c r="T103" s="98"/>
      <c r="U103" s="8" t="s">
        <v>29</v>
      </c>
      <c r="V103" s="8"/>
      <c r="W103" s="8"/>
      <c r="X103" s="56" t="s">
        <v>15</v>
      </c>
      <c r="Y103" s="96">
        <f t="shared" ref="Y103:Y105" si="7">+M103*P103*S103</f>
        <v>6.75</v>
      </c>
      <c r="Z103" s="96"/>
      <c r="AA103" s="96"/>
      <c r="AB103" s="8" t="s">
        <v>19</v>
      </c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4"/>
    </row>
    <row r="104" spans="2:55" x14ac:dyDescent="0.2">
      <c r="B104" s="3"/>
      <c r="C104" s="8"/>
      <c r="D104" s="8" t="str">
        <f>+D72</f>
        <v>D6</v>
      </c>
      <c r="F104" s="8" t="s">
        <v>38</v>
      </c>
      <c r="G104" s="8"/>
      <c r="H104" s="8"/>
      <c r="I104" s="8"/>
      <c r="J104" s="8"/>
      <c r="K104" s="8"/>
      <c r="L104" s="8"/>
      <c r="M104" s="96">
        <f>+N73</f>
        <v>1.5</v>
      </c>
      <c r="N104" s="96"/>
      <c r="O104" s="56" t="s">
        <v>16</v>
      </c>
      <c r="P104" s="96">
        <f>+Q73</f>
        <v>2</v>
      </c>
      <c r="Q104" s="96"/>
      <c r="R104" s="56" t="s">
        <v>16</v>
      </c>
      <c r="S104" s="98">
        <v>5</v>
      </c>
      <c r="T104" s="98"/>
      <c r="U104" s="8" t="s">
        <v>29</v>
      </c>
      <c r="V104" s="8"/>
      <c r="W104" s="8"/>
      <c r="X104" s="56" t="s">
        <v>15</v>
      </c>
      <c r="Y104" s="96">
        <f t="shared" si="7"/>
        <v>15</v>
      </c>
      <c r="Z104" s="96"/>
      <c r="AA104" s="96"/>
      <c r="AB104" s="8" t="s">
        <v>19</v>
      </c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4"/>
    </row>
    <row r="105" spans="2:55" x14ac:dyDescent="0.2">
      <c r="B105" s="3"/>
      <c r="C105" s="8"/>
      <c r="D105" s="8" t="str">
        <f>+D78</f>
        <v>D7</v>
      </c>
      <c r="F105" s="8" t="s">
        <v>38</v>
      </c>
      <c r="G105" s="8"/>
      <c r="H105" s="8"/>
      <c r="I105" s="8"/>
      <c r="J105" s="8"/>
      <c r="K105" s="8"/>
      <c r="L105" s="8"/>
      <c r="M105" s="96">
        <f>+N79</f>
        <v>1.5</v>
      </c>
      <c r="N105" s="96"/>
      <c r="O105" s="56" t="s">
        <v>16</v>
      </c>
      <c r="P105" s="96">
        <f>+Q79</f>
        <v>1.5</v>
      </c>
      <c r="Q105" s="96"/>
      <c r="R105" s="56" t="s">
        <v>16</v>
      </c>
      <c r="S105" s="98">
        <v>2</v>
      </c>
      <c r="T105" s="98"/>
      <c r="U105" s="8" t="s">
        <v>29</v>
      </c>
      <c r="V105" s="8"/>
      <c r="W105" s="8"/>
      <c r="X105" s="56" t="s">
        <v>15</v>
      </c>
      <c r="Y105" s="99">
        <f t="shared" si="7"/>
        <v>4.5</v>
      </c>
      <c r="Z105" s="99"/>
      <c r="AA105" s="99"/>
      <c r="AB105" s="2" t="s">
        <v>19</v>
      </c>
      <c r="AC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4"/>
    </row>
    <row r="106" spans="2:55" ht="12" x14ac:dyDescent="0.2">
      <c r="B106" s="3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 t="s">
        <v>40</v>
      </c>
      <c r="Q106" s="8"/>
      <c r="R106" s="8"/>
      <c r="S106" s="8"/>
      <c r="T106" s="8"/>
      <c r="U106" s="8"/>
      <c r="V106" s="8"/>
      <c r="W106" s="8"/>
      <c r="X106" s="8"/>
      <c r="Y106" s="96">
        <f>SUM(Y102:AA105)</f>
        <v>42</v>
      </c>
      <c r="Z106" s="96"/>
      <c r="AA106" s="96"/>
      <c r="AB106" s="8" t="s">
        <v>19</v>
      </c>
      <c r="AC106" s="8"/>
      <c r="BB106" s="64"/>
      <c r="BC106" s="4"/>
    </row>
    <row r="107" spans="2:55" x14ac:dyDescent="0.2">
      <c r="B107" s="3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56"/>
      <c r="Z107" s="56"/>
      <c r="AA107" s="56"/>
      <c r="AB107" s="8"/>
      <c r="AC107" s="8"/>
      <c r="BC107" s="4"/>
    </row>
    <row r="108" spans="2:55" x14ac:dyDescent="0.2">
      <c r="B108" s="3"/>
      <c r="C108" s="8"/>
      <c r="D108" s="8"/>
      <c r="E108" s="8"/>
      <c r="F108" s="8"/>
      <c r="G108" s="8" t="s">
        <v>69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97">
        <f>1.4*Y100+1.6*Y106</f>
        <v>262.98579999999998</v>
      </c>
      <c r="Z108" s="97"/>
      <c r="AA108" s="97"/>
      <c r="AB108" s="42" t="s">
        <v>19</v>
      </c>
      <c r="AC108" s="8"/>
      <c r="BC108" s="4"/>
    </row>
    <row r="109" spans="2:55" x14ac:dyDescent="0.2">
      <c r="B109" s="3"/>
      <c r="C109" s="8"/>
      <c r="D109" s="8" t="s">
        <v>74</v>
      </c>
      <c r="E109" s="8"/>
      <c r="F109" s="8">
        <f>+K9</f>
        <v>5</v>
      </c>
      <c r="G109" s="77" t="s">
        <v>16</v>
      </c>
      <c r="H109" s="96">
        <f>+Y108</f>
        <v>262.98579999999998</v>
      </c>
      <c r="I109" s="96"/>
      <c r="J109" s="96"/>
      <c r="K109" s="77" t="s">
        <v>15</v>
      </c>
      <c r="L109" s="96">
        <f>+F109*H109</f>
        <v>1314.9289999999999</v>
      </c>
      <c r="M109" s="96"/>
      <c r="N109" s="96"/>
      <c r="O109" s="8" t="s">
        <v>19</v>
      </c>
      <c r="P109" s="8"/>
      <c r="Q109" s="81" t="s">
        <v>93</v>
      </c>
      <c r="R109" s="1">
        <f>+F109</f>
        <v>5</v>
      </c>
      <c r="S109" s="1" t="s">
        <v>94</v>
      </c>
      <c r="U109" s="8"/>
      <c r="V109" s="8"/>
      <c r="W109" s="8"/>
      <c r="X109" s="8"/>
      <c r="Y109" s="76"/>
      <c r="Z109" s="76"/>
      <c r="AA109" s="76"/>
      <c r="AB109" s="42"/>
      <c r="AC109" s="8"/>
      <c r="AH109" s="75"/>
      <c r="AI109" s="75"/>
      <c r="AJ109" s="75"/>
      <c r="AK109" s="63"/>
      <c r="AL109" s="74"/>
      <c r="AM109" s="65"/>
      <c r="AN109" s="65"/>
      <c r="AO109" s="74"/>
      <c r="AP109" s="74"/>
      <c r="AQ109" s="74"/>
      <c r="AR109" s="65"/>
      <c r="AT109" s="68"/>
      <c r="BC109" s="4"/>
    </row>
    <row r="110" spans="2:55" ht="12" x14ac:dyDescent="0.2">
      <c r="B110" s="3"/>
      <c r="C110" s="8"/>
      <c r="D110" s="62" t="s">
        <v>81</v>
      </c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4"/>
      <c r="AA110" s="76"/>
      <c r="AB110" s="42"/>
      <c r="AC110" s="8"/>
      <c r="AH110" s="75"/>
      <c r="AI110" s="75"/>
      <c r="AJ110" s="75"/>
      <c r="AK110" s="63"/>
      <c r="AL110" s="74"/>
      <c r="AM110" s="65"/>
      <c r="AN110" s="65"/>
      <c r="AO110" s="74"/>
      <c r="AP110" s="74"/>
      <c r="AQ110" s="74"/>
      <c r="AR110" s="65"/>
      <c r="AT110" s="68"/>
      <c r="BC110" s="4"/>
    </row>
    <row r="111" spans="2:55" x14ac:dyDescent="0.2">
      <c r="B111" s="3"/>
      <c r="C111" s="8"/>
      <c r="D111" s="63" t="s">
        <v>78</v>
      </c>
      <c r="E111" s="63"/>
      <c r="F111" s="63"/>
      <c r="G111" s="63"/>
      <c r="H111" s="63"/>
      <c r="I111" s="63"/>
      <c r="J111" s="63"/>
      <c r="L111" s="94">
        <v>0.9</v>
      </c>
      <c r="M111" s="94"/>
      <c r="N111" s="66" t="s">
        <v>16</v>
      </c>
      <c r="O111" s="94">
        <f>+AA6</f>
        <v>23.333333333333332</v>
      </c>
      <c r="P111" s="94"/>
      <c r="Q111" s="66" t="s">
        <v>16</v>
      </c>
      <c r="R111" s="94">
        <f>+F42*1000</f>
        <v>400</v>
      </c>
      <c r="S111" s="94"/>
      <c r="T111" s="66" t="s">
        <v>16</v>
      </c>
      <c r="U111" s="94">
        <f>+M42*1000</f>
        <v>400</v>
      </c>
      <c r="V111" s="94"/>
      <c r="W111" s="66" t="s">
        <v>75</v>
      </c>
      <c r="X111" s="94">
        <v>1000</v>
      </c>
      <c r="Y111" s="94"/>
      <c r="AA111" s="76"/>
      <c r="AB111" s="42"/>
      <c r="AC111" s="8"/>
      <c r="AH111" s="75"/>
      <c r="AI111" s="75"/>
      <c r="AJ111" s="75"/>
      <c r="AK111" s="63"/>
      <c r="AL111" s="74"/>
      <c r="AM111" s="65"/>
      <c r="AN111" s="65"/>
      <c r="AO111" s="74"/>
      <c r="AP111" s="74"/>
      <c r="AQ111" s="74"/>
      <c r="AR111" s="65"/>
      <c r="AT111" s="68"/>
      <c r="BC111" s="4"/>
    </row>
    <row r="112" spans="2:55" x14ac:dyDescent="0.2">
      <c r="B112" s="3"/>
      <c r="C112" s="8"/>
      <c r="D112" s="1" t="s">
        <v>76</v>
      </c>
      <c r="G112" s="94">
        <f>+L111*O111*R111*U111/X111</f>
        <v>3360</v>
      </c>
      <c r="H112" s="94"/>
      <c r="I112" s="94"/>
      <c r="J112" s="63" t="s">
        <v>19</v>
      </c>
      <c r="K112" s="67" t="str">
        <f>IF(G112&lt;N112,"&lt;","&gt;")</f>
        <v>&gt;</v>
      </c>
      <c r="L112" s="65" t="s">
        <v>74</v>
      </c>
      <c r="M112" s="65"/>
      <c r="N112" s="95">
        <f>+L109</f>
        <v>1314.9289999999999</v>
      </c>
      <c r="O112" s="95"/>
      <c r="P112" s="95"/>
      <c r="Q112" s="65" t="s">
        <v>19</v>
      </c>
      <c r="S112" s="68" t="str">
        <f>IF(G112&gt;N112,"kolon boyutları uygun.","kolon boyutları uygun değil.")</f>
        <v>kolon boyutları uygun.</v>
      </c>
      <c r="AA112" s="76"/>
      <c r="AB112" s="42"/>
      <c r="AC112" s="8"/>
      <c r="AH112" s="75"/>
      <c r="AI112" s="75"/>
      <c r="AJ112" s="75"/>
      <c r="AK112" s="63"/>
      <c r="AL112" s="74"/>
      <c r="AM112" s="65"/>
      <c r="AN112" s="65"/>
      <c r="AO112" s="74"/>
      <c r="AP112" s="74"/>
      <c r="AQ112" s="74"/>
      <c r="AR112" s="65"/>
      <c r="AT112" s="68"/>
      <c r="BC112" s="4"/>
    </row>
    <row r="113" spans="2:57" x14ac:dyDescent="0.2">
      <c r="B113" s="3"/>
      <c r="C113" s="7"/>
      <c r="D113" s="8"/>
      <c r="E113" s="8"/>
      <c r="F113" s="8"/>
      <c r="G113" s="8"/>
      <c r="H113" s="8"/>
      <c r="I113" s="8"/>
      <c r="J113" s="8"/>
      <c r="K113" s="82"/>
      <c r="L113" s="8"/>
      <c r="M113" s="82"/>
      <c r="N113" s="82"/>
      <c r="O113" s="82"/>
      <c r="P113" s="82"/>
      <c r="Q113" s="82"/>
      <c r="R113" s="8"/>
      <c r="S113" s="82"/>
      <c r="T113" s="82"/>
      <c r="U113" s="82"/>
      <c r="V113" s="82"/>
      <c r="W113" s="82"/>
      <c r="X113" s="8"/>
      <c r="Y113" s="82"/>
      <c r="Z113" s="82"/>
      <c r="AA113" s="82"/>
      <c r="AB113" s="82"/>
      <c r="AC113" s="8"/>
      <c r="AD113" s="84"/>
      <c r="AE113" s="84"/>
      <c r="AF113" s="84"/>
      <c r="AG113" s="84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4"/>
    </row>
    <row r="114" spans="2:57" x14ac:dyDescent="0.2">
      <c r="B114" s="3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47" t="s">
        <v>98</v>
      </c>
      <c r="R114" s="8"/>
      <c r="S114" s="8"/>
      <c r="T114" s="9"/>
      <c r="U114" s="8"/>
      <c r="V114" s="8"/>
      <c r="W114" s="8"/>
      <c r="X114" s="8"/>
      <c r="Y114" s="8"/>
      <c r="Z114" s="8"/>
      <c r="AA114" s="8"/>
      <c r="AB114" s="8"/>
      <c r="AC114" s="8"/>
      <c r="AL114" s="8"/>
      <c r="AM114" s="8"/>
      <c r="AN114" s="8"/>
      <c r="AO114" s="8"/>
      <c r="AP114" s="8"/>
      <c r="AQ114" s="8" t="s">
        <v>6</v>
      </c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4"/>
      <c r="BD114" s="7"/>
      <c r="BE114" s="7"/>
    </row>
    <row r="115" spans="2:57" ht="12" thickBot="1" x14ac:dyDescent="0.25">
      <c r="B115" s="3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90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4"/>
      <c r="BD115" s="7"/>
      <c r="BE115" s="7"/>
    </row>
    <row r="116" spans="2:57" x14ac:dyDescent="0.2">
      <c r="B116" s="3"/>
      <c r="C116" s="8"/>
      <c r="D116" s="8"/>
      <c r="E116" s="8"/>
      <c r="F116" s="8"/>
      <c r="G116" s="8"/>
      <c r="H116" s="8"/>
      <c r="I116" s="7"/>
      <c r="J116" s="7"/>
      <c r="K116" s="7"/>
      <c r="L116" s="7"/>
      <c r="M116" s="7"/>
      <c r="N116" s="7"/>
      <c r="O116" s="7"/>
      <c r="P116" s="7"/>
      <c r="Q116" s="40"/>
      <c r="R116" s="12"/>
      <c r="S116" s="13"/>
      <c r="T116" s="11"/>
      <c r="U116" s="11"/>
      <c r="V116" s="11"/>
      <c r="W116" s="11"/>
      <c r="X116" s="11"/>
      <c r="Y116" s="11"/>
      <c r="Z116" s="11"/>
      <c r="AA116" s="11"/>
      <c r="AB116" s="14"/>
      <c r="AC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4"/>
      <c r="BD116" s="7"/>
      <c r="BE116" s="7"/>
    </row>
    <row r="117" spans="2:57" x14ac:dyDescent="0.2">
      <c r="B117" s="3"/>
      <c r="C117" s="8"/>
      <c r="D117" s="8"/>
      <c r="E117" s="8"/>
      <c r="F117" s="8"/>
      <c r="G117" s="8"/>
      <c r="H117" s="8"/>
      <c r="I117" s="7"/>
      <c r="J117" s="91"/>
      <c r="K117" s="91"/>
      <c r="L117" s="7"/>
      <c r="M117" s="7"/>
      <c r="N117" s="7"/>
      <c r="O117" s="7"/>
      <c r="P117" s="7"/>
      <c r="Q117" s="40"/>
      <c r="R117" s="17"/>
      <c r="S117" s="18"/>
      <c r="T117" s="16"/>
      <c r="U117" s="16"/>
      <c r="V117" s="16"/>
      <c r="W117" s="16"/>
      <c r="X117" s="16"/>
      <c r="Y117" s="112" t="s">
        <v>102</v>
      </c>
      <c r="Z117" s="113"/>
      <c r="AA117" s="16"/>
      <c r="AB117" s="19"/>
      <c r="AC117" s="8"/>
      <c r="AK117" s="1" t="s">
        <v>1</v>
      </c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4"/>
      <c r="BD117" s="7"/>
      <c r="BE117" s="7"/>
    </row>
    <row r="118" spans="2:57" x14ac:dyDescent="0.2">
      <c r="B118" s="3"/>
      <c r="C118" s="8"/>
      <c r="D118" s="8"/>
      <c r="E118" s="8"/>
      <c r="F118" s="8"/>
      <c r="G118" s="8"/>
      <c r="H118" s="8"/>
      <c r="I118" s="7"/>
      <c r="J118" s="91"/>
      <c r="K118" s="91"/>
      <c r="L118" s="7"/>
      <c r="M118" s="7"/>
      <c r="N118" s="7"/>
      <c r="O118" s="7"/>
      <c r="P118" s="7"/>
      <c r="Q118" s="40"/>
      <c r="R118" s="111" t="s">
        <v>9</v>
      </c>
      <c r="S118" s="18"/>
      <c r="T118" s="16"/>
      <c r="U118" s="16"/>
      <c r="V118" s="16"/>
      <c r="W118" s="16"/>
      <c r="X118" s="16"/>
      <c r="Y118" s="114"/>
      <c r="Z118" s="115"/>
      <c r="AA118" s="16"/>
      <c r="AB118" s="19"/>
      <c r="AC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 t="s">
        <v>5</v>
      </c>
      <c r="AW118" s="8"/>
      <c r="AX118" s="8"/>
      <c r="AY118" s="8"/>
      <c r="AZ118" s="8"/>
      <c r="BA118" s="8"/>
      <c r="BB118" s="8"/>
      <c r="BC118" s="4"/>
      <c r="BD118" s="7"/>
      <c r="BE118" s="7"/>
    </row>
    <row r="119" spans="2:57" x14ac:dyDescent="0.2">
      <c r="B119" s="3"/>
      <c r="C119" s="8"/>
      <c r="D119" s="8"/>
      <c r="E119" s="8"/>
      <c r="F119" s="20" t="s">
        <v>0</v>
      </c>
      <c r="G119" s="8"/>
      <c r="H119" s="8"/>
      <c r="I119" s="7"/>
      <c r="J119" s="7"/>
      <c r="K119" s="7"/>
      <c r="L119" s="7"/>
      <c r="M119" s="7"/>
      <c r="N119" s="7"/>
      <c r="O119" s="7"/>
      <c r="P119" s="7"/>
      <c r="Q119" s="40"/>
      <c r="R119" s="111"/>
      <c r="S119" s="18"/>
      <c r="T119" s="16"/>
      <c r="U119" s="16"/>
      <c r="V119" s="16"/>
      <c r="W119" s="16"/>
      <c r="X119" s="16"/>
      <c r="Y119" s="16"/>
      <c r="Z119" s="16"/>
      <c r="AA119" s="16"/>
      <c r="AB119" s="19"/>
      <c r="AC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4"/>
      <c r="BD119" s="7"/>
      <c r="BE119" s="7"/>
    </row>
    <row r="120" spans="2:57" x14ac:dyDescent="0.2">
      <c r="B120" s="3"/>
      <c r="C120" s="8"/>
      <c r="D120" s="8"/>
      <c r="E120" s="8"/>
      <c r="F120" s="116">
        <v>2.25</v>
      </c>
      <c r="G120" s="8"/>
      <c r="H120" s="8"/>
      <c r="I120" s="7"/>
      <c r="J120" s="7"/>
      <c r="K120" s="7"/>
      <c r="L120" s="7"/>
      <c r="M120" s="7"/>
      <c r="N120" s="7"/>
      <c r="O120" s="7"/>
      <c r="P120" s="7"/>
      <c r="Q120" s="40"/>
      <c r="R120" s="111"/>
      <c r="S120" s="18"/>
      <c r="T120" s="16"/>
      <c r="U120" s="16"/>
      <c r="V120" s="16"/>
      <c r="W120" s="16"/>
      <c r="X120" s="16"/>
      <c r="Y120" s="16"/>
      <c r="Z120" s="16"/>
      <c r="AA120" s="16"/>
      <c r="AB120" s="19"/>
      <c r="AC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4"/>
      <c r="BD120" s="7"/>
      <c r="BE120" s="7"/>
    </row>
    <row r="121" spans="2:57" x14ac:dyDescent="0.2">
      <c r="B121" s="3"/>
      <c r="C121" s="8"/>
      <c r="D121" s="8"/>
      <c r="E121" s="8"/>
      <c r="F121" s="116"/>
      <c r="G121" s="8"/>
      <c r="H121" s="8"/>
      <c r="I121" s="7"/>
      <c r="J121" s="7"/>
      <c r="K121" s="7"/>
      <c r="L121" s="7"/>
      <c r="M121" s="7"/>
      <c r="N121" s="7"/>
      <c r="O121" s="7"/>
      <c r="P121" s="7"/>
      <c r="Q121" s="40"/>
      <c r="R121" s="17"/>
      <c r="S121" s="18"/>
      <c r="T121" s="16"/>
      <c r="U121" s="16"/>
      <c r="V121" s="16"/>
      <c r="W121" s="16"/>
      <c r="X121" s="16"/>
      <c r="Y121" s="16"/>
      <c r="Z121" s="16"/>
      <c r="AA121" s="16"/>
      <c r="AB121" s="19"/>
      <c r="AC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4"/>
      <c r="BD121" s="7"/>
      <c r="BE121" s="7"/>
    </row>
    <row r="122" spans="2:57" x14ac:dyDescent="0.2">
      <c r="B122" s="3"/>
      <c r="C122" s="8"/>
      <c r="D122" s="8"/>
      <c r="E122" s="8"/>
      <c r="F122" s="116"/>
      <c r="G122" s="8"/>
      <c r="H122" s="8"/>
      <c r="I122" s="7"/>
      <c r="J122" s="7"/>
      <c r="K122" s="7"/>
      <c r="L122" s="7"/>
      <c r="M122" s="7"/>
      <c r="N122" s="7"/>
      <c r="O122" s="7"/>
      <c r="P122" s="7"/>
      <c r="Q122" s="40"/>
      <c r="R122" s="17"/>
      <c r="S122" s="18"/>
      <c r="T122" s="16"/>
      <c r="U122" s="16"/>
      <c r="V122" s="16"/>
      <c r="W122" s="16"/>
      <c r="X122" s="16"/>
      <c r="Y122" s="16"/>
      <c r="Z122" s="16"/>
      <c r="AA122" s="16"/>
      <c r="AB122" s="19"/>
      <c r="AC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4"/>
      <c r="BD122" s="7"/>
      <c r="BE122" s="7"/>
    </row>
    <row r="123" spans="2:57" x14ac:dyDescent="0.2">
      <c r="B123" s="3"/>
      <c r="C123" s="8"/>
      <c r="D123" s="20" t="s">
        <v>0</v>
      </c>
      <c r="E123" s="8"/>
      <c r="F123" s="8"/>
      <c r="G123" s="8"/>
      <c r="H123" s="8"/>
      <c r="I123" s="7"/>
      <c r="J123" s="7"/>
      <c r="K123" s="7"/>
      <c r="L123" s="7"/>
      <c r="M123" s="7"/>
      <c r="N123" s="7"/>
      <c r="O123" s="7"/>
      <c r="P123" s="7"/>
      <c r="Q123" s="40"/>
      <c r="R123" s="17"/>
      <c r="S123" s="18"/>
      <c r="T123" s="16"/>
      <c r="U123" s="16"/>
      <c r="V123" s="16"/>
      <c r="W123" s="16"/>
      <c r="X123" s="16"/>
      <c r="Y123" s="16"/>
      <c r="Z123" s="16"/>
      <c r="AA123" s="16"/>
      <c r="AB123" s="19"/>
      <c r="AC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4"/>
      <c r="BD123" s="7"/>
      <c r="BE123" s="7"/>
    </row>
    <row r="124" spans="2:57" ht="12" thickBot="1" x14ac:dyDescent="0.25">
      <c r="B124" s="3"/>
      <c r="C124" s="8"/>
      <c r="D124" s="110">
        <f>+F120+F128</f>
        <v>3.75</v>
      </c>
      <c r="E124" s="8"/>
      <c r="F124" s="8"/>
      <c r="G124" s="8"/>
      <c r="H124" s="89"/>
      <c r="I124" s="53"/>
      <c r="J124" s="53"/>
      <c r="K124" s="53"/>
      <c r="L124" s="53"/>
      <c r="M124" s="53"/>
      <c r="N124" s="53"/>
      <c r="O124" s="53"/>
      <c r="P124" s="53"/>
      <c r="Q124" s="88"/>
      <c r="R124" s="17"/>
      <c r="S124" s="18"/>
      <c r="T124" s="16"/>
      <c r="U124" s="16"/>
      <c r="V124" s="16"/>
      <c r="W124" s="16"/>
      <c r="X124" s="16"/>
      <c r="Y124" s="16"/>
      <c r="Z124" s="16"/>
      <c r="AA124" s="16"/>
      <c r="AB124" s="19"/>
      <c r="AC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4"/>
      <c r="BD124" s="7"/>
      <c r="BE124" s="7"/>
    </row>
    <row r="125" spans="2:57" x14ac:dyDescent="0.2">
      <c r="B125" s="3"/>
      <c r="C125" s="8"/>
      <c r="D125" s="110"/>
      <c r="E125" s="8"/>
      <c r="F125" s="8"/>
      <c r="G125" s="8"/>
      <c r="H125" s="8"/>
      <c r="I125" s="21"/>
      <c r="J125" s="22"/>
      <c r="K125" s="118" t="s">
        <v>7</v>
      </c>
      <c r="L125" s="118"/>
      <c r="M125" s="22"/>
      <c r="N125" s="22" t="s">
        <v>11</v>
      </c>
      <c r="O125" s="22"/>
      <c r="P125" s="22"/>
      <c r="Q125" s="22"/>
      <c r="R125" s="23"/>
      <c r="S125" s="24"/>
      <c r="T125" s="22"/>
      <c r="U125" s="22"/>
      <c r="V125" s="22"/>
      <c r="W125" s="118" t="s">
        <v>8</v>
      </c>
      <c r="X125" s="118"/>
      <c r="Y125" s="22"/>
      <c r="Z125" s="22"/>
      <c r="AA125" s="22"/>
      <c r="AB125" s="25"/>
      <c r="AC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4"/>
      <c r="BD125" s="7"/>
      <c r="BE125" s="7"/>
    </row>
    <row r="126" spans="2:57" ht="12" thickBot="1" x14ac:dyDescent="0.25">
      <c r="B126" s="3"/>
      <c r="C126" s="8"/>
      <c r="D126" s="110"/>
      <c r="E126" s="8"/>
      <c r="F126" s="8"/>
      <c r="G126" s="8"/>
      <c r="H126" s="8"/>
      <c r="I126" s="26"/>
      <c r="J126" s="27"/>
      <c r="K126" s="27"/>
      <c r="L126" s="27"/>
      <c r="M126" s="27"/>
      <c r="N126" s="27"/>
      <c r="O126" s="27"/>
      <c r="P126" s="27"/>
      <c r="Q126" s="27"/>
      <c r="R126" s="28"/>
      <c r="S126" s="29"/>
      <c r="T126" s="27"/>
      <c r="U126" s="27"/>
      <c r="V126" s="27"/>
      <c r="W126" s="27"/>
      <c r="X126" s="27"/>
      <c r="Y126" s="27"/>
      <c r="Z126" s="27"/>
      <c r="AA126" s="27"/>
      <c r="AB126" s="30"/>
      <c r="AC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110" t="s">
        <v>3</v>
      </c>
      <c r="AW126" s="8"/>
      <c r="AX126" s="8"/>
      <c r="AY126" s="8"/>
      <c r="AZ126" s="8"/>
      <c r="BA126" s="8"/>
      <c r="BB126" s="8"/>
      <c r="BC126" s="4"/>
      <c r="BD126" s="7"/>
      <c r="BE126" s="7"/>
    </row>
    <row r="127" spans="2:57" x14ac:dyDescent="0.2">
      <c r="B127" s="3"/>
      <c r="C127" s="8"/>
      <c r="D127" s="8"/>
      <c r="E127" s="8"/>
      <c r="F127" s="20" t="s">
        <v>0</v>
      </c>
      <c r="G127" s="8"/>
      <c r="H127" s="8"/>
      <c r="I127" s="15"/>
      <c r="J127" s="16"/>
      <c r="K127" s="16"/>
      <c r="L127" s="16"/>
      <c r="M127" s="16"/>
      <c r="N127" s="16"/>
      <c r="O127" s="16"/>
      <c r="P127" s="16"/>
      <c r="Q127" s="16"/>
      <c r="R127" s="17"/>
      <c r="S127" s="18"/>
      <c r="T127" s="16"/>
      <c r="U127" s="16"/>
      <c r="V127" s="16"/>
      <c r="W127" s="16"/>
      <c r="X127" s="16"/>
      <c r="Y127" s="16"/>
      <c r="Z127" s="16"/>
      <c r="AA127" s="16"/>
      <c r="AB127" s="19"/>
      <c r="AC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110"/>
      <c r="AW127" s="8"/>
      <c r="AX127" s="8"/>
      <c r="AY127" s="8"/>
      <c r="AZ127" s="8"/>
      <c r="BA127" s="8"/>
      <c r="BB127" s="8"/>
      <c r="BC127" s="4"/>
      <c r="BD127" s="7"/>
      <c r="BE127" s="7"/>
    </row>
    <row r="128" spans="2:57" x14ac:dyDescent="0.2">
      <c r="B128" s="3"/>
      <c r="C128" s="8"/>
      <c r="D128" s="8"/>
      <c r="E128" s="8"/>
      <c r="F128" s="116">
        <v>1.5</v>
      </c>
      <c r="G128" s="8"/>
      <c r="H128" s="8"/>
      <c r="I128" s="15"/>
      <c r="J128" s="16"/>
      <c r="K128" s="16"/>
      <c r="L128" s="16"/>
      <c r="M128" s="16"/>
      <c r="N128" s="16"/>
      <c r="O128" s="16"/>
      <c r="P128" s="16"/>
      <c r="Q128" s="16"/>
      <c r="R128" s="17"/>
      <c r="S128" s="18"/>
      <c r="T128" s="16"/>
      <c r="U128" s="16"/>
      <c r="V128" s="16"/>
      <c r="W128" s="16"/>
      <c r="X128" s="16"/>
      <c r="Y128" s="16"/>
      <c r="Z128" s="16"/>
      <c r="AA128" s="16"/>
      <c r="AB128" s="19"/>
      <c r="AC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110"/>
      <c r="AW128" s="8"/>
      <c r="AX128" s="8"/>
      <c r="AY128" s="8"/>
      <c r="AZ128" s="8"/>
      <c r="BA128" s="8"/>
      <c r="BB128" s="8"/>
      <c r="BC128" s="4"/>
      <c r="BD128" s="7"/>
      <c r="BE128" s="7"/>
    </row>
    <row r="129" spans="2:57" x14ac:dyDescent="0.2">
      <c r="B129" s="3"/>
      <c r="C129" s="8"/>
      <c r="D129" s="8"/>
      <c r="E129" s="8"/>
      <c r="F129" s="116"/>
      <c r="G129" s="8"/>
      <c r="H129" s="8"/>
      <c r="I129" s="15"/>
      <c r="J129" s="16"/>
      <c r="K129" s="16"/>
      <c r="L129" s="16"/>
      <c r="M129" s="16"/>
      <c r="N129" s="16"/>
      <c r="O129" s="16"/>
      <c r="P129" s="16"/>
      <c r="Q129" s="16"/>
      <c r="R129" s="31" t="s">
        <v>12</v>
      </c>
      <c r="S129" s="18"/>
      <c r="T129" s="16"/>
      <c r="U129" s="16"/>
      <c r="V129" s="16"/>
      <c r="W129" s="16"/>
      <c r="X129" s="16"/>
      <c r="Y129" s="16"/>
      <c r="Z129" s="16"/>
      <c r="AA129" s="16"/>
      <c r="AB129" s="19"/>
      <c r="AC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110" t="s">
        <v>2</v>
      </c>
      <c r="AY129" s="8"/>
      <c r="AZ129" s="8"/>
      <c r="BA129" s="8"/>
      <c r="BB129" s="8"/>
      <c r="BC129" s="4"/>
      <c r="BD129" s="7"/>
      <c r="BE129" s="7"/>
    </row>
    <row r="130" spans="2:57" x14ac:dyDescent="0.2">
      <c r="B130" s="3"/>
      <c r="C130" s="8"/>
      <c r="D130" s="8"/>
      <c r="E130" s="8"/>
      <c r="F130" s="116"/>
      <c r="G130" s="8"/>
      <c r="H130" s="8"/>
      <c r="I130" s="15"/>
      <c r="J130" s="16"/>
      <c r="K130" s="16"/>
      <c r="L130" s="16"/>
      <c r="M130" s="16"/>
      <c r="N130" s="16"/>
      <c r="O130" s="16"/>
      <c r="P130" s="16"/>
      <c r="Q130" s="16"/>
      <c r="R130" s="17"/>
      <c r="S130" s="18"/>
      <c r="T130" s="16"/>
      <c r="U130" s="16"/>
      <c r="V130" s="16"/>
      <c r="W130" s="16"/>
      <c r="X130" s="16"/>
      <c r="Y130" s="16"/>
      <c r="Z130" s="16"/>
      <c r="AA130" s="16"/>
      <c r="AB130" s="19"/>
      <c r="AC130" s="8"/>
      <c r="AK130" s="8" t="s">
        <v>70</v>
      </c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110"/>
      <c r="AY130" s="8"/>
      <c r="AZ130" s="8"/>
      <c r="BA130" s="8"/>
      <c r="BB130" s="8"/>
      <c r="BC130" s="4"/>
      <c r="BD130" s="7"/>
      <c r="BE130" s="7"/>
    </row>
    <row r="131" spans="2:57" x14ac:dyDescent="0.2">
      <c r="B131" s="3"/>
      <c r="C131" s="8"/>
      <c r="D131" s="8"/>
      <c r="E131" s="8"/>
      <c r="F131" s="8"/>
      <c r="G131" s="8"/>
      <c r="H131" s="8"/>
      <c r="I131" s="15"/>
      <c r="J131" s="16"/>
      <c r="K131" s="16"/>
      <c r="L131" s="16"/>
      <c r="M131" s="16"/>
      <c r="N131" s="16"/>
      <c r="O131" s="16"/>
      <c r="P131" s="16"/>
      <c r="Q131" s="16"/>
      <c r="R131" s="111" t="s">
        <v>10</v>
      </c>
      <c r="S131" s="18"/>
      <c r="T131" s="16"/>
      <c r="U131" s="16"/>
      <c r="V131" s="16"/>
      <c r="W131" s="16"/>
      <c r="X131" s="16"/>
      <c r="Y131" s="16"/>
      <c r="Z131" s="16"/>
      <c r="AA131" s="16"/>
      <c r="AB131" s="19"/>
      <c r="AC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110"/>
      <c r="AY131" s="8"/>
      <c r="AZ131" s="8"/>
      <c r="BA131" s="8"/>
      <c r="BB131" s="8"/>
      <c r="BC131" s="4"/>
      <c r="BD131" s="7"/>
      <c r="BE131" s="7"/>
    </row>
    <row r="132" spans="2:57" x14ac:dyDescent="0.2">
      <c r="B132" s="3"/>
      <c r="C132" s="8"/>
      <c r="D132" s="8"/>
      <c r="E132" s="8"/>
      <c r="F132" s="8"/>
      <c r="G132" s="8"/>
      <c r="H132" s="8"/>
      <c r="I132" s="15"/>
      <c r="J132" s="16"/>
      <c r="K132" s="16"/>
      <c r="L132" s="16"/>
      <c r="M132" s="16"/>
      <c r="N132" s="16"/>
      <c r="O132" s="16"/>
      <c r="P132" s="16"/>
      <c r="Q132" s="16"/>
      <c r="R132" s="111"/>
      <c r="S132" s="18"/>
      <c r="T132" s="16"/>
      <c r="U132" s="16"/>
      <c r="V132" s="16"/>
      <c r="W132" s="16"/>
      <c r="X132" s="16"/>
      <c r="Y132" s="16"/>
      <c r="Z132" s="16"/>
      <c r="AA132" s="16"/>
      <c r="AB132" s="19"/>
      <c r="AC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4"/>
      <c r="BD132" s="7"/>
      <c r="BE132" s="7"/>
    </row>
    <row r="133" spans="2:57" x14ac:dyDescent="0.2">
      <c r="B133" s="3"/>
      <c r="C133" s="8"/>
      <c r="D133" s="8"/>
      <c r="E133" s="8"/>
      <c r="F133" s="8"/>
      <c r="G133" s="8"/>
      <c r="H133" s="8"/>
      <c r="I133" s="15"/>
      <c r="J133" s="112" t="s">
        <v>101</v>
      </c>
      <c r="K133" s="113"/>
      <c r="L133" s="16"/>
      <c r="M133" s="16"/>
      <c r="N133" s="16"/>
      <c r="O133" s="16"/>
      <c r="P133" s="16"/>
      <c r="Q133" s="16"/>
      <c r="R133" s="111"/>
      <c r="S133" s="18"/>
      <c r="T133" s="16"/>
      <c r="U133" s="16"/>
      <c r="V133" s="16"/>
      <c r="W133" s="16"/>
      <c r="X133" s="16"/>
      <c r="Y133" s="112" t="s">
        <v>103</v>
      </c>
      <c r="Z133" s="113"/>
      <c r="AA133" s="16"/>
      <c r="AB133" s="19"/>
      <c r="AC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4"/>
      <c r="BD133" s="7"/>
      <c r="BE133" s="7"/>
    </row>
    <row r="134" spans="2:57" x14ac:dyDescent="0.2">
      <c r="B134" s="3"/>
      <c r="C134" s="8"/>
      <c r="D134" s="8"/>
      <c r="E134" s="8"/>
      <c r="F134" s="8"/>
      <c r="G134" s="8"/>
      <c r="H134" s="8"/>
      <c r="I134" s="15"/>
      <c r="J134" s="114"/>
      <c r="K134" s="115"/>
      <c r="L134" s="16"/>
      <c r="M134" s="16"/>
      <c r="N134" s="16"/>
      <c r="O134" s="16"/>
      <c r="P134" s="16"/>
      <c r="Q134" s="16"/>
      <c r="R134" s="17"/>
      <c r="S134" s="18"/>
      <c r="T134" s="16"/>
      <c r="U134" s="16"/>
      <c r="V134" s="16"/>
      <c r="W134" s="16"/>
      <c r="X134" s="16"/>
      <c r="Y134" s="114"/>
      <c r="Z134" s="115"/>
      <c r="AA134" s="16"/>
      <c r="AB134" s="19"/>
      <c r="AC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4"/>
      <c r="BD134" s="7"/>
      <c r="BE134" s="7"/>
    </row>
    <row r="135" spans="2:57" ht="12" thickBot="1" x14ac:dyDescent="0.25">
      <c r="B135" s="3"/>
      <c r="C135" s="8"/>
      <c r="D135" s="8"/>
      <c r="E135" s="8"/>
      <c r="F135" s="8"/>
      <c r="G135" s="8"/>
      <c r="H135" s="8"/>
      <c r="I135" s="32"/>
      <c r="J135" s="33"/>
      <c r="K135" s="33"/>
      <c r="L135" s="33"/>
      <c r="M135" s="33"/>
      <c r="N135" s="33"/>
      <c r="O135" s="33"/>
      <c r="P135" s="33"/>
      <c r="Q135" s="33"/>
      <c r="R135" s="34"/>
      <c r="S135" s="35"/>
      <c r="T135" s="33"/>
      <c r="U135" s="33"/>
      <c r="V135" s="33"/>
      <c r="W135" s="33"/>
      <c r="X135" s="33"/>
      <c r="Y135" s="33"/>
      <c r="Z135" s="33"/>
      <c r="AA135" s="33"/>
      <c r="AB135" s="36"/>
      <c r="AC135" s="8"/>
      <c r="AK135" s="8"/>
      <c r="AL135" s="8"/>
      <c r="AM135" s="8"/>
      <c r="AN135" s="8"/>
      <c r="AO135" s="8" t="s">
        <v>0</v>
      </c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4"/>
      <c r="BD135" s="7"/>
      <c r="BE135" s="7"/>
    </row>
    <row r="136" spans="2:57" x14ac:dyDescent="0.2">
      <c r="B136" s="3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110" t="s">
        <v>4</v>
      </c>
      <c r="AW136" s="8"/>
      <c r="AX136" s="8"/>
      <c r="AY136" s="8"/>
      <c r="AZ136" s="8"/>
      <c r="BA136" s="8"/>
      <c r="BB136" s="8"/>
      <c r="BC136" s="4"/>
      <c r="BD136" s="7"/>
      <c r="BE136" s="7"/>
    </row>
    <row r="137" spans="2:57" x14ac:dyDescent="0.2">
      <c r="B137" s="3"/>
      <c r="C137" s="8"/>
      <c r="D137" s="8"/>
      <c r="E137" s="8"/>
      <c r="F137" s="8"/>
      <c r="G137" s="8"/>
      <c r="H137" s="8"/>
      <c r="I137" s="8"/>
      <c r="J137" s="8"/>
      <c r="K137" s="8"/>
      <c r="L137" s="102">
        <v>2</v>
      </c>
      <c r="M137" s="102"/>
      <c r="N137" s="8" t="s">
        <v>0</v>
      </c>
      <c r="O137" s="8"/>
      <c r="P137" s="8"/>
      <c r="Q137" s="8"/>
      <c r="R137" s="8"/>
      <c r="S137" s="8"/>
      <c r="T137" s="8"/>
      <c r="U137" s="8"/>
      <c r="V137" s="8"/>
      <c r="W137" s="102">
        <v>1.5</v>
      </c>
      <c r="X137" s="102"/>
      <c r="Y137" s="8" t="s">
        <v>0</v>
      </c>
      <c r="Z137" s="8"/>
      <c r="AA137" s="8"/>
      <c r="AB137" s="8"/>
      <c r="AC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110"/>
      <c r="AW137" s="8"/>
      <c r="AX137" s="8"/>
      <c r="AY137" s="8"/>
      <c r="AZ137" s="8"/>
      <c r="BA137" s="8"/>
      <c r="BB137" s="8"/>
      <c r="BC137" s="4"/>
      <c r="BD137" s="7"/>
      <c r="BE137" s="7"/>
    </row>
    <row r="138" spans="2:57" x14ac:dyDescent="0.2">
      <c r="B138" s="3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110"/>
      <c r="AW138" s="8"/>
      <c r="AX138" s="8"/>
      <c r="AY138" s="8"/>
      <c r="AZ138" s="8"/>
      <c r="BA138" s="8"/>
      <c r="BB138" s="8"/>
      <c r="BC138" s="4"/>
      <c r="BD138" s="7"/>
      <c r="BE138" s="7"/>
    </row>
    <row r="139" spans="2:57" x14ac:dyDescent="0.2">
      <c r="B139" s="3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96">
        <f>+L137+W137</f>
        <v>3.5</v>
      </c>
      <c r="S139" s="96"/>
      <c r="T139" s="8" t="s">
        <v>0</v>
      </c>
      <c r="U139" s="8"/>
      <c r="V139" s="8"/>
      <c r="W139" s="8"/>
      <c r="X139" s="8"/>
      <c r="Y139" s="8"/>
      <c r="Z139" s="8"/>
      <c r="AA139" s="8"/>
      <c r="AB139" s="8"/>
      <c r="AC139" s="8"/>
      <c r="AK139" s="8" t="s">
        <v>71</v>
      </c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4"/>
      <c r="BD139" s="7"/>
      <c r="BE139" s="7"/>
    </row>
    <row r="140" spans="2:57" x14ac:dyDescent="0.2">
      <c r="B140" s="3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4"/>
      <c r="BD140" s="7"/>
      <c r="BE140" s="7"/>
    </row>
    <row r="141" spans="2:57" x14ac:dyDescent="0.2">
      <c r="B141" s="3"/>
      <c r="C141" s="8"/>
      <c r="D141" s="37" t="s">
        <v>104</v>
      </c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9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4"/>
      <c r="BD141" s="7"/>
      <c r="BE141" s="7"/>
    </row>
    <row r="142" spans="2:57" x14ac:dyDescent="0.2">
      <c r="B142" s="3"/>
      <c r="C142" s="8"/>
      <c r="D142" s="37" t="s">
        <v>34</v>
      </c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4"/>
    </row>
    <row r="143" spans="2:57" x14ac:dyDescent="0.2">
      <c r="B143" s="3"/>
      <c r="C143" s="8"/>
      <c r="D143" s="38" t="s">
        <v>32</v>
      </c>
      <c r="E143" s="8"/>
      <c r="F143" s="8"/>
      <c r="G143" s="8"/>
      <c r="H143" s="8"/>
      <c r="I143" s="8"/>
      <c r="J143" s="9" t="str">
        <f>IF(OR(F144&lt;0.3,M144&lt;0.3),"kolon buyutu 0,30m den az olamaz.","")</f>
        <v/>
      </c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1" t="s">
        <v>83</v>
      </c>
      <c r="Y143" s="8"/>
      <c r="Z143" s="8"/>
      <c r="AA143" s="8"/>
      <c r="AB143" s="8"/>
      <c r="AC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 t="s">
        <v>1</v>
      </c>
      <c r="AW143" s="8"/>
      <c r="AX143" s="8"/>
      <c r="AY143" s="8"/>
      <c r="AZ143" s="8"/>
      <c r="BA143" s="8"/>
      <c r="BB143" s="8"/>
      <c r="BC143" s="4"/>
    </row>
    <row r="144" spans="2:57" x14ac:dyDescent="0.2">
      <c r="B144" s="3"/>
      <c r="C144" s="8"/>
      <c r="D144" s="8" t="s">
        <v>17</v>
      </c>
      <c r="E144" s="8"/>
      <c r="F144" s="102">
        <v>0.4</v>
      </c>
      <c r="G144" s="102"/>
      <c r="H144" s="8" t="s">
        <v>0</v>
      </c>
      <c r="I144" s="8"/>
      <c r="J144" s="8"/>
      <c r="K144" s="8" t="s">
        <v>18</v>
      </c>
      <c r="L144" s="8"/>
      <c r="M144" s="102">
        <v>0.4</v>
      </c>
      <c r="N144" s="102"/>
      <c r="O144" s="8" t="s">
        <v>0</v>
      </c>
      <c r="P144" s="8"/>
      <c r="Q144" s="8" t="s">
        <v>21</v>
      </c>
      <c r="R144" s="8"/>
      <c r="S144" s="100">
        <f>+S42</f>
        <v>3.5</v>
      </c>
      <c r="T144" s="100"/>
      <c r="U144" s="8" t="s">
        <v>0</v>
      </c>
      <c r="V144" s="83"/>
      <c r="W144" s="7"/>
      <c r="X144" s="1" t="s">
        <v>84</v>
      </c>
      <c r="Y144" s="7"/>
      <c r="Z144" s="7"/>
      <c r="AA144" s="83"/>
      <c r="AB144" s="83"/>
      <c r="AC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4"/>
    </row>
    <row r="145" spans="2:55" x14ac:dyDescent="0.2">
      <c r="B145" s="3"/>
      <c r="C145" s="8"/>
      <c r="D145" s="38" t="s">
        <v>89</v>
      </c>
      <c r="E145" s="8"/>
      <c r="F145" s="8"/>
      <c r="G145" s="8"/>
      <c r="H145" s="8"/>
      <c r="I145" s="8"/>
      <c r="J145" s="8"/>
      <c r="K145" s="8"/>
      <c r="L145" s="8"/>
      <c r="M145" s="8"/>
      <c r="N145" s="83"/>
      <c r="O145" s="83"/>
      <c r="P145" s="7"/>
      <c r="Q145" s="7"/>
      <c r="R145" s="7"/>
      <c r="S145" s="7"/>
      <c r="T145" s="7"/>
      <c r="U145" s="83"/>
      <c r="V145" s="83"/>
      <c r="W145" s="7"/>
      <c r="Y145" s="7"/>
      <c r="Z145" s="7"/>
      <c r="AA145" s="83"/>
      <c r="AB145" s="83"/>
      <c r="AC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4"/>
    </row>
    <row r="146" spans="2:55" x14ac:dyDescent="0.2">
      <c r="B146" s="3"/>
      <c r="C146" s="8"/>
      <c r="D146" s="119" t="s">
        <v>46</v>
      </c>
      <c r="E146" s="119"/>
      <c r="F146" s="104" t="s">
        <v>5</v>
      </c>
      <c r="G146" s="104"/>
      <c r="H146" s="104" t="s">
        <v>6</v>
      </c>
      <c r="I146" s="104"/>
      <c r="J146" s="104" t="s">
        <v>48</v>
      </c>
      <c r="K146" s="104"/>
      <c r="L146" s="104" t="s">
        <v>0</v>
      </c>
      <c r="M146" s="104"/>
      <c r="N146" s="104" t="s">
        <v>3</v>
      </c>
      <c r="O146" s="104"/>
      <c r="P146" s="104" t="s">
        <v>4</v>
      </c>
      <c r="Q146" s="104"/>
      <c r="R146" s="104" t="s">
        <v>85</v>
      </c>
      <c r="S146" s="104"/>
      <c r="T146" s="104"/>
      <c r="U146" s="104"/>
      <c r="V146" s="104" t="s">
        <v>82</v>
      </c>
      <c r="W146" s="104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4"/>
    </row>
    <row r="147" spans="2:55" ht="12" thickBot="1" x14ac:dyDescent="0.25">
      <c r="B147" s="3"/>
      <c r="C147" s="8"/>
      <c r="D147" s="120"/>
      <c r="E147" s="120"/>
      <c r="F147" s="117" t="s">
        <v>47</v>
      </c>
      <c r="G147" s="117"/>
      <c r="H147" s="117" t="s">
        <v>47</v>
      </c>
      <c r="I147" s="117"/>
      <c r="J147" s="117" t="s">
        <v>47</v>
      </c>
      <c r="K147" s="117"/>
      <c r="L147" s="117" t="s">
        <v>47</v>
      </c>
      <c r="M147" s="117"/>
      <c r="N147" s="117" t="s">
        <v>47</v>
      </c>
      <c r="O147" s="117"/>
      <c r="P147" s="117" t="s">
        <v>47</v>
      </c>
      <c r="Q147" s="117"/>
      <c r="R147" s="117"/>
      <c r="S147" s="117"/>
      <c r="T147" s="117"/>
      <c r="U147" s="117"/>
      <c r="V147" s="117" t="s">
        <v>47</v>
      </c>
      <c r="W147" s="117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4"/>
    </row>
    <row r="148" spans="2:55" ht="12" thickTop="1" x14ac:dyDescent="0.2">
      <c r="B148" s="3"/>
      <c r="C148" s="8"/>
      <c r="D148" s="108" t="str">
        <f>+K125</f>
        <v>K101</v>
      </c>
      <c r="E148" s="108"/>
      <c r="F148" s="107">
        <v>0.6</v>
      </c>
      <c r="G148" s="107"/>
      <c r="H148" s="107">
        <v>0.25</v>
      </c>
      <c r="I148" s="107"/>
      <c r="J148" s="108">
        <f>+L137-F144/2</f>
        <v>1.8</v>
      </c>
      <c r="K148" s="108"/>
      <c r="L148" s="107">
        <v>0.2</v>
      </c>
      <c r="M148" s="107"/>
      <c r="N148" s="107">
        <v>1.1000000000000001</v>
      </c>
      <c r="O148" s="107"/>
      <c r="P148" s="109">
        <f>+S144-N148-F148</f>
        <v>1.7999999999999998</v>
      </c>
      <c r="Q148" s="109"/>
      <c r="R148" s="107" t="s">
        <v>86</v>
      </c>
      <c r="S148" s="107"/>
      <c r="T148" s="107"/>
      <c r="U148" s="107"/>
      <c r="V148" s="107">
        <v>0.8</v>
      </c>
      <c r="W148" s="107"/>
      <c r="X148" s="68" t="str">
        <f>IF(OR(AND(N148=0,V148=0),AND(N148=";R38=")),"",IF(OR(N148=0,N148=""),"hp sıfırsa Lp de sıfır girilmeli.",""))</f>
        <v/>
      </c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4"/>
    </row>
    <row r="149" spans="2:55" x14ac:dyDescent="0.2">
      <c r="B149" s="3"/>
      <c r="C149" s="8"/>
      <c r="D149" s="104" t="str">
        <f>+W125</f>
        <v>K102</v>
      </c>
      <c r="E149" s="104"/>
      <c r="F149" s="105">
        <v>0.6</v>
      </c>
      <c r="G149" s="105"/>
      <c r="H149" s="105">
        <v>0.25</v>
      </c>
      <c r="I149" s="105"/>
      <c r="J149" s="104">
        <f>+W137-F144/2</f>
        <v>1.3</v>
      </c>
      <c r="K149" s="104"/>
      <c r="L149" s="105">
        <v>0.1</v>
      </c>
      <c r="M149" s="105"/>
      <c r="N149" s="105">
        <v>0</v>
      </c>
      <c r="O149" s="105"/>
      <c r="P149" s="106">
        <f>+S144-N149-F149</f>
        <v>2.9</v>
      </c>
      <c r="Q149" s="106"/>
      <c r="R149" s="107" t="s">
        <v>88</v>
      </c>
      <c r="S149" s="107"/>
      <c r="T149" s="107"/>
      <c r="U149" s="107"/>
      <c r="V149" s="105">
        <v>0</v>
      </c>
      <c r="W149" s="105"/>
      <c r="X149" s="68" t="str">
        <f>IF(OR(AND(N149=0,V149=0),AND(N149=";R38=")),"",IF(OR(N149=0,N149=""),"hp sıfırsa Lp de sıfır girilmeli.",""))</f>
        <v/>
      </c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4"/>
    </row>
    <row r="150" spans="2:55" x14ac:dyDescent="0.2">
      <c r="B150" s="3"/>
      <c r="C150" s="8"/>
      <c r="D150" s="104" t="str">
        <f>+R118</f>
        <v>K103</v>
      </c>
      <c r="E150" s="104"/>
      <c r="F150" s="105">
        <v>0.6</v>
      </c>
      <c r="G150" s="105"/>
      <c r="H150" s="105">
        <v>0.25</v>
      </c>
      <c r="I150" s="105"/>
      <c r="J150" s="104">
        <f>+F120-M144/2</f>
        <v>2.0499999999999998</v>
      </c>
      <c r="K150" s="104"/>
      <c r="L150" s="105">
        <v>0.2</v>
      </c>
      <c r="M150" s="105"/>
      <c r="N150" s="105">
        <v>1.2</v>
      </c>
      <c r="O150" s="105"/>
      <c r="P150" s="106">
        <f>+S144-N150-F150</f>
        <v>1.6999999999999997</v>
      </c>
      <c r="Q150" s="106"/>
      <c r="R150" s="107" t="s">
        <v>86</v>
      </c>
      <c r="S150" s="107"/>
      <c r="T150" s="107"/>
      <c r="U150" s="107"/>
      <c r="V150" s="105">
        <v>0.8</v>
      </c>
      <c r="W150" s="105"/>
      <c r="X150" s="68" t="str">
        <f>IF(OR(AND(N150=0,V150=0),AND(N150=";R38=")),"",IF(OR(N150=0,N150=""),"hp sıfırsa Lp de sıfır girilmeli.",""))</f>
        <v/>
      </c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4"/>
    </row>
    <row r="151" spans="2:55" x14ac:dyDescent="0.2">
      <c r="B151" s="3"/>
      <c r="C151" s="8"/>
      <c r="D151" s="104" t="str">
        <f>+R131</f>
        <v>K104</v>
      </c>
      <c r="E151" s="104"/>
      <c r="F151" s="105">
        <v>0.6</v>
      </c>
      <c r="G151" s="105"/>
      <c r="H151" s="105">
        <v>0.25</v>
      </c>
      <c r="I151" s="105"/>
      <c r="J151" s="104">
        <f>+F128-M144/2</f>
        <v>1.3</v>
      </c>
      <c r="K151" s="104"/>
      <c r="L151" s="105">
        <v>0.1</v>
      </c>
      <c r="M151" s="105"/>
      <c r="N151" s="105">
        <v>0</v>
      </c>
      <c r="O151" s="105"/>
      <c r="P151" s="106">
        <f>+S144-N151-F151</f>
        <v>2.9</v>
      </c>
      <c r="Q151" s="106"/>
      <c r="R151" s="107" t="s">
        <v>88</v>
      </c>
      <c r="S151" s="107"/>
      <c r="T151" s="107"/>
      <c r="U151" s="107"/>
      <c r="V151" s="105">
        <v>0</v>
      </c>
      <c r="W151" s="105"/>
      <c r="X151" s="68" t="str">
        <f>IF(OR(AND(N151=0,V151=0),AND(N151=";R38=")),"",IF(OR(N151=0,N151=""),"hp sıfırsa Lp de sıfır girilmeli.",""))</f>
        <v/>
      </c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4"/>
    </row>
    <row r="152" spans="2:55" x14ac:dyDescent="0.2">
      <c r="B152" s="3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4"/>
    </row>
    <row r="153" spans="2:55" x14ac:dyDescent="0.2">
      <c r="B153" s="3"/>
      <c r="C153" s="8"/>
      <c r="D153" s="37" t="s">
        <v>35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4"/>
    </row>
    <row r="154" spans="2:55" x14ac:dyDescent="0.2">
      <c r="B154" s="3"/>
      <c r="C154" s="8"/>
      <c r="D154" s="39" t="s">
        <v>13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4"/>
    </row>
    <row r="155" spans="2:55" x14ac:dyDescent="0.2">
      <c r="B155" s="3"/>
      <c r="C155" s="8"/>
      <c r="D155" s="8" t="str">
        <f>+D148</f>
        <v>K101</v>
      </c>
      <c r="E155" s="8"/>
      <c r="F155" s="8"/>
      <c r="G155" s="8"/>
      <c r="H155" s="8"/>
      <c r="I155" s="8"/>
      <c r="J155" s="8"/>
      <c r="K155" s="96">
        <f>+F148-K169</f>
        <v>0.48</v>
      </c>
      <c r="L155" s="96"/>
      <c r="M155" s="82" t="s">
        <v>16</v>
      </c>
      <c r="N155" s="96">
        <f>+H148</f>
        <v>0.25</v>
      </c>
      <c r="O155" s="96"/>
      <c r="P155" s="82" t="s">
        <v>16</v>
      </c>
      <c r="Q155" s="96">
        <f>+J148</f>
        <v>1.8</v>
      </c>
      <c r="R155" s="96"/>
      <c r="S155" s="82" t="s">
        <v>16</v>
      </c>
      <c r="T155" s="8">
        <v>25</v>
      </c>
      <c r="U155" s="8" t="s">
        <v>14</v>
      </c>
      <c r="V155" s="8"/>
      <c r="W155" s="8"/>
      <c r="X155" s="82" t="s">
        <v>15</v>
      </c>
      <c r="Y155" s="96">
        <f>+K155*N155*Q155*T155</f>
        <v>5.4</v>
      </c>
      <c r="Z155" s="96"/>
      <c r="AA155" s="96"/>
      <c r="AB155" s="8" t="s">
        <v>19</v>
      </c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4"/>
    </row>
    <row r="156" spans="2:55" x14ac:dyDescent="0.2">
      <c r="B156" s="3"/>
      <c r="C156" s="8"/>
      <c r="D156" s="8" t="str">
        <f t="shared" ref="D156:D158" si="8">+D149</f>
        <v>K102</v>
      </c>
      <c r="E156" s="8"/>
      <c r="F156" s="8"/>
      <c r="G156" s="8"/>
      <c r="H156" s="8"/>
      <c r="I156" s="8"/>
      <c r="J156" s="8"/>
      <c r="K156" s="96">
        <f>+F149-(K163+K175)/2</f>
        <v>0.48</v>
      </c>
      <c r="L156" s="96"/>
      <c r="M156" s="82" t="s">
        <v>16</v>
      </c>
      <c r="N156" s="96">
        <f>+H149</f>
        <v>0.25</v>
      </c>
      <c r="O156" s="96"/>
      <c r="P156" s="82" t="s">
        <v>16</v>
      </c>
      <c r="Q156" s="96">
        <f>+J149</f>
        <v>1.3</v>
      </c>
      <c r="R156" s="96"/>
      <c r="S156" s="82" t="s">
        <v>16</v>
      </c>
      <c r="T156" s="8">
        <v>25</v>
      </c>
      <c r="U156" s="8" t="s">
        <v>14</v>
      </c>
      <c r="V156" s="8"/>
      <c r="W156" s="8"/>
      <c r="X156" s="82" t="s">
        <v>15</v>
      </c>
      <c r="Y156" s="96">
        <f t="shared" ref="Y156:Y158" si="9">+K156*N156*Q156*T156</f>
        <v>3.9</v>
      </c>
      <c r="Z156" s="96"/>
      <c r="AA156" s="96"/>
      <c r="AB156" s="8" t="s">
        <v>19</v>
      </c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4"/>
    </row>
    <row r="157" spans="2:55" x14ac:dyDescent="0.2">
      <c r="B157" s="3"/>
      <c r="C157" s="8"/>
      <c r="D157" s="8" t="str">
        <f t="shared" si="8"/>
        <v>K103</v>
      </c>
      <c r="E157" s="8"/>
      <c r="F157" s="8"/>
      <c r="G157" s="8"/>
      <c r="H157" s="8"/>
      <c r="I157" s="8"/>
      <c r="J157" s="8"/>
      <c r="K157" s="96">
        <f>+F150-K163</f>
        <v>0.48</v>
      </c>
      <c r="L157" s="96"/>
      <c r="M157" s="82" t="s">
        <v>16</v>
      </c>
      <c r="N157" s="96">
        <f>+H150</f>
        <v>0.25</v>
      </c>
      <c r="O157" s="96"/>
      <c r="P157" s="82" t="s">
        <v>16</v>
      </c>
      <c r="Q157" s="96">
        <f>+J150</f>
        <v>2.0499999999999998</v>
      </c>
      <c r="R157" s="96"/>
      <c r="S157" s="82" t="s">
        <v>16</v>
      </c>
      <c r="T157" s="8">
        <v>25</v>
      </c>
      <c r="U157" s="8" t="s">
        <v>14</v>
      </c>
      <c r="V157" s="8"/>
      <c r="W157" s="8"/>
      <c r="X157" s="82" t="s">
        <v>15</v>
      </c>
      <c r="Y157" s="96">
        <f t="shared" si="9"/>
        <v>6.1499999999999995</v>
      </c>
      <c r="Z157" s="96"/>
      <c r="AA157" s="96"/>
      <c r="AB157" s="8" t="s">
        <v>19</v>
      </c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4"/>
    </row>
    <row r="158" spans="2:55" x14ac:dyDescent="0.2">
      <c r="B158" s="3"/>
      <c r="C158" s="8"/>
      <c r="D158" s="8" t="str">
        <f t="shared" si="8"/>
        <v>K104</v>
      </c>
      <c r="E158" s="8"/>
      <c r="F158" s="8"/>
      <c r="G158" s="8"/>
      <c r="H158" s="8"/>
      <c r="I158" s="8"/>
      <c r="J158" s="8"/>
      <c r="K158" s="96">
        <f>+F151-(K169+K175)/2</f>
        <v>0.48</v>
      </c>
      <c r="L158" s="96"/>
      <c r="M158" s="82" t="s">
        <v>16</v>
      </c>
      <c r="N158" s="96">
        <f>+H151</f>
        <v>0.25</v>
      </c>
      <c r="O158" s="96"/>
      <c r="P158" s="82" t="s">
        <v>16</v>
      </c>
      <c r="Q158" s="96">
        <f>+J151</f>
        <v>1.3</v>
      </c>
      <c r="R158" s="96"/>
      <c r="S158" s="82" t="s">
        <v>16</v>
      </c>
      <c r="T158" s="8">
        <v>25</v>
      </c>
      <c r="U158" s="8" t="s">
        <v>14</v>
      </c>
      <c r="V158" s="8"/>
      <c r="W158" s="8"/>
      <c r="X158" s="82" t="s">
        <v>15</v>
      </c>
      <c r="Y158" s="96">
        <f t="shared" si="9"/>
        <v>3.9</v>
      </c>
      <c r="Z158" s="96"/>
      <c r="AA158" s="96"/>
      <c r="AB158" s="8" t="s">
        <v>19</v>
      </c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4"/>
    </row>
    <row r="159" spans="2:55" x14ac:dyDescent="0.2">
      <c r="B159" s="3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4"/>
    </row>
    <row r="160" spans="2:55" x14ac:dyDescent="0.2">
      <c r="B160" s="3"/>
      <c r="C160" s="8"/>
      <c r="D160" s="39" t="s">
        <v>20</v>
      </c>
      <c r="E160" s="8"/>
      <c r="F160" s="8"/>
      <c r="G160" s="8"/>
      <c r="H160" s="8"/>
      <c r="I160" s="8"/>
      <c r="J160" s="8"/>
      <c r="K160" s="96">
        <f>+F144</f>
        <v>0.4</v>
      </c>
      <c r="L160" s="96"/>
      <c r="M160" s="82" t="s">
        <v>16</v>
      </c>
      <c r="N160" s="96">
        <f>+M144</f>
        <v>0.4</v>
      </c>
      <c r="O160" s="96"/>
      <c r="P160" s="82" t="s">
        <v>16</v>
      </c>
      <c r="Q160" s="96">
        <f>+S144</f>
        <v>3.5</v>
      </c>
      <c r="R160" s="96"/>
      <c r="S160" s="82" t="s">
        <v>16</v>
      </c>
      <c r="T160" s="8">
        <v>25</v>
      </c>
      <c r="U160" s="8" t="s">
        <v>14</v>
      </c>
      <c r="V160" s="8"/>
      <c r="W160" s="8"/>
      <c r="X160" s="82" t="s">
        <v>15</v>
      </c>
      <c r="Y160" s="96">
        <f>+K160*N160*Q160*T160</f>
        <v>14.000000000000002</v>
      </c>
      <c r="Z160" s="96"/>
      <c r="AA160" s="96"/>
      <c r="AB160" s="8" t="s">
        <v>19</v>
      </c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4"/>
    </row>
    <row r="161" spans="2:55" x14ac:dyDescent="0.2">
      <c r="B161" s="3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4"/>
    </row>
    <row r="162" spans="2:55" x14ac:dyDescent="0.2">
      <c r="B162" s="3"/>
      <c r="C162" s="8"/>
      <c r="D162" s="92" t="str">
        <f>+Y117</f>
        <v>D9</v>
      </c>
      <c r="E162" s="93"/>
      <c r="F162" s="92" t="s">
        <v>33</v>
      </c>
      <c r="G162" s="93"/>
      <c r="H162" s="93"/>
      <c r="I162" s="93"/>
      <c r="J162" s="93"/>
      <c r="K162" s="93"/>
      <c r="L162" s="93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4"/>
    </row>
    <row r="163" spans="2:55" x14ac:dyDescent="0.2">
      <c r="B163" s="3"/>
      <c r="C163" s="8"/>
      <c r="D163" s="8" t="s">
        <v>27</v>
      </c>
      <c r="E163" s="8"/>
      <c r="F163" s="8"/>
      <c r="G163" s="8"/>
      <c r="H163" s="8"/>
      <c r="I163" s="8"/>
      <c r="J163" s="8"/>
      <c r="K163" s="102">
        <v>0.12</v>
      </c>
      <c r="L163" s="102"/>
      <c r="M163" s="82" t="s">
        <v>16</v>
      </c>
      <c r="N163" s="96">
        <f>+F120</f>
        <v>2.25</v>
      </c>
      <c r="O163" s="96"/>
      <c r="P163" s="82" t="s">
        <v>16</v>
      </c>
      <c r="Q163" s="96">
        <f>+W137</f>
        <v>1.5</v>
      </c>
      <c r="R163" s="96"/>
      <c r="S163" s="82" t="s">
        <v>16</v>
      </c>
      <c r="T163" s="96">
        <v>25</v>
      </c>
      <c r="U163" s="96"/>
      <c r="V163" s="8" t="s">
        <v>28</v>
      </c>
      <c r="W163" s="8"/>
      <c r="X163" s="8"/>
      <c r="Y163" s="96">
        <f>+K163*N163*Q163*T163</f>
        <v>10.125</v>
      </c>
      <c r="Z163" s="96"/>
      <c r="AA163" s="96"/>
      <c r="AB163" s="8" t="s">
        <v>19</v>
      </c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4"/>
    </row>
    <row r="164" spans="2:55" x14ac:dyDescent="0.2">
      <c r="B164" s="3"/>
      <c r="C164" s="8"/>
      <c r="D164" s="8" t="s">
        <v>30</v>
      </c>
      <c r="E164" s="8"/>
      <c r="F164" s="8"/>
      <c r="G164" s="8"/>
      <c r="H164" s="8"/>
      <c r="I164" s="8"/>
      <c r="J164" s="8"/>
      <c r="K164" s="102">
        <v>0.05</v>
      </c>
      <c r="L164" s="102"/>
      <c r="M164" s="82" t="s">
        <v>16</v>
      </c>
      <c r="N164" s="96">
        <f>+N163</f>
        <v>2.25</v>
      </c>
      <c r="O164" s="96"/>
      <c r="P164" s="82" t="s">
        <v>16</v>
      </c>
      <c r="Q164" s="96">
        <f>+Q163</f>
        <v>1.5</v>
      </c>
      <c r="R164" s="96"/>
      <c r="S164" s="82" t="s">
        <v>16</v>
      </c>
      <c r="T164" s="96">
        <v>22</v>
      </c>
      <c r="U164" s="96"/>
      <c r="V164" s="8" t="s">
        <v>28</v>
      </c>
      <c r="W164" s="8"/>
      <c r="X164" s="8"/>
      <c r="Y164" s="96">
        <f t="shared" ref="Y164:Y166" si="10">+K164*N164*Q164*T164</f>
        <v>3.7125000000000004</v>
      </c>
      <c r="Z164" s="96"/>
      <c r="AA164" s="96"/>
      <c r="AB164" s="8" t="s">
        <v>19</v>
      </c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4"/>
    </row>
    <row r="165" spans="2:55" x14ac:dyDescent="0.2">
      <c r="B165" s="3"/>
      <c r="C165" s="8"/>
      <c r="D165" s="8" t="s">
        <v>26</v>
      </c>
      <c r="E165" s="8"/>
      <c r="F165" s="8"/>
      <c r="G165" s="8"/>
      <c r="H165" s="8"/>
      <c r="I165" s="8"/>
      <c r="J165" s="8"/>
      <c r="K165" s="102">
        <v>2.5000000000000001E-2</v>
      </c>
      <c r="L165" s="102"/>
      <c r="M165" s="82" t="s">
        <v>16</v>
      </c>
      <c r="N165" s="96">
        <f>+N164</f>
        <v>2.25</v>
      </c>
      <c r="O165" s="96"/>
      <c r="P165" s="82" t="s">
        <v>16</v>
      </c>
      <c r="Q165" s="96">
        <f>+Q164</f>
        <v>1.5</v>
      </c>
      <c r="R165" s="96"/>
      <c r="S165" s="82" t="s">
        <v>16</v>
      </c>
      <c r="T165" s="96">
        <v>22</v>
      </c>
      <c r="U165" s="96"/>
      <c r="V165" s="8" t="s">
        <v>28</v>
      </c>
      <c r="W165" s="8"/>
      <c r="X165" s="8"/>
      <c r="Y165" s="96">
        <f t="shared" si="10"/>
        <v>1.8562500000000002</v>
      </c>
      <c r="Z165" s="96"/>
      <c r="AA165" s="96"/>
      <c r="AB165" s="8" t="s">
        <v>19</v>
      </c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4"/>
    </row>
    <row r="166" spans="2:55" x14ac:dyDescent="0.2">
      <c r="B166" s="3"/>
      <c r="C166" s="8"/>
      <c r="D166" s="8" t="s">
        <v>31</v>
      </c>
      <c r="E166" s="8"/>
      <c r="F166" s="8"/>
      <c r="G166" s="8"/>
      <c r="H166" s="8"/>
      <c r="I166" s="8"/>
      <c r="J166" s="8"/>
      <c r="K166" s="102">
        <v>0.02</v>
      </c>
      <c r="L166" s="102"/>
      <c r="M166" s="82" t="s">
        <v>16</v>
      </c>
      <c r="N166" s="96">
        <f>+N165</f>
        <v>2.25</v>
      </c>
      <c r="O166" s="96"/>
      <c r="P166" s="82" t="s">
        <v>16</v>
      </c>
      <c r="Q166" s="96">
        <f>+Q165</f>
        <v>1.5</v>
      </c>
      <c r="R166" s="96"/>
      <c r="S166" s="82" t="s">
        <v>16</v>
      </c>
      <c r="T166" s="96">
        <v>20</v>
      </c>
      <c r="U166" s="96"/>
      <c r="V166" s="8" t="s">
        <v>28</v>
      </c>
      <c r="W166" s="8"/>
      <c r="X166" s="8"/>
      <c r="Y166" s="99">
        <f t="shared" si="10"/>
        <v>1.35</v>
      </c>
      <c r="Z166" s="99"/>
      <c r="AA166" s="99"/>
      <c r="AB166" s="2" t="s">
        <v>19</v>
      </c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4"/>
    </row>
    <row r="167" spans="2:55" x14ac:dyDescent="0.2">
      <c r="B167" s="3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103">
        <f>SUM(Y163:AA166)</f>
        <v>17.043750000000003</v>
      </c>
      <c r="Z167" s="103"/>
      <c r="AA167" s="103"/>
      <c r="AB167" s="8" t="s">
        <v>19</v>
      </c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4"/>
    </row>
    <row r="168" spans="2:55" x14ac:dyDescent="0.2">
      <c r="B168" s="3"/>
      <c r="C168" s="8"/>
      <c r="D168" s="92" t="str">
        <f>+J133</f>
        <v>D8</v>
      </c>
      <c r="E168" s="93"/>
      <c r="F168" s="92" t="s">
        <v>33</v>
      </c>
      <c r="G168" s="93"/>
      <c r="H168" s="93"/>
      <c r="I168" s="93"/>
      <c r="J168" s="93"/>
      <c r="K168" s="93"/>
      <c r="L168" s="93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X168" s="8"/>
      <c r="AY168" s="8"/>
      <c r="AZ168" s="8"/>
      <c r="BA168" s="8"/>
      <c r="BB168" s="8"/>
      <c r="BC168" s="4"/>
    </row>
    <row r="169" spans="2:55" x14ac:dyDescent="0.2">
      <c r="B169" s="3"/>
      <c r="C169" s="8"/>
      <c r="D169" s="8" t="s">
        <v>27</v>
      </c>
      <c r="E169" s="8"/>
      <c r="F169" s="8"/>
      <c r="G169" s="8"/>
      <c r="H169" s="8"/>
      <c r="I169" s="8"/>
      <c r="J169" s="8"/>
      <c r="K169" s="102">
        <v>0.12</v>
      </c>
      <c r="L169" s="102"/>
      <c r="M169" s="82" t="s">
        <v>16</v>
      </c>
      <c r="N169" s="96">
        <f>+F128</f>
        <v>1.5</v>
      </c>
      <c r="O169" s="96"/>
      <c r="P169" s="82" t="s">
        <v>16</v>
      </c>
      <c r="Q169" s="96">
        <f>+L137</f>
        <v>2</v>
      </c>
      <c r="R169" s="96"/>
      <c r="S169" s="82" t="s">
        <v>16</v>
      </c>
      <c r="T169" s="96">
        <v>25</v>
      </c>
      <c r="U169" s="96"/>
      <c r="V169" s="8" t="s">
        <v>28</v>
      </c>
      <c r="W169" s="8"/>
      <c r="X169" s="8"/>
      <c r="Y169" s="96">
        <f>+K169*N169*Q169*T169</f>
        <v>9</v>
      </c>
      <c r="Z169" s="96"/>
      <c r="AA169" s="96"/>
      <c r="AB169" s="8" t="s">
        <v>19</v>
      </c>
      <c r="AC169" s="8"/>
      <c r="AD169" s="8"/>
      <c r="AE169" s="8"/>
      <c r="AF169" s="8"/>
      <c r="AG169" s="8"/>
      <c r="AH169" s="8"/>
      <c r="AI169" s="8"/>
      <c r="AK169" s="8"/>
      <c r="AL169" s="8"/>
      <c r="AM169" s="8"/>
      <c r="AX169" s="8"/>
      <c r="AY169" s="8"/>
      <c r="AZ169" s="8"/>
      <c r="BA169" s="8"/>
      <c r="BB169" s="8"/>
      <c r="BC169" s="4"/>
    </row>
    <row r="170" spans="2:55" x14ac:dyDescent="0.2">
      <c r="B170" s="3"/>
      <c r="C170" s="8"/>
      <c r="D170" s="8" t="s">
        <v>30</v>
      </c>
      <c r="E170" s="8"/>
      <c r="F170" s="8"/>
      <c r="G170" s="8"/>
      <c r="H170" s="8"/>
      <c r="I170" s="8"/>
      <c r="J170" s="8"/>
      <c r="K170" s="102">
        <v>0.05</v>
      </c>
      <c r="L170" s="102"/>
      <c r="M170" s="82" t="s">
        <v>16</v>
      </c>
      <c r="N170" s="96">
        <f>+N169</f>
        <v>1.5</v>
      </c>
      <c r="O170" s="96"/>
      <c r="P170" s="82" t="s">
        <v>16</v>
      </c>
      <c r="Q170" s="96">
        <f>+Q169</f>
        <v>2</v>
      </c>
      <c r="R170" s="96"/>
      <c r="S170" s="82" t="s">
        <v>16</v>
      </c>
      <c r="T170" s="96">
        <v>22</v>
      </c>
      <c r="U170" s="96"/>
      <c r="V170" s="8" t="s">
        <v>28</v>
      </c>
      <c r="W170" s="8"/>
      <c r="X170" s="8"/>
      <c r="Y170" s="96">
        <f t="shared" ref="Y170:Y172" si="11">+K170*N170*Q170*T170</f>
        <v>3.3000000000000007</v>
      </c>
      <c r="Z170" s="96"/>
      <c r="AA170" s="96"/>
      <c r="AB170" s="8" t="s">
        <v>19</v>
      </c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X170" s="8"/>
      <c r="AY170" s="8"/>
      <c r="AZ170" s="8"/>
      <c r="BA170" s="8"/>
      <c r="BB170" s="8"/>
      <c r="BC170" s="4"/>
    </row>
    <row r="171" spans="2:55" x14ac:dyDescent="0.2">
      <c r="B171" s="3"/>
      <c r="C171" s="8"/>
      <c r="D171" s="8" t="s">
        <v>26</v>
      </c>
      <c r="E171" s="8"/>
      <c r="F171" s="8"/>
      <c r="G171" s="8"/>
      <c r="H171" s="8"/>
      <c r="I171" s="8"/>
      <c r="J171" s="8"/>
      <c r="K171" s="102">
        <v>2.5000000000000001E-2</v>
      </c>
      <c r="L171" s="102"/>
      <c r="M171" s="82" t="s">
        <v>16</v>
      </c>
      <c r="N171" s="96">
        <f>+N170</f>
        <v>1.5</v>
      </c>
      <c r="O171" s="96"/>
      <c r="P171" s="82" t="s">
        <v>16</v>
      </c>
      <c r="Q171" s="96">
        <f>+Q170</f>
        <v>2</v>
      </c>
      <c r="R171" s="96"/>
      <c r="S171" s="82" t="s">
        <v>16</v>
      </c>
      <c r="T171" s="96">
        <v>22</v>
      </c>
      <c r="U171" s="96"/>
      <c r="V171" s="8" t="s">
        <v>28</v>
      </c>
      <c r="W171" s="8"/>
      <c r="X171" s="8"/>
      <c r="Y171" s="96">
        <f t="shared" si="11"/>
        <v>1.6500000000000004</v>
      </c>
      <c r="Z171" s="96"/>
      <c r="AA171" s="96"/>
      <c r="AB171" s="8" t="s">
        <v>19</v>
      </c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X171" s="8"/>
      <c r="AY171" s="8"/>
      <c r="AZ171" s="8"/>
      <c r="BA171" s="8"/>
      <c r="BB171" s="8"/>
      <c r="BC171" s="4"/>
    </row>
    <row r="172" spans="2:55" x14ac:dyDescent="0.2">
      <c r="B172" s="3"/>
      <c r="C172" s="8"/>
      <c r="D172" s="8" t="s">
        <v>31</v>
      </c>
      <c r="E172" s="8"/>
      <c r="F172" s="8"/>
      <c r="G172" s="8"/>
      <c r="H172" s="8"/>
      <c r="I172" s="8"/>
      <c r="J172" s="8"/>
      <c r="K172" s="102">
        <v>0.02</v>
      </c>
      <c r="L172" s="102"/>
      <c r="M172" s="82" t="s">
        <v>16</v>
      </c>
      <c r="N172" s="96">
        <f>+N171</f>
        <v>1.5</v>
      </c>
      <c r="O172" s="96"/>
      <c r="P172" s="82" t="s">
        <v>16</v>
      </c>
      <c r="Q172" s="96">
        <f>+Q171</f>
        <v>2</v>
      </c>
      <c r="R172" s="96"/>
      <c r="S172" s="82" t="s">
        <v>16</v>
      </c>
      <c r="T172" s="96">
        <v>20</v>
      </c>
      <c r="U172" s="96"/>
      <c r="V172" s="8" t="s">
        <v>28</v>
      </c>
      <c r="W172" s="8"/>
      <c r="X172" s="8"/>
      <c r="Y172" s="99">
        <f t="shared" si="11"/>
        <v>1.2</v>
      </c>
      <c r="Z172" s="99"/>
      <c r="AA172" s="99"/>
      <c r="AB172" s="2" t="s">
        <v>19</v>
      </c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X172" s="8"/>
      <c r="AY172" s="8"/>
      <c r="AZ172" s="8"/>
      <c r="BA172" s="8"/>
      <c r="BB172" s="8"/>
      <c r="BC172" s="4"/>
    </row>
    <row r="173" spans="2:55" x14ac:dyDescent="0.2">
      <c r="B173" s="3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103">
        <f>SUM(Y169:AA172)</f>
        <v>15.15</v>
      </c>
      <c r="Z173" s="103"/>
      <c r="AA173" s="103"/>
      <c r="AB173" s="8" t="s">
        <v>19</v>
      </c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X173" s="8"/>
      <c r="AY173" s="8"/>
      <c r="AZ173" s="8"/>
      <c r="BA173" s="8"/>
      <c r="BB173" s="8"/>
      <c r="BC173" s="4"/>
    </row>
    <row r="174" spans="2:55" x14ac:dyDescent="0.2">
      <c r="B174" s="3"/>
      <c r="C174" s="8"/>
      <c r="D174" s="92" t="str">
        <f>+Y133</f>
        <v>D10</v>
      </c>
      <c r="E174" s="93"/>
      <c r="F174" s="92" t="s">
        <v>33</v>
      </c>
      <c r="G174" s="93"/>
      <c r="H174" s="93"/>
      <c r="I174" s="93"/>
      <c r="J174" s="93"/>
      <c r="K174" s="93"/>
      <c r="L174" s="93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X174" s="8"/>
      <c r="AY174" s="8"/>
      <c r="AZ174" s="8"/>
      <c r="BA174" s="8"/>
      <c r="BB174" s="8"/>
      <c r="BC174" s="4"/>
    </row>
    <row r="175" spans="2:55" x14ac:dyDescent="0.2">
      <c r="B175" s="3"/>
      <c r="C175" s="8"/>
      <c r="D175" s="8" t="s">
        <v>27</v>
      </c>
      <c r="E175" s="8"/>
      <c r="F175" s="8"/>
      <c r="G175" s="8"/>
      <c r="H175" s="8"/>
      <c r="I175" s="8"/>
      <c r="J175" s="8"/>
      <c r="K175" s="102">
        <v>0.12</v>
      </c>
      <c r="L175" s="102"/>
      <c r="M175" s="82" t="s">
        <v>16</v>
      </c>
      <c r="N175" s="96">
        <f>+F128</f>
        <v>1.5</v>
      </c>
      <c r="O175" s="96"/>
      <c r="P175" s="82" t="s">
        <v>16</v>
      </c>
      <c r="Q175" s="96">
        <f>+W137</f>
        <v>1.5</v>
      </c>
      <c r="R175" s="96"/>
      <c r="S175" s="82" t="s">
        <v>16</v>
      </c>
      <c r="T175" s="96">
        <v>25</v>
      </c>
      <c r="U175" s="96"/>
      <c r="V175" s="8" t="s">
        <v>28</v>
      </c>
      <c r="W175" s="8"/>
      <c r="X175" s="8"/>
      <c r="Y175" s="96">
        <f>+K175*N175*Q175*T175</f>
        <v>6.75</v>
      </c>
      <c r="Z175" s="96"/>
      <c r="AA175" s="96"/>
      <c r="AB175" s="8" t="s">
        <v>19</v>
      </c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X175" s="8"/>
      <c r="AY175" s="8"/>
      <c r="AZ175" s="8"/>
      <c r="BA175" s="8"/>
      <c r="BB175" s="8"/>
      <c r="BC175" s="4"/>
    </row>
    <row r="176" spans="2:55" x14ac:dyDescent="0.2">
      <c r="B176" s="3"/>
      <c r="C176" s="8"/>
      <c r="D176" s="8" t="s">
        <v>30</v>
      </c>
      <c r="E176" s="8"/>
      <c r="F176" s="8"/>
      <c r="G176" s="8"/>
      <c r="H176" s="8"/>
      <c r="I176" s="8"/>
      <c r="J176" s="8"/>
      <c r="K176" s="102">
        <v>0.05</v>
      </c>
      <c r="L176" s="102"/>
      <c r="M176" s="82" t="s">
        <v>16</v>
      </c>
      <c r="N176" s="96">
        <f>+N175</f>
        <v>1.5</v>
      </c>
      <c r="O176" s="96"/>
      <c r="P176" s="82" t="s">
        <v>16</v>
      </c>
      <c r="Q176" s="96">
        <f>+Q175</f>
        <v>1.5</v>
      </c>
      <c r="R176" s="96"/>
      <c r="S176" s="82" t="s">
        <v>16</v>
      </c>
      <c r="T176" s="96">
        <v>22</v>
      </c>
      <c r="U176" s="96"/>
      <c r="V176" s="8" t="s">
        <v>28</v>
      </c>
      <c r="W176" s="8"/>
      <c r="X176" s="8"/>
      <c r="Y176" s="96">
        <f t="shared" ref="Y176:Y178" si="12">+K176*N176*Q176*T176</f>
        <v>2.4750000000000005</v>
      </c>
      <c r="Z176" s="96"/>
      <c r="AA176" s="96"/>
      <c r="AB176" s="8" t="s">
        <v>19</v>
      </c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4"/>
    </row>
    <row r="177" spans="2:89" x14ac:dyDescent="0.2">
      <c r="B177" s="3"/>
      <c r="C177" s="8"/>
      <c r="D177" s="8" t="s">
        <v>26</v>
      </c>
      <c r="E177" s="8"/>
      <c r="F177" s="8"/>
      <c r="G177" s="8"/>
      <c r="H177" s="8"/>
      <c r="I177" s="8"/>
      <c r="J177" s="8"/>
      <c r="K177" s="102">
        <v>2.5000000000000001E-2</v>
      </c>
      <c r="L177" s="102"/>
      <c r="M177" s="82" t="s">
        <v>16</v>
      </c>
      <c r="N177" s="96">
        <f>+N176</f>
        <v>1.5</v>
      </c>
      <c r="O177" s="96"/>
      <c r="P177" s="82" t="s">
        <v>16</v>
      </c>
      <c r="Q177" s="96">
        <f>+Q176</f>
        <v>1.5</v>
      </c>
      <c r="R177" s="96"/>
      <c r="S177" s="82" t="s">
        <v>16</v>
      </c>
      <c r="T177" s="96">
        <v>22</v>
      </c>
      <c r="U177" s="96"/>
      <c r="V177" s="8" t="s">
        <v>28</v>
      </c>
      <c r="W177" s="8"/>
      <c r="X177" s="8"/>
      <c r="Y177" s="96">
        <f t="shared" si="12"/>
        <v>1.2375000000000003</v>
      </c>
      <c r="Z177" s="96"/>
      <c r="AA177" s="96"/>
      <c r="AB177" s="8" t="s">
        <v>19</v>
      </c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4"/>
    </row>
    <row r="178" spans="2:89" ht="12" x14ac:dyDescent="0.2">
      <c r="B178" s="3"/>
      <c r="C178" s="8"/>
      <c r="D178" s="8" t="s">
        <v>31</v>
      </c>
      <c r="E178" s="8"/>
      <c r="F178" s="8"/>
      <c r="G178" s="8"/>
      <c r="H178" s="8"/>
      <c r="I178" s="8"/>
      <c r="J178" s="8"/>
      <c r="K178" s="102">
        <v>0.02</v>
      </c>
      <c r="L178" s="102"/>
      <c r="M178" s="82" t="s">
        <v>16</v>
      </c>
      <c r="N178" s="96">
        <f>+N177</f>
        <v>1.5</v>
      </c>
      <c r="O178" s="96"/>
      <c r="P178" s="82" t="s">
        <v>16</v>
      </c>
      <c r="Q178" s="96">
        <f>+Q177</f>
        <v>1.5</v>
      </c>
      <c r="R178" s="96"/>
      <c r="S178" s="82" t="s">
        <v>16</v>
      </c>
      <c r="T178" s="96">
        <v>20</v>
      </c>
      <c r="U178" s="96"/>
      <c r="V178" s="8" t="s">
        <v>28</v>
      </c>
      <c r="W178" s="8"/>
      <c r="X178" s="8"/>
      <c r="Y178" s="99">
        <f t="shared" si="12"/>
        <v>0.89999999999999991</v>
      </c>
      <c r="Z178" s="99"/>
      <c r="AA178" s="99"/>
      <c r="AB178" s="2" t="s">
        <v>19</v>
      </c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4"/>
      <c r="CH178" s="64"/>
      <c r="CI178" s="65"/>
      <c r="CJ178" s="64"/>
      <c r="CK178" s="64"/>
    </row>
    <row r="179" spans="2:89" x14ac:dyDescent="0.2">
      <c r="B179" s="3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03">
        <f>SUM(Y175:AA178)</f>
        <v>11.362500000000002</v>
      </c>
      <c r="Z179" s="103"/>
      <c r="AA179" s="103"/>
      <c r="AB179" s="8" t="s">
        <v>19</v>
      </c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4"/>
    </row>
    <row r="180" spans="2:89" x14ac:dyDescent="0.2">
      <c r="B180" s="3"/>
      <c r="C180" s="8"/>
      <c r="D180" s="39" t="s">
        <v>37</v>
      </c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4"/>
    </row>
    <row r="181" spans="2:89" x14ac:dyDescent="0.2">
      <c r="B181" s="3"/>
      <c r="C181" s="8"/>
      <c r="D181" s="8" t="str">
        <f>+K125</f>
        <v>K101</v>
      </c>
      <c r="E181" s="8"/>
      <c r="F181" s="8" t="s">
        <v>36</v>
      </c>
      <c r="G181" s="8"/>
      <c r="H181" s="8"/>
      <c r="I181" s="8"/>
      <c r="J181" s="96">
        <f>+L148</f>
        <v>0.2</v>
      </c>
      <c r="K181" s="96"/>
      <c r="L181" s="82" t="s">
        <v>56</v>
      </c>
      <c r="M181" s="96">
        <f>+P148</f>
        <v>1.7999999999999998</v>
      </c>
      <c r="N181" s="96"/>
      <c r="O181" s="82" t="s">
        <v>16</v>
      </c>
      <c r="P181" s="96">
        <f>+J148</f>
        <v>1.8</v>
      </c>
      <c r="Q181" s="96"/>
      <c r="R181" s="87" t="s">
        <v>90</v>
      </c>
      <c r="S181" s="96">
        <f>+V148</f>
        <v>0.8</v>
      </c>
      <c r="T181" s="96"/>
      <c r="U181" s="82" t="s">
        <v>16</v>
      </c>
      <c r="V181" s="96">
        <f>+N148</f>
        <v>1.1000000000000001</v>
      </c>
      <c r="W181" s="96"/>
      <c r="X181" s="1" t="s">
        <v>91</v>
      </c>
      <c r="Y181" s="101">
        <v>13.5</v>
      </c>
      <c r="Z181" s="101"/>
      <c r="AA181" s="8" t="s">
        <v>14</v>
      </c>
      <c r="AB181" s="8"/>
      <c r="AC181" s="8"/>
      <c r="AD181" s="82" t="s">
        <v>15</v>
      </c>
      <c r="AE181" s="96">
        <f>+J181*(M181*P181-S181*V181)*Y181</f>
        <v>6.371999999999999</v>
      </c>
      <c r="AF181" s="96"/>
      <c r="AG181" s="96"/>
      <c r="AH181" s="8" t="s">
        <v>19</v>
      </c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4"/>
    </row>
    <row r="182" spans="2:89" x14ac:dyDescent="0.2">
      <c r="B182" s="3"/>
      <c r="C182" s="8"/>
      <c r="D182" s="8"/>
      <c r="E182" s="8"/>
      <c r="F182" s="8" t="s">
        <v>31</v>
      </c>
      <c r="G182" s="8"/>
      <c r="H182" s="8">
        <v>2</v>
      </c>
      <c r="I182" s="82" t="s">
        <v>16</v>
      </c>
      <c r="J182" s="100">
        <v>0.02</v>
      </c>
      <c r="K182" s="100"/>
      <c r="L182" s="82" t="s">
        <v>56</v>
      </c>
      <c r="M182" s="96">
        <f>+M181</f>
        <v>1.7999999999999998</v>
      </c>
      <c r="N182" s="96"/>
      <c r="O182" s="82" t="s">
        <v>16</v>
      </c>
      <c r="P182" s="96">
        <f>+P181</f>
        <v>1.8</v>
      </c>
      <c r="Q182" s="96"/>
      <c r="R182" s="87" t="s">
        <v>90</v>
      </c>
      <c r="S182" s="96">
        <f>+S181</f>
        <v>0.8</v>
      </c>
      <c r="T182" s="96"/>
      <c r="U182" s="82" t="s">
        <v>16</v>
      </c>
      <c r="V182" s="96">
        <f>+V181</f>
        <v>1.1000000000000001</v>
      </c>
      <c r="W182" s="96"/>
      <c r="X182" s="1" t="s">
        <v>91</v>
      </c>
      <c r="Y182" s="101">
        <v>20</v>
      </c>
      <c r="Z182" s="101"/>
      <c r="AA182" s="8" t="s">
        <v>14</v>
      </c>
      <c r="AB182" s="8"/>
      <c r="AC182" s="8"/>
      <c r="AD182" s="82" t="s">
        <v>15</v>
      </c>
      <c r="AE182" s="96">
        <f>H182*J182*(M182*P182-S182*V182)*Y182</f>
        <v>1.8879999999999997</v>
      </c>
      <c r="AF182" s="96"/>
      <c r="AG182" s="96"/>
      <c r="AH182" s="8" t="s">
        <v>19</v>
      </c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4"/>
    </row>
    <row r="183" spans="2:89" x14ac:dyDescent="0.2">
      <c r="B183" s="3"/>
      <c r="C183" s="8"/>
      <c r="D183" s="8" t="str">
        <f>+W125</f>
        <v>K102</v>
      </c>
      <c r="E183" s="8"/>
      <c r="F183" s="8" t="s">
        <v>36</v>
      </c>
      <c r="G183" s="8"/>
      <c r="H183" s="8"/>
      <c r="I183" s="8"/>
      <c r="J183" s="96">
        <f>+L149</f>
        <v>0.1</v>
      </c>
      <c r="K183" s="96"/>
      <c r="L183" s="82" t="s">
        <v>56</v>
      </c>
      <c r="M183" s="96">
        <f>+P149</f>
        <v>2.9</v>
      </c>
      <c r="N183" s="96"/>
      <c r="O183" s="82" t="s">
        <v>16</v>
      </c>
      <c r="P183" s="96">
        <f>+J149</f>
        <v>1.3</v>
      </c>
      <c r="Q183" s="96"/>
      <c r="R183" s="87" t="s">
        <v>90</v>
      </c>
      <c r="S183" s="96">
        <f>+V149</f>
        <v>0</v>
      </c>
      <c r="T183" s="96"/>
      <c r="U183" s="82" t="s">
        <v>16</v>
      </c>
      <c r="V183" s="96">
        <f>+N149</f>
        <v>0</v>
      </c>
      <c r="W183" s="96"/>
      <c r="X183" s="1" t="s">
        <v>91</v>
      </c>
      <c r="Y183" s="101">
        <v>13.5</v>
      </c>
      <c r="Z183" s="101"/>
      <c r="AA183" s="8" t="s">
        <v>14</v>
      </c>
      <c r="AB183" s="8"/>
      <c r="AC183" s="8"/>
      <c r="AD183" s="82" t="s">
        <v>15</v>
      </c>
      <c r="AE183" s="96">
        <f>+J183*(M183*P183-S183*V183)*Y183</f>
        <v>5.0895000000000001</v>
      </c>
      <c r="AF183" s="96"/>
      <c r="AG183" s="96"/>
      <c r="AH183" s="8" t="s">
        <v>19</v>
      </c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4"/>
    </row>
    <row r="184" spans="2:89" x14ac:dyDescent="0.2">
      <c r="B184" s="3"/>
      <c r="C184" s="8"/>
      <c r="D184" s="8"/>
      <c r="E184" s="8"/>
      <c r="F184" s="8" t="s">
        <v>31</v>
      </c>
      <c r="G184" s="8"/>
      <c r="H184" s="8">
        <v>2</v>
      </c>
      <c r="I184" s="82" t="s">
        <v>16</v>
      </c>
      <c r="J184" s="100">
        <v>0.02</v>
      </c>
      <c r="K184" s="100"/>
      <c r="L184" s="82" t="s">
        <v>56</v>
      </c>
      <c r="M184" s="96">
        <f>+M183</f>
        <v>2.9</v>
      </c>
      <c r="N184" s="96"/>
      <c r="O184" s="82" t="s">
        <v>16</v>
      </c>
      <c r="P184" s="96">
        <f>+P183</f>
        <v>1.3</v>
      </c>
      <c r="Q184" s="96"/>
      <c r="R184" s="87" t="s">
        <v>90</v>
      </c>
      <c r="S184" s="96">
        <f>+S183</f>
        <v>0</v>
      </c>
      <c r="T184" s="96"/>
      <c r="U184" s="82" t="s">
        <v>16</v>
      </c>
      <c r="V184" s="96">
        <f>+V183</f>
        <v>0</v>
      </c>
      <c r="W184" s="96"/>
      <c r="X184" s="1" t="s">
        <v>91</v>
      </c>
      <c r="Y184" s="101">
        <v>20</v>
      </c>
      <c r="Z184" s="101"/>
      <c r="AA184" s="8" t="s">
        <v>14</v>
      </c>
      <c r="AB184" s="8"/>
      <c r="AC184" s="8"/>
      <c r="AD184" s="82" t="s">
        <v>15</v>
      </c>
      <c r="AE184" s="96">
        <f>H184*J184*(M184*P184-S184*V184)*Y184</f>
        <v>3.0160000000000005</v>
      </c>
      <c r="AF184" s="96"/>
      <c r="AG184" s="96"/>
      <c r="AH184" s="8" t="s">
        <v>19</v>
      </c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4"/>
    </row>
    <row r="185" spans="2:89" x14ac:dyDescent="0.2">
      <c r="B185" s="3"/>
      <c r="C185" s="8"/>
      <c r="D185" s="8" t="str">
        <f>+R118</f>
        <v>K103</v>
      </c>
      <c r="E185" s="8"/>
      <c r="F185" s="8" t="s">
        <v>36</v>
      </c>
      <c r="G185" s="8"/>
      <c r="H185" s="8"/>
      <c r="I185" s="8"/>
      <c r="J185" s="96">
        <f>+L150</f>
        <v>0.2</v>
      </c>
      <c r="K185" s="96"/>
      <c r="L185" s="82" t="s">
        <v>56</v>
      </c>
      <c r="M185" s="96">
        <f>+P150</f>
        <v>1.6999999999999997</v>
      </c>
      <c r="N185" s="96"/>
      <c r="O185" s="82" t="s">
        <v>16</v>
      </c>
      <c r="P185" s="96">
        <f>+J150</f>
        <v>2.0499999999999998</v>
      </c>
      <c r="Q185" s="96"/>
      <c r="R185" s="87" t="s">
        <v>90</v>
      </c>
      <c r="S185" s="96">
        <f>+V150</f>
        <v>0.8</v>
      </c>
      <c r="T185" s="96"/>
      <c r="U185" s="82" t="s">
        <v>16</v>
      </c>
      <c r="V185" s="96">
        <f>+N150</f>
        <v>1.2</v>
      </c>
      <c r="W185" s="96"/>
      <c r="X185" s="1" t="s">
        <v>91</v>
      </c>
      <c r="Y185" s="101">
        <v>13.5</v>
      </c>
      <c r="Z185" s="101"/>
      <c r="AA185" s="8" t="s">
        <v>14</v>
      </c>
      <c r="AB185" s="8"/>
      <c r="AC185" s="8"/>
      <c r="AD185" s="82" t="s">
        <v>15</v>
      </c>
      <c r="AE185" s="96">
        <f>+J185*(M185*P185-S185*V185)*Y185</f>
        <v>6.8174999999999972</v>
      </c>
      <c r="AF185" s="96"/>
      <c r="AG185" s="96"/>
      <c r="AH185" s="8" t="s">
        <v>19</v>
      </c>
      <c r="BB185" s="8"/>
      <c r="BC185" s="4"/>
    </row>
    <row r="186" spans="2:89" x14ac:dyDescent="0.2">
      <c r="B186" s="3"/>
      <c r="C186" s="8"/>
      <c r="D186" s="8"/>
      <c r="E186" s="8"/>
      <c r="F186" s="8" t="s">
        <v>31</v>
      </c>
      <c r="G186" s="8"/>
      <c r="H186" s="8">
        <v>2</v>
      </c>
      <c r="I186" s="82" t="s">
        <v>16</v>
      </c>
      <c r="J186" s="100">
        <v>0.02</v>
      </c>
      <c r="K186" s="100"/>
      <c r="L186" s="82" t="s">
        <v>56</v>
      </c>
      <c r="M186" s="96">
        <f>+M185</f>
        <v>1.6999999999999997</v>
      </c>
      <c r="N186" s="96"/>
      <c r="O186" s="82" t="s">
        <v>16</v>
      </c>
      <c r="P186" s="96">
        <f>+P185</f>
        <v>2.0499999999999998</v>
      </c>
      <c r="Q186" s="96"/>
      <c r="R186" s="87" t="s">
        <v>90</v>
      </c>
      <c r="S186" s="96">
        <f>+S185</f>
        <v>0.8</v>
      </c>
      <c r="T186" s="96"/>
      <c r="U186" s="82" t="s">
        <v>16</v>
      </c>
      <c r="V186" s="96">
        <f>+V185</f>
        <v>1.2</v>
      </c>
      <c r="W186" s="96"/>
      <c r="X186" s="1" t="s">
        <v>91</v>
      </c>
      <c r="Y186" s="101">
        <v>20</v>
      </c>
      <c r="Z186" s="101"/>
      <c r="AA186" s="8" t="s">
        <v>14</v>
      </c>
      <c r="AB186" s="8"/>
      <c r="AC186" s="8"/>
      <c r="AD186" s="82" t="s">
        <v>15</v>
      </c>
      <c r="AE186" s="96">
        <f>H186*J186*(M186*P186-S186*V186)*Y186</f>
        <v>2.0199999999999991</v>
      </c>
      <c r="AF186" s="96"/>
      <c r="AG186" s="96"/>
      <c r="AH186" s="8" t="s">
        <v>19</v>
      </c>
      <c r="BC186" s="4"/>
    </row>
    <row r="187" spans="2:89" x14ac:dyDescent="0.2">
      <c r="B187" s="3"/>
      <c r="C187" s="8"/>
      <c r="D187" s="8" t="str">
        <f>+R131</f>
        <v>K104</v>
      </c>
      <c r="E187" s="8"/>
      <c r="F187" s="8" t="s">
        <v>36</v>
      </c>
      <c r="G187" s="8"/>
      <c r="H187" s="8"/>
      <c r="I187" s="8"/>
      <c r="J187" s="96">
        <f>+L151</f>
        <v>0.1</v>
      </c>
      <c r="K187" s="96"/>
      <c r="L187" s="82" t="s">
        <v>56</v>
      </c>
      <c r="M187" s="96">
        <f>+P151</f>
        <v>2.9</v>
      </c>
      <c r="N187" s="96"/>
      <c r="O187" s="82" t="s">
        <v>16</v>
      </c>
      <c r="P187" s="96">
        <f>+J151</f>
        <v>1.3</v>
      </c>
      <c r="Q187" s="96"/>
      <c r="R187" s="87" t="s">
        <v>90</v>
      </c>
      <c r="S187" s="96">
        <f>+V151</f>
        <v>0</v>
      </c>
      <c r="T187" s="96"/>
      <c r="U187" s="82" t="s">
        <v>16</v>
      </c>
      <c r="V187" s="96">
        <f>+N151</f>
        <v>0</v>
      </c>
      <c r="W187" s="96"/>
      <c r="X187" s="1" t="s">
        <v>91</v>
      </c>
      <c r="Y187" s="101">
        <v>13.5</v>
      </c>
      <c r="Z187" s="101"/>
      <c r="AA187" s="8" t="s">
        <v>14</v>
      </c>
      <c r="AB187" s="8"/>
      <c r="AC187" s="8"/>
      <c r="AD187" s="82" t="s">
        <v>15</v>
      </c>
      <c r="AE187" s="96">
        <f>+J187*(M187*P187-S187*V187)*Y187</f>
        <v>5.0895000000000001</v>
      </c>
      <c r="AF187" s="96"/>
      <c r="AG187" s="96"/>
      <c r="AH187" s="8" t="s">
        <v>19</v>
      </c>
      <c r="BC187" s="4"/>
    </row>
    <row r="188" spans="2:89" x14ac:dyDescent="0.2">
      <c r="B188" s="3"/>
      <c r="C188" s="8"/>
      <c r="D188" s="8"/>
      <c r="E188" s="8"/>
      <c r="F188" s="8" t="s">
        <v>31</v>
      </c>
      <c r="G188" s="8"/>
      <c r="H188" s="8">
        <v>2</v>
      </c>
      <c r="I188" s="82" t="s">
        <v>16</v>
      </c>
      <c r="J188" s="100">
        <v>0.02</v>
      </c>
      <c r="K188" s="100"/>
      <c r="L188" s="82" t="s">
        <v>56</v>
      </c>
      <c r="M188" s="96">
        <f>+M187</f>
        <v>2.9</v>
      </c>
      <c r="N188" s="96"/>
      <c r="O188" s="82" t="s">
        <v>16</v>
      </c>
      <c r="P188" s="96">
        <f>+P187</f>
        <v>1.3</v>
      </c>
      <c r="Q188" s="96"/>
      <c r="R188" s="87" t="s">
        <v>90</v>
      </c>
      <c r="S188" s="96">
        <f>+S187</f>
        <v>0</v>
      </c>
      <c r="T188" s="96"/>
      <c r="U188" s="82" t="s">
        <v>16</v>
      </c>
      <c r="V188" s="96">
        <f>+V187</f>
        <v>0</v>
      </c>
      <c r="W188" s="96"/>
      <c r="X188" s="1" t="s">
        <v>91</v>
      </c>
      <c r="Y188" s="101">
        <v>20</v>
      </c>
      <c r="Z188" s="101"/>
      <c r="AA188" s="8" t="s">
        <v>14</v>
      </c>
      <c r="AB188" s="8"/>
      <c r="AC188" s="8"/>
      <c r="AD188" s="82" t="s">
        <v>15</v>
      </c>
      <c r="AE188" s="96">
        <f>H188*J188*(M188*P188-S188*V188)*Y188</f>
        <v>3.0160000000000005</v>
      </c>
      <c r="AF188" s="96"/>
      <c r="AG188" s="96"/>
      <c r="AH188" s="8" t="s">
        <v>19</v>
      </c>
      <c r="BC188" s="4"/>
    </row>
    <row r="189" spans="2:89" s="41" customFormat="1" x14ac:dyDescent="0.2">
      <c r="B189" s="6"/>
      <c r="C189" s="7"/>
      <c r="D189" s="7"/>
      <c r="E189" s="7"/>
      <c r="F189" s="7"/>
      <c r="G189" s="7"/>
      <c r="H189" s="7"/>
      <c r="I189" s="7"/>
      <c r="J189" s="83"/>
      <c r="K189" s="83"/>
      <c r="L189" s="83"/>
      <c r="M189" s="83"/>
      <c r="N189" s="83"/>
      <c r="O189" s="83"/>
      <c r="P189" s="83"/>
      <c r="Q189" s="83"/>
      <c r="R189" s="83"/>
      <c r="S189" s="85"/>
      <c r="T189" s="85"/>
      <c r="U189" s="7"/>
      <c r="V189" s="7"/>
      <c r="W189" s="7"/>
      <c r="X189" s="83"/>
      <c r="Y189" s="83"/>
      <c r="Z189" s="83"/>
      <c r="AA189" s="83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40"/>
    </row>
    <row r="190" spans="2:89" s="41" customFormat="1" x14ac:dyDescent="0.2">
      <c r="B190" s="6"/>
      <c r="C190" s="7"/>
      <c r="D190" s="39" t="s">
        <v>87</v>
      </c>
      <c r="E190" s="7"/>
      <c r="F190" s="7"/>
      <c r="G190" s="7"/>
      <c r="H190" s="7"/>
      <c r="I190" s="7"/>
      <c r="J190" s="83"/>
      <c r="K190" s="83"/>
      <c r="L190" s="83"/>
      <c r="M190" s="83"/>
      <c r="N190" s="83"/>
      <c r="O190" s="83"/>
      <c r="P190" s="83"/>
      <c r="Q190" s="83"/>
      <c r="R190" s="83"/>
      <c r="S190" s="85"/>
      <c r="T190" s="85"/>
      <c r="U190" s="7"/>
      <c r="V190" s="7"/>
      <c r="W190" s="7"/>
      <c r="X190" s="83"/>
      <c r="Y190" s="83"/>
      <c r="Z190" s="83"/>
      <c r="AA190" s="83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40"/>
    </row>
    <row r="191" spans="2:89" s="41" customFormat="1" x14ac:dyDescent="0.2">
      <c r="B191" s="6"/>
      <c r="C191" s="7"/>
      <c r="D191" s="8" t="str">
        <f>+D181</f>
        <v>K101</v>
      </c>
      <c r="E191" s="8"/>
      <c r="F191" s="8" t="s">
        <v>36</v>
      </c>
      <c r="G191" s="8"/>
      <c r="H191" s="8"/>
      <c r="I191" s="7"/>
      <c r="M191" s="100">
        <f>+N148</f>
        <v>1.1000000000000001</v>
      </c>
      <c r="N191" s="100"/>
      <c r="O191" s="83" t="s">
        <v>16</v>
      </c>
      <c r="P191" s="100">
        <f>+V148</f>
        <v>0.8</v>
      </c>
      <c r="Q191" s="100"/>
      <c r="R191" s="83" t="s">
        <v>16</v>
      </c>
      <c r="S191" s="100">
        <f>IF(R148="yok",0,IF(R148="çift cam",0.5,0.4))</f>
        <v>0.5</v>
      </c>
      <c r="T191" s="100"/>
      <c r="U191" s="78" t="s">
        <v>29</v>
      </c>
      <c r="V191" s="85"/>
      <c r="W191" s="85"/>
      <c r="X191" s="82" t="s">
        <v>15</v>
      </c>
      <c r="Y191" s="96">
        <f>+M191*P191*S191</f>
        <v>0.44000000000000006</v>
      </c>
      <c r="Z191" s="96"/>
      <c r="AA191" s="96"/>
      <c r="AB191" s="8" t="s">
        <v>19</v>
      </c>
      <c r="AC191" s="7"/>
      <c r="AD191" s="7"/>
      <c r="AE191" s="7"/>
      <c r="AF191" s="7" t="s">
        <v>92</v>
      </c>
      <c r="AG191" s="7"/>
      <c r="AX191" s="7"/>
      <c r="AY191" s="7"/>
      <c r="AZ191" s="7"/>
      <c r="BA191" s="7"/>
      <c r="BB191" s="7"/>
      <c r="BC191" s="40"/>
    </row>
    <row r="192" spans="2:89" s="41" customFormat="1" x14ac:dyDescent="0.2">
      <c r="B192" s="6"/>
      <c r="C192" s="7"/>
      <c r="D192" s="8" t="str">
        <f>+D183</f>
        <v>K102</v>
      </c>
      <c r="E192" s="8"/>
      <c r="F192" s="8" t="s">
        <v>36</v>
      </c>
      <c r="G192" s="8"/>
      <c r="H192" s="8"/>
      <c r="I192" s="7"/>
      <c r="M192" s="100">
        <f>+N149</f>
        <v>0</v>
      </c>
      <c r="N192" s="100"/>
      <c r="O192" s="83" t="s">
        <v>16</v>
      </c>
      <c r="P192" s="100">
        <f>+V149</f>
        <v>0</v>
      </c>
      <c r="Q192" s="100"/>
      <c r="R192" s="83" t="s">
        <v>16</v>
      </c>
      <c r="S192" s="100">
        <f>IF(R149="yok",0,IF(R149="çift cam",0.5,0.4))</f>
        <v>0</v>
      </c>
      <c r="T192" s="100"/>
      <c r="U192" s="78" t="s">
        <v>29</v>
      </c>
      <c r="V192" s="85"/>
      <c r="W192" s="85"/>
      <c r="X192" s="82" t="s">
        <v>15</v>
      </c>
      <c r="Y192" s="96">
        <f>+M192*P192*S192</f>
        <v>0</v>
      </c>
      <c r="Z192" s="96"/>
      <c r="AA192" s="96"/>
      <c r="AB192" s="8" t="s">
        <v>19</v>
      </c>
      <c r="AC192" s="7"/>
      <c r="AD192" s="7"/>
      <c r="AE192" s="7"/>
      <c r="AF192" s="7"/>
      <c r="AG192" s="7"/>
      <c r="AX192" s="7"/>
      <c r="AY192" s="7"/>
      <c r="AZ192" s="7"/>
      <c r="BA192" s="7"/>
      <c r="BB192" s="7"/>
      <c r="BC192" s="40"/>
    </row>
    <row r="193" spans="2:55" s="41" customFormat="1" x14ac:dyDescent="0.2">
      <c r="B193" s="6"/>
      <c r="C193" s="7"/>
      <c r="D193" s="8" t="str">
        <f>+D185</f>
        <v>K103</v>
      </c>
      <c r="E193" s="8"/>
      <c r="F193" s="8" t="s">
        <v>36</v>
      </c>
      <c r="G193" s="8"/>
      <c r="H193" s="8"/>
      <c r="I193" s="7"/>
      <c r="M193" s="100">
        <f>+N150</f>
        <v>1.2</v>
      </c>
      <c r="N193" s="100"/>
      <c r="O193" s="83" t="s">
        <v>16</v>
      </c>
      <c r="P193" s="100">
        <f>+V150</f>
        <v>0.8</v>
      </c>
      <c r="Q193" s="100"/>
      <c r="R193" s="83" t="s">
        <v>16</v>
      </c>
      <c r="S193" s="100">
        <f>IF(R150="yok",0,IF(R150="çift cam",0.5,0.4))</f>
        <v>0.5</v>
      </c>
      <c r="T193" s="100"/>
      <c r="U193" s="78" t="s">
        <v>29</v>
      </c>
      <c r="V193" s="85"/>
      <c r="W193" s="85"/>
      <c r="X193" s="82" t="s">
        <v>15</v>
      </c>
      <c r="Y193" s="96">
        <f>+M193*P193*S193</f>
        <v>0.48</v>
      </c>
      <c r="Z193" s="96"/>
      <c r="AA193" s="96"/>
      <c r="AB193" s="8" t="s">
        <v>19</v>
      </c>
      <c r="AC193" s="7"/>
      <c r="AD193" s="7"/>
      <c r="AE193" s="7"/>
      <c r="AF193" s="7"/>
      <c r="AG193" s="7"/>
      <c r="AX193" s="7"/>
      <c r="AY193" s="7"/>
      <c r="AZ193" s="7"/>
      <c r="BA193" s="7"/>
      <c r="BB193" s="7"/>
      <c r="BC193" s="40"/>
    </row>
    <row r="194" spans="2:55" s="41" customFormat="1" x14ac:dyDescent="0.2">
      <c r="B194" s="6"/>
      <c r="C194" s="7"/>
      <c r="D194" s="8" t="str">
        <f>+D187</f>
        <v>K104</v>
      </c>
      <c r="E194" s="8"/>
      <c r="F194" s="8" t="s">
        <v>36</v>
      </c>
      <c r="G194" s="8"/>
      <c r="H194" s="8"/>
      <c r="I194" s="7"/>
      <c r="M194" s="100">
        <f>+N151</f>
        <v>0</v>
      </c>
      <c r="N194" s="100"/>
      <c r="O194" s="83" t="s">
        <v>16</v>
      </c>
      <c r="P194" s="100">
        <f>+V151</f>
        <v>0</v>
      </c>
      <c r="Q194" s="100"/>
      <c r="R194" s="83" t="s">
        <v>16</v>
      </c>
      <c r="S194" s="100">
        <f>IF(R151="yok",0,IF(R151="çift cam",0.5,0.4))</f>
        <v>0</v>
      </c>
      <c r="T194" s="100"/>
      <c r="U194" s="78" t="s">
        <v>29</v>
      </c>
      <c r="V194" s="85"/>
      <c r="W194" s="85"/>
      <c r="X194" s="82" t="s">
        <v>15</v>
      </c>
      <c r="Y194" s="96">
        <f>+M194*P194*S194</f>
        <v>0</v>
      </c>
      <c r="Z194" s="96"/>
      <c r="AA194" s="96"/>
      <c r="AB194" s="8" t="s">
        <v>19</v>
      </c>
      <c r="AC194" s="7"/>
      <c r="AD194" s="7"/>
      <c r="AE194" s="7"/>
      <c r="AF194" s="7"/>
      <c r="AG194" s="7"/>
      <c r="AX194" s="7"/>
      <c r="AY194" s="7"/>
      <c r="AZ194" s="7"/>
      <c r="BA194" s="7"/>
      <c r="BB194" s="7"/>
      <c r="BC194" s="40"/>
    </row>
    <row r="195" spans="2:55" s="41" customFormat="1" x14ac:dyDescent="0.2">
      <c r="B195" s="6"/>
      <c r="C195" s="7"/>
      <c r="D195" s="7"/>
      <c r="E195" s="7"/>
      <c r="F195" s="7"/>
      <c r="G195" s="7"/>
      <c r="H195" s="7"/>
      <c r="I195" s="7"/>
      <c r="J195" s="83"/>
      <c r="K195" s="83"/>
      <c r="L195" s="83"/>
      <c r="M195" s="83"/>
      <c r="N195" s="83"/>
      <c r="O195" s="83"/>
      <c r="P195" s="83"/>
      <c r="Q195" s="83"/>
      <c r="R195" s="83"/>
      <c r="S195" s="85"/>
      <c r="T195" s="85"/>
      <c r="U195" s="7"/>
      <c r="V195" s="7"/>
      <c r="W195" s="7"/>
      <c r="X195" s="83"/>
      <c r="Y195" s="83"/>
      <c r="Z195" s="83"/>
      <c r="AA195" s="83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40"/>
    </row>
    <row r="196" spans="2:55" x14ac:dyDescent="0.2">
      <c r="B196" s="3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 t="s">
        <v>39</v>
      </c>
      <c r="R196" s="8"/>
      <c r="S196" s="8"/>
      <c r="T196" s="8"/>
      <c r="U196" s="8"/>
      <c r="V196" s="8"/>
      <c r="W196" s="8"/>
      <c r="X196" s="8"/>
      <c r="Y196" s="96">
        <f>SUM(Y155:AA160)+Y167+Y173+Y179+SUM(AE181:AG188)+SUM(Y191:AA194)</f>
        <v>111.13475000000001</v>
      </c>
      <c r="Z196" s="96"/>
      <c r="AA196" s="96"/>
      <c r="AB196" s="8" t="s">
        <v>19</v>
      </c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4"/>
    </row>
    <row r="197" spans="2:55" x14ac:dyDescent="0.2">
      <c r="B197" s="3"/>
      <c r="C197" s="8"/>
      <c r="D197" s="39" t="s">
        <v>41</v>
      </c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4"/>
    </row>
    <row r="198" spans="2:55" x14ac:dyDescent="0.2">
      <c r="B198" s="3"/>
      <c r="C198" s="8"/>
      <c r="D198" s="8" t="str">
        <f>+D162</f>
        <v>D9</v>
      </c>
      <c r="F198" s="8" t="s">
        <v>38</v>
      </c>
      <c r="G198" s="8"/>
      <c r="H198" s="8"/>
      <c r="I198" s="8"/>
      <c r="J198" s="8"/>
      <c r="K198" s="8"/>
      <c r="L198" s="8"/>
      <c r="M198" s="96">
        <f>+N163</f>
        <v>2.25</v>
      </c>
      <c r="N198" s="96"/>
      <c r="O198" s="82" t="s">
        <v>16</v>
      </c>
      <c r="P198" s="96">
        <f>+Q163</f>
        <v>1.5</v>
      </c>
      <c r="Q198" s="96"/>
      <c r="R198" s="82" t="s">
        <v>16</v>
      </c>
      <c r="S198" s="98">
        <v>2</v>
      </c>
      <c r="T198" s="98"/>
      <c r="U198" s="8" t="s">
        <v>29</v>
      </c>
      <c r="V198" s="8"/>
      <c r="W198" s="8"/>
      <c r="X198" s="82" t="s">
        <v>15</v>
      </c>
      <c r="Y198" s="96">
        <f t="shared" ref="Y198:Y200" si="13">+M198*P198*S198</f>
        <v>6.75</v>
      </c>
      <c r="Z198" s="96"/>
      <c r="AA198" s="96"/>
      <c r="AB198" s="8" t="s">
        <v>19</v>
      </c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4"/>
    </row>
    <row r="199" spans="2:55" x14ac:dyDescent="0.2">
      <c r="B199" s="3"/>
      <c r="C199" s="8"/>
      <c r="D199" s="8" t="str">
        <f>+D168</f>
        <v>D8</v>
      </c>
      <c r="F199" s="8" t="s">
        <v>38</v>
      </c>
      <c r="G199" s="8"/>
      <c r="H199" s="8"/>
      <c r="I199" s="8"/>
      <c r="J199" s="8"/>
      <c r="K199" s="8"/>
      <c r="L199" s="8"/>
      <c r="M199" s="96">
        <f>+N169</f>
        <v>1.5</v>
      </c>
      <c r="N199" s="96"/>
      <c r="O199" s="82" t="s">
        <v>16</v>
      </c>
      <c r="P199" s="96">
        <f>+Q169</f>
        <v>2</v>
      </c>
      <c r="Q199" s="96"/>
      <c r="R199" s="82" t="s">
        <v>16</v>
      </c>
      <c r="S199" s="98">
        <v>5</v>
      </c>
      <c r="T199" s="98"/>
      <c r="U199" s="8" t="s">
        <v>29</v>
      </c>
      <c r="V199" s="8"/>
      <c r="W199" s="8"/>
      <c r="X199" s="82" t="s">
        <v>15</v>
      </c>
      <c r="Y199" s="96">
        <f t="shared" si="13"/>
        <v>15</v>
      </c>
      <c r="Z199" s="96"/>
      <c r="AA199" s="96"/>
      <c r="AB199" s="8" t="s">
        <v>19</v>
      </c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4"/>
    </row>
    <row r="200" spans="2:55" x14ac:dyDescent="0.2">
      <c r="B200" s="3"/>
      <c r="C200" s="8"/>
      <c r="D200" s="8" t="str">
        <f>+D174</f>
        <v>D10</v>
      </c>
      <c r="F200" s="8" t="s">
        <v>38</v>
      </c>
      <c r="G200" s="8"/>
      <c r="H200" s="8"/>
      <c r="I200" s="8"/>
      <c r="J200" s="8"/>
      <c r="K200" s="8"/>
      <c r="L200" s="8"/>
      <c r="M200" s="96">
        <f>+N175</f>
        <v>1.5</v>
      </c>
      <c r="N200" s="96"/>
      <c r="O200" s="82" t="s">
        <v>16</v>
      </c>
      <c r="P200" s="96">
        <f>+Q175</f>
        <v>1.5</v>
      </c>
      <c r="Q200" s="96"/>
      <c r="R200" s="82" t="s">
        <v>16</v>
      </c>
      <c r="S200" s="98">
        <v>2</v>
      </c>
      <c r="T200" s="98"/>
      <c r="U200" s="8" t="s">
        <v>29</v>
      </c>
      <c r="V200" s="8"/>
      <c r="W200" s="8"/>
      <c r="X200" s="82" t="s">
        <v>15</v>
      </c>
      <c r="Y200" s="99">
        <f t="shared" si="13"/>
        <v>4.5</v>
      </c>
      <c r="Z200" s="99"/>
      <c r="AA200" s="99"/>
      <c r="AB200" s="2" t="s">
        <v>19</v>
      </c>
      <c r="AC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4"/>
    </row>
    <row r="201" spans="2:55" ht="12" x14ac:dyDescent="0.2">
      <c r="B201" s="3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 t="s">
        <v>40</v>
      </c>
      <c r="Q201" s="8"/>
      <c r="R201" s="8"/>
      <c r="S201" s="8"/>
      <c r="T201" s="8"/>
      <c r="U201" s="8"/>
      <c r="V201" s="8"/>
      <c r="W201" s="8"/>
      <c r="X201" s="8"/>
      <c r="Y201" s="96">
        <f>SUM(Y198:AA200)</f>
        <v>26.25</v>
      </c>
      <c r="Z201" s="96"/>
      <c r="AA201" s="96"/>
      <c r="AB201" s="8" t="s">
        <v>19</v>
      </c>
      <c r="AC201" s="8"/>
      <c r="BB201" s="64"/>
      <c r="BC201" s="4"/>
    </row>
    <row r="202" spans="2:55" x14ac:dyDescent="0.2">
      <c r="B202" s="3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2"/>
      <c r="Z202" s="82"/>
      <c r="AA202" s="82"/>
      <c r="AB202" s="8"/>
      <c r="AC202" s="8"/>
      <c r="BC202" s="4"/>
    </row>
    <row r="203" spans="2:55" x14ac:dyDescent="0.2">
      <c r="B203" s="3"/>
      <c r="C203" s="8"/>
      <c r="D203" s="8"/>
      <c r="E203" s="8"/>
      <c r="F203" s="8" t="s">
        <v>99</v>
      </c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97">
        <f>1.4*Y196+1.6*Y201</f>
        <v>197.58865</v>
      </c>
      <c r="Z203" s="97"/>
      <c r="AA203" s="97"/>
      <c r="AB203" s="42" t="s">
        <v>19</v>
      </c>
      <c r="AC203" s="8"/>
      <c r="BC203" s="4"/>
    </row>
    <row r="204" spans="2:55" x14ac:dyDescent="0.2">
      <c r="B204" s="3"/>
      <c r="C204" s="8"/>
      <c r="D204" s="8" t="s">
        <v>74</v>
      </c>
      <c r="E204" s="8"/>
      <c r="F204" s="8">
        <f>+K9</f>
        <v>5</v>
      </c>
      <c r="G204" s="82" t="s">
        <v>16</v>
      </c>
      <c r="H204" s="96">
        <f>+Y203</f>
        <v>197.58865</v>
      </c>
      <c r="I204" s="96"/>
      <c r="J204" s="96"/>
      <c r="K204" s="82" t="s">
        <v>15</v>
      </c>
      <c r="L204" s="96">
        <f>+F204*H204</f>
        <v>987.94325000000003</v>
      </c>
      <c r="M204" s="96"/>
      <c r="N204" s="96"/>
      <c r="O204" s="8" t="s">
        <v>19</v>
      </c>
      <c r="P204" s="8"/>
      <c r="Q204" s="81" t="s">
        <v>93</v>
      </c>
      <c r="R204" s="1">
        <f>+F204</f>
        <v>5</v>
      </c>
      <c r="S204" s="1" t="s">
        <v>94</v>
      </c>
      <c r="U204" s="8"/>
      <c r="V204" s="8"/>
      <c r="W204" s="8"/>
      <c r="X204" s="8"/>
      <c r="Y204" s="84"/>
      <c r="Z204" s="84"/>
      <c r="AA204" s="84"/>
      <c r="AB204" s="42"/>
      <c r="AC204" s="8"/>
      <c r="AH204" s="86"/>
      <c r="AI204" s="86"/>
      <c r="AJ204" s="86"/>
      <c r="AK204" s="63"/>
      <c r="AL204" s="87"/>
      <c r="AM204" s="65"/>
      <c r="AN204" s="65"/>
      <c r="AO204" s="87"/>
      <c r="AP204" s="87"/>
      <c r="AQ204" s="87"/>
      <c r="AR204" s="65"/>
      <c r="AT204" s="68"/>
      <c r="BC204" s="4"/>
    </row>
    <row r="205" spans="2:55" ht="12" x14ac:dyDescent="0.2">
      <c r="B205" s="3"/>
      <c r="C205" s="8"/>
      <c r="D205" s="62" t="s">
        <v>81</v>
      </c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4"/>
      <c r="AA205" s="84"/>
      <c r="AB205" s="42"/>
      <c r="AC205" s="8"/>
      <c r="AH205" s="86"/>
      <c r="AI205" s="86"/>
      <c r="AJ205" s="86"/>
      <c r="AK205" s="63"/>
      <c r="AL205" s="87"/>
      <c r="AM205" s="65"/>
      <c r="AN205" s="65"/>
      <c r="AO205" s="87"/>
      <c r="AP205" s="87"/>
      <c r="AQ205" s="87"/>
      <c r="AR205" s="65"/>
      <c r="AT205" s="68"/>
      <c r="BC205" s="4"/>
    </row>
    <row r="206" spans="2:55" x14ac:dyDescent="0.2">
      <c r="B206" s="3"/>
      <c r="C206" s="8"/>
      <c r="D206" s="63" t="s">
        <v>78</v>
      </c>
      <c r="E206" s="63"/>
      <c r="F206" s="63"/>
      <c r="G206" s="63"/>
      <c r="H206" s="63"/>
      <c r="I206" s="63"/>
      <c r="J206" s="63"/>
      <c r="L206" s="94">
        <v>0.9</v>
      </c>
      <c r="M206" s="94"/>
      <c r="N206" s="86" t="s">
        <v>16</v>
      </c>
      <c r="O206" s="94">
        <f>+AA6</f>
        <v>23.333333333333332</v>
      </c>
      <c r="P206" s="94"/>
      <c r="Q206" s="86" t="s">
        <v>16</v>
      </c>
      <c r="R206" s="94">
        <f>+F144*1000</f>
        <v>400</v>
      </c>
      <c r="S206" s="94"/>
      <c r="T206" s="86" t="s">
        <v>16</v>
      </c>
      <c r="U206" s="94">
        <f>+M144*1000</f>
        <v>400</v>
      </c>
      <c r="V206" s="94"/>
      <c r="W206" s="86" t="s">
        <v>75</v>
      </c>
      <c r="X206" s="94">
        <v>1000</v>
      </c>
      <c r="Y206" s="94"/>
      <c r="AA206" s="84"/>
      <c r="AB206" s="42"/>
      <c r="AC206" s="8"/>
      <c r="AH206" s="86"/>
      <c r="AI206" s="86"/>
      <c r="AJ206" s="86"/>
      <c r="AK206" s="63"/>
      <c r="AL206" s="87"/>
      <c r="AM206" s="65"/>
      <c r="AN206" s="65"/>
      <c r="AO206" s="87"/>
      <c r="AP206" s="87"/>
      <c r="AQ206" s="87"/>
      <c r="AR206" s="65"/>
      <c r="AT206" s="68"/>
      <c r="BC206" s="4"/>
    </row>
    <row r="207" spans="2:55" x14ac:dyDescent="0.2">
      <c r="B207" s="3"/>
      <c r="C207" s="8"/>
      <c r="D207" s="1" t="s">
        <v>76</v>
      </c>
      <c r="G207" s="94">
        <f>+L206*O206*R206*U206/X206</f>
        <v>3360</v>
      </c>
      <c r="H207" s="94"/>
      <c r="I207" s="94"/>
      <c r="J207" s="63" t="s">
        <v>19</v>
      </c>
      <c r="K207" s="87" t="str">
        <f>IF(G207&lt;N207,"&lt;","&gt;")</f>
        <v>&gt;</v>
      </c>
      <c r="L207" s="65" t="s">
        <v>74</v>
      </c>
      <c r="M207" s="65"/>
      <c r="N207" s="95">
        <f>+L204</f>
        <v>987.94325000000003</v>
      </c>
      <c r="O207" s="95"/>
      <c r="P207" s="95"/>
      <c r="Q207" s="65" t="s">
        <v>19</v>
      </c>
      <c r="S207" s="68" t="str">
        <f>IF(G207&gt;N207,"kolon boyutları uygun.","kolon boyutları uygun değil.")</f>
        <v>kolon boyutları uygun.</v>
      </c>
      <c r="AA207" s="84"/>
      <c r="AB207" s="42"/>
      <c r="AC207" s="8"/>
      <c r="AH207" s="86"/>
      <c r="AI207" s="86"/>
      <c r="AJ207" s="86"/>
      <c r="AK207" s="63"/>
      <c r="AL207" s="87"/>
      <c r="AM207" s="65"/>
      <c r="AN207" s="65"/>
      <c r="AO207" s="87"/>
      <c r="AP207" s="87"/>
      <c r="AQ207" s="87"/>
      <c r="AR207" s="65"/>
      <c r="AT207" s="68"/>
      <c r="BC207" s="4"/>
    </row>
    <row r="208" spans="2:55" x14ac:dyDescent="0.2">
      <c r="B208" s="3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4"/>
    </row>
    <row r="209" spans="2:55" x14ac:dyDescent="0.2">
      <c r="B209" s="3"/>
      <c r="C209" s="8"/>
      <c r="D209" s="8"/>
      <c r="E209" s="8"/>
      <c r="F209" s="8"/>
      <c r="G209" s="8"/>
      <c r="H209" s="8"/>
      <c r="I209" s="8"/>
      <c r="J209" s="8"/>
      <c r="K209" s="8"/>
      <c r="L209" s="47" t="s">
        <v>50</v>
      </c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 t="s">
        <v>6</v>
      </c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4"/>
    </row>
    <row r="210" spans="2:55" x14ac:dyDescent="0.2">
      <c r="B210" s="3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4"/>
    </row>
    <row r="211" spans="2:55" ht="12" thickBot="1" x14ac:dyDescent="0.25">
      <c r="B211" s="3"/>
      <c r="C211" s="8"/>
      <c r="D211" s="8"/>
      <c r="E211" s="8"/>
      <c r="F211" s="50"/>
      <c r="G211" s="7"/>
      <c r="H211" s="7"/>
      <c r="I211" s="7"/>
      <c r="J211" s="7"/>
      <c r="K211" s="7"/>
      <c r="L211" s="7"/>
      <c r="M211" s="7"/>
      <c r="N211" s="7"/>
      <c r="O211" s="6"/>
      <c r="P211" s="40"/>
      <c r="Q211" s="7"/>
      <c r="R211" s="7"/>
      <c r="S211" s="7"/>
      <c r="T211" s="7"/>
      <c r="U211" s="7"/>
      <c r="V211" s="7"/>
      <c r="W211" s="7"/>
      <c r="X211" s="7"/>
      <c r="Y211" s="51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4"/>
    </row>
    <row r="212" spans="2:55" x14ac:dyDescent="0.2">
      <c r="B212" s="3"/>
      <c r="C212" s="8"/>
      <c r="D212" s="8"/>
      <c r="E212" s="8"/>
      <c r="F212" s="21"/>
      <c r="G212" s="22"/>
      <c r="H212" s="118" t="s">
        <v>9</v>
      </c>
      <c r="I212" s="118"/>
      <c r="J212" s="22"/>
      <c r="K212" s="22" t="s">
        <v>11</v>
      </c>
      <c r="L212" s="22"/>
      <c r="M212" s="22"/>
      <c r="N212" s="22"/>
      <c r="O212" s="23"/>
      <c r="P212" s="24"/>
      <c r="Q212" s="22"/>
      <c r="R212" s="22"/>
      <c r="S212" s="22"/>
      <c r="T212" s="118" t="s">
        <v>10</v>
      </c>
      <c r="U212" s="118"/>
      <c r="V212" s="22"/>
      <c r="W212" s="22"/>
      <c r="X212" s="22"/>
      <c r="Y212" s="25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 t="s">
        <v>1</v>
      </c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4"/>
    </row>
    <row r="213" spans="2:55" ht="12" thickBot="1" x14ac:dyDescent="0.25">
      <c r="B213" s="3"/>
      <c r="C213" s="8"/>
      <c r="D213" s="8"/>
      <c r="E213" s="8"/>
      <c r="F213" s="26"/>
      <c r="G213" s="27"/>
      <c r="H213" s="27"/>
      <c r="I213" s="27"/>
      <c r="J213" s="27"/>
      <c r="K213" s="27"/>
      <c r="L213" s="27"/>
      <c r="M213" s="27"/>
      <c r="N213" s="27"/>
      <c r="O213" s="28"/>
      <c r="P213" s="29"/>
      <c r="Q213" s="27"/>
      <c r="R213" s="27"/>
      <c r="S213" s="27"/>
      <c r="T213" s="27"/>
      <c r="U213" s="27"/>
      <c r="V213" s="27"/>
      <c r="W213" s="27"/>
      <c r="X213" s="27"/>
      <c r="Y213" s="30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 t="s">
        <v>5</v>
      </c>
      <c r="AV213" s="8"/>
      <c r="AW213" s="8"/>
      <c r="AX213" s="8"/>
      <c r="AY213" s="8"/>
      <c r="AZ213" s="8"/>
      <c r="BA213" s="8"/>
      <c r="BB213" s="8"/>
      <c r="BC213" s="4"/>
    </row>
    <row r="214" spans="2:55" x14ac:dyDescent="0.2">
      <c r="B214" s="3"/>
      <c r="C214" s="8"/>
      <c r="D214" s="8"/>
      <c r="E214" s="8"/>
      <c r="F214" s="15"/>
      <c r="G214" s="16"/>
      <c r="H214" s="16"/>
      <c r="I214" s="16"/>
      <c r="J214" s="16"/>
      <c r="K214" s="16"/>
      <c r="L214" s="16"/>
      <c r="M214" s="16"/>
      <c r="N214" s="16"/>
      <c r="O214" s="17"/>
      <c r="P214" s="18"/>
      <c r="Q214" s="16"/>
      <c r="R214" s="16"/>
      <c r="S214" s="16"/>
      <c r="T214" s="16"/>
      <c r="U214" s="16"/>
      <c r="V214" s="16"/>
      <c r="W214" s="16"/>
      <c r="X214" s="16"/>
      <c r="Y214" s="19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4"/>
    </row>
    <row r="215" spans="2:55" x14ac:dyDescent="0.2">
      <c r="B215" s="3"/>
      <c r="C215" s="8"/>
      <c r="D215" s="8"/>
      <c r="E215" s="8"/>
      <c r="F215" s="15"/>
      <c r="G215" s="16"/>
      <c r="H215" s="16"/>
      <c r="I215" s="16"/>
      <c r="J215" s="16"/>
      <c r="K215" s="16"/>
      <c r="L215" s="16"/>
      <c r="M215" s="16"/>
      <c r="N215" s="16"/>
      <c r="O215" s="17"/>
      <c r="P215" s="18"/>
      <c r="Q215" s="16"/>
      <c r="R215" s="16"/>
      <c r="S215" s="16"/>
      <c r="T215" s="16"/>
      <c r="U215" s="16"/>
      <c r="V215" s="16"/>
      <c r="W215" s="16"/>
      <c r="X215" s="16"/>
      <c r="Y215" s="19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4"/>
    </row>
    <row r="216" spans="2:55" x14ac:dyDescent="0.2">
      <c r="B216" s="3"/>
      <c r="C216" s="20" t="s">
        <v>0</v>
      </c>
      <c r="D216" s="8"/>
      <c r="E216" s="8"/>
      <c r="F216" s="15"/>
      <c r="G216" s="16"/>
      <c r="H216" s="16"/>
      <c r="I216" s="16"/>
      <c r="J216" s="16"/>
      <c r="K216" s="16"/>
      <c r="L216" s="16"/>
      <c r="M216" s="16"/>
      <c r="N216" s="16"/>
      <c r="O216" s="31" t="s">
        <v>12</v>
      </c>
      <c r="P216" s="18"/>
      <c r="Q216" s="16"/>
      <c r="R216" s="16"/>
      <c r="S216" s="16"/>
      <c r="T216" s="16"/>
      <c r="U216" s="16"/>
      <c r="V216" s="16"/>
      <c r="W216" s="16"/>
      <c r="X216" s="16"/>
      <c r="Y216" s="19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4"/>
    </row>
    <row r="217" spans="2:55" x14ac:dyDescent="0.2">
      <c r="B217" s="3"/>
      <c r="C217" s="116">
        <v>1.5</v>
      </c>
      <c r="D217" s="8"/>
      <c r="E217" s="8"/>
      <c r="F217" s="15"/>
      <c r="G217" s="16"/>
      <c r="H217" s="16"/>
      <c r="I217" s="16"/>
      <c r="J217" s="16"/>
      <c r="K217" s="16"/>
      <c r="L217" s="16"/>
      <c r="M217" s="16"/>
      <c r="N217" s="16"/>
      <c r="O217" s="17"/>
      <c r="P217" s="18"/>
      <c r="Q217" s="16"/>
      <c r="R217" s="16"/>
      <c r="S217" s="16"/>
      <c r="T217" s="16"/>
      <c r="U217" s="16"/>
      <c r="V217" s="16"/>
      <c r="W217" s="16"/>
      <c r="X217" s="16"/>
      <c r="Y217" s="19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4"/>
    </row>
    <row r="218" spans="2:55" x14ac:dyDescent="0.2">
      <c r="B218" s="3"/>
      <c r="C218" s="116"/>
      <c r="D218" s="8"/>
      <c r="E218" s="8"/>
      <c r="F218" s="15"/>
      <c r="G218" s="16"/>
      <c r="H218" s="16"/>
      <c r="I218" s="16"/>
      <c r="J218" s="16"/>
      <c r="K218" s="16"/>
      <c r="L218" s="16"/>
      <c r="M218" s="16"/>
      <c r="N218" s="16"/>
      <c r="O218" s="111" t="s">
        <v>58</v>
      </c>
      <c r="P218" s="18"/>
      <c r="Q218" s="16"/>
      <c r="R218" s="16"/>
      <c r="S218" s="16"/>
      <c r="T218" s="16"/>
      <c r="U218" s="16"/>
      <c r="V218" s="16"/>
      <c r="W218" s="16"/>
      <c r="X218" s="16"/>
      <c r="Y218" s="19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4"/>
    </row>
    <row r="219" spans="2:55" x14ac:dyDescent="0.2">
      <c r="B219" s="3"/>
      <c r="C219" s="116"/>
      <c r="D219" s="8"/>
      <c r="E219" s="8"/>
      <c r="F219" s="15"/>
      <c r="G219" s="16"/>
      <c r="H219" s="16"/>
      <c r="I219" s="16"/>
      <c r="J219" s="16"/>
      <c r="K219" s="16"/>
      <c r="L219" s="16"/>
      <c r="M219" s="16"/>
      <c r="N219" s="16"/>
      <c r="O219" s="111"/>
      <c r="P219" s="18"/>
      <c r="Q219" s="16"/>
      <c r="R219" s="16"/>
      <c r="S219" s="16"/>
      <c r="T219" s="16"/>
      <c r="U219" s="16"/>
      <c r="V219" s="16"/>
      <c r="W219" s="16"/>
      <c r="X219" s="16"/>
      <c r="Y219" s="19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4"/>
    </row>
    <row r="220" spans="2:55" x14ac:dyDescent="0.2">
      <c r="B220" s="3"/>
      <c r="C220" s="8"/>
      <c r="D220" s="8"/>
      <c r="E220" s="8"/>
      <c r="F220" s="15"/>
      <c r="G220" s="112" t="s">
        <v>23</v>
      </c>
      <c r="H220" s="113"/>
      <c r="I220" s="16"/>
      <c r="J220" s="16"/>
      <c r="K220" s="16"/>
      <c r="L220" s="16"/>
      <c r="M220" s="16"/>
      <c r="N220" s="16"/>
      <c r="O220" s="111"/>
      <c r="P220" s="18"/>
      <c r="Q220" s="16"/>
      <c r="R220" s="16"/>
      <c r="S220" s="16"/>
      <c r="T220" s="16"/>
      <c r="U220" s="16"/>
      <c r="V220" s="112" t="s">
        <v>24</v>
      </c>
      <c r="W220" s="113"/>
      <c r="X220" s="16"/>
      <c r="Y220" s="19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4"/>
    </row>
    <row r="221" spans="2:55" x14ac:dyDescent="0.2">
      <c r="B221" s="3"/>
      <c r="C221" s="8"/>
      <c r="D221" s="8"/>
      <c r="E221" s="8"/>
      <c r="F221" s="15"/>
      <c r="G221" s="114"/>
      <c r="H221" s="115"/>
      <c r="I221" s="16"/>
      <c r="J221" s="16"/>
      <c r="K221" s="16"/>
      <c r="L221" s="16"/>
      <c r="M221" s="16"/>
      <c r="N221" s="16"/>
      <c r="O221" s="17"/>
      <c r="P221" s="18"/>
      <c r="Q221" s="16"/>
      <c r="R221" s="16"/>
      <c r="S221" s="16"/>
      <c r="T221" s="16"/>
      <c r="U221" s="16"/>
      <c r="V221" s="114"/>
      <c r="W221" s="115"/>
      <c r="X221" s="16"/>
      <c r="Y221" s="19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110" t="s">
        <v>3</v>
      </c>
      <c r="AV221" s="8"/>
      <c r="AW221" s="8"/>
      <c r="AX221" s="8"/>
      <c r="AY221" s="8"/>
      <c r="AZ221" s="8"/>
      <c r="BA221" s="8"/>
      <c r="BB221" s="8"/>
      <c r="BC221" s="4"/>
    </row>
    <row r="222" spans="2:55" ht="12" thickBot="1" x14ac:dyDescent="0.25">
      <c r="B222" s="3"/>
      <c r="C222" s="8"/>
      <c r="D222" s="8"/>
      <c r="E222" s="8"/>
      <c r="F222" s="32"/>
      <c r="G222" s="33"/>
      <c r="H222" s="33"/>
      <c r="I222" s="33"/>
      <c r="J222" s="33"/>
      <c r="K222" s="33"/>
      <c r="L222" s="33"/>
      <c r="M222" s="33"/>
      <c r="N222" s="33"/>
      <c r="O222" s="34"/>
      <c r="P222" s="35"/>
      <c r="Q222" s="33"/>
      <c r="R222" s="33"/>
      <c r="S222" s="33"/>
      <c r="T222" s="33"/>
      <c r="U222" s="33"/>
      <c r="V222" s="33"/>
      <c r="W222" s="33"/>
      <c r="X222" s="33"/>
      <c r="Y222" s="36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110"/>
      <c r="AV222" s="8"/>
      <c r="AW222" s="8"/>
      <c r="AX222" s="8"/>
      <c r="AY222" s="8"/>
      <c r="AZ222" s="8"/>
      <c r="BA222" s="8"/>
      <c r="BB222" s="8"/>
      <c r="BC222" s="4"/>
    </row>
    <row r="223" spans="2:55" x14ac:dyDescent="0.2">
      <c r="B223" s="3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110"/>
      <c r="AV223" s="8"/>
      <c r="AW223" s="8"/>
      <c r="AX223" s="8"/>
      <c r="AY223" s="8"/>
      <c r="AZ223" s="8"/>
      <c r="BA223" s="8"/>
      <c r="BB223" s="8"/>
      <c r="BC223" s="4"/>
    </row>
    <row r="224" spans="2:55" x14ac:dyDescent="0.2">
      <c r="B224" s="3"/>
      <c r="C224" s="8"/>
      <c r="D224" s="8"/>
      <c r="E224" s="8"/>
      <c r="F224" s="8"/>
      <c r="G224" s="8"/>
      <c r="H224" s="8"/>
      <c r="I224" s="102">
        <v>2</v>
      </c>
      <c r="J224" s="102"/>
      <c r="K224" s="8" t="s">
        <v>0</v>
      </c>
      <c r="L224" s="8"/>
      <c r="M224" s="8"/>
      <c r="N224" s="8"/>
      <c r="O224" s="8"/>
      <c r="P224" s="8"/>
      <c r="Q224" s="8"/>
      <c r="R224" s="8"/>
      <c r="S224" s="8"/>
      <c r="T224" s="102">
        <v>1.5</v>
      </c>
      <c r="U224" s="102"/>
      <c r="V224" s="8" t="s">
        <v>0</v>
      </c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110" t="s">
        <v>2</v>
      </c>
      <c r="AX224" s="8"/>
      <c r="AY224" s="8"/>
      <c r="AZ224" s="8"/>
      <c r="BA224" s="8"/>
      <c r="BB224" s="8"/>
      <c r="BC224" s="4"/>
    </row>
    <row r="225" spans="2:55" x14ac:dyDescent="0.2">
      <c r="B225" s="3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J225" s="8" t="s">
        <v>70</v>
      </c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10"/>
      <c r="AX225" s="8"/>
      <c r="AY225" s="8"/>
      <c r="AZ225" s="8"/>
      <c r="BA225" s="8"/>
      <c r="BB225" s="8"/>
      <c r="BC225" s="4"/>
    </row>
    <row r="226" spans="2:55" x14ac:dyDescent="0.2">
      <c r="B226" s="3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96">
        <f>+I224+T224</f>
        <v>3.5</v>
      </c>
      <c r="P226" s="96"/>
      <c r="Q226" s="8" t="s">
        <v>0</v>
      </c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110"/>
      <c r="AX226" s="8"/>
      <c r="AY226" s="8"/>
      <c r="AZ226" s="8"/>
      <c r="BA226" s="8"/>
      <c r="BB226" s="8"/>
      <c r="BC226" s="4"/>
    </row>
    <row r="227" spans="2:55" x14ac:dyDescent="0.2">
      <c r="B227" s="3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4"/>
    </row>
    <row r="228" spans="2:55" x14ac:dyDescent="0.2">
      <c r="B228" s="3"/>
      <c r="C228" s="8"/>
      <c r="D228" s="37" t="s">
        <v>53</v>
      </c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4"/>
    </row>
    <row r="229" spans="2:55" x14ac:dyDescent="0.2">
      <c r="B229" s="3"/>
      <c r="C229" s="8"/>
      <c r="D229" s="37" t="s">
        <v>34</v>
      </c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4"/>
    </row>
    <row r="230" spans="2:55" x14ac:dyDescent="0.2">
      <c r="B230" s="3"/>
      <c r="C230" s="8"/>
      <c r="D230" s="38" t="s">
        <v>32</v>
      </c>
      <c r="E230" s="8"/>
      <c r="F230" s="8"/>
      <c r="G230" s="8"/>
      <c r="H230" s="8"/>
      <c r="I230" s="8"/>
      <c r="J230" s="9" t="str">
        <f>IF(OR(F231&lt;0.3,M231&lt;0.3),"kolon buyutu 0,30m den az olamaz.","")</f>
        <v/>
      </c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1" t="s">
        <v>83</v>
      </c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J230" s="8"/>
      <c r="AK230" s="8"/>
      <c r="AL230" s="8"/>
      <c r="AM230" s="8"/>
      <c r="AN230" s="8" t="s">
        <v>0</v>
      </c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4"/>
    </row>
    <row r="231" spans="2:55" x14ac:dyDescent="0.2">
      <c r="B231" s="3"/>
      <c r="C231" s="8"/>
      <c r="D231" s="8" t="s">
        <v>17</v>
      </c>
      <c r="E231" s="8"/>
      <c r="F231" s="102">
        <v>0.4</v>
      </c>
      <c r="G231" s="102"/>
      <c r="H231" s="8" t="s">
        <v>0</v>
      </c>
      <c r="I231" s="8"/>
      <c r="J231" s="8"/>
      <c r="K231" s="8" t="s">
        <v>18</v>
      </c>
      <c r="L231" s="8"/>
      <c r="M231" s="102">
        <v>0.4</v>
      </c>
      <c r="N231" s="102"/>
      <c r="O231" s="8" t="s">
        <v>0</v>
      </c>
      <c r="P231" s="8"/>
      <c r="Q231" s="8" t="s">
        <v>21</v>
      </c>
      <c r="R231" s="8"/>
      <c r="S231" s="100">
        <f>+S42</f>
        <v>3.5</v>
      </c>
      <c r="T231" s="100"/>
      <c r="U231" s="8" t="s">
        <v>0</v>
      </c>
      <c r="V231" s="58"/>
      <c r="W231" s="7"/>
      <c r="X231" s="1" t="s">
        <v>84</v>
      </c>
      <c r="Y231" s="7"/>
      <c r="Z231" s="7"/>
      <c r="AA231" s="58"/>
      <c r="AB231" s="58"/>
      <c r="AC231" s="8"/>
      <c r="AD231" s="8"/>
      <c r="AE231" s="8"/>
      <c r="AF231" s="8"/>
      <c r="AG231" s="8"/>
      <c r="AH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110" t="s">
        <v>4</v>
      </c>
      <c r="AV231" s="8"/>
      <c r="AW231" s="8"/>
      <c r="AX231" s="8"/>
      <c r="AY231" s="8"/>
      <c r="AZ231" s="8"/>
      <c r="BA231" s="8"/>
      <c r="BB231" s="8"/>
      <c r="BC231" s="4"/>
    </row>
    <row r="232" spans="2:55" x14ac:dyDescent="0.2">
      <c r="B232" s="3"/>
      <c r="C232" s="8"/>
      <c r="D232" s="38" t="s">
        <v>89</v>
      </c>
      <c r="E232" s="8"/>
      <c r="F232" s="8"/>
      <c r="G232" s="8"/>
      <c r="H232" s="8"/>
      <c r="I232" s="8"/>
      <c r="J232" s="8"/>
      <c r="K232" s="8"/>
      <c r="L232" s="8"/>
      <c r="M232" s="8"/>
      <c r="N232" s="58"/>
      <c r="O232" s="58"/>
      <c r="P232" s="7"/>
      <c r="Q232" s="7"/>
      <c r="R232" s="7"/>
      <c r="S232" s="7"/>
      <c r="T232" s="7"/>
      <c r="U232" s="58"/>
      <c r="V232" s="58"/>
      <c r="W232" s="7"/>
      <c r="X232" s="7"/>
      <c r="Y232" s="7"/>
      <c r="Z232" s="7"/>
      <c r="AA232" s="58"/>
      <c r="AB232" s="58"/>
      <c r="AC232" s="8"/>
      <c r="AD232" s="8"/>
      <c r="AE232" s="8"/>
      <c r="AF232" s="8"/>
      <c r="AG232" s="8"/>
      <c r="AH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110"/>
      <c r="AV232" s="8"/>
      <c r="AW232" s="8"/>
      <c r="AX232" s="8"/>
      <c r="AY232" s="8"/>
      <c r="AZ232" s="8"/>
      <c r="BA232" s="8"/>
      <c r="BB232" s="8"/>
      <c r="BC232" s="4"/>
    </row>
    <row r="233" spans="2:55" x14ac:dyDescent="0.2">
      <c r="B233" s="3"/>
      <c r="C233" s="8"/>
      <c r="D233" s="119" t="s">
        <v>46</v>
      </c>
      <c r="E233" s="119"/>
      <c r="F233" s="104" t="s">
        <v>5</v>
      </c>
      <c r="G233" s="104"/>
      <c r="H233" s="104" t="s">
        <v>6</v>
      </c>
      <c r="I233" s="104"/>
      <c r="J233" s="104" t="s">
        <v>48</v>
      </c>
      <c r="K233" s="104"/>
      <c r="L233" s="104" t="s">
        <v>0</v>
      </c>
      <c r="M233" s="104"/>
      <c r="N233" s="104" t="s">
        <v>3</v>
      </c>
      <c r="O233" s="104"/>
      <c r="P233" s="104" t="s">
        <v>4</v>
      </c>
      <c r="Q233" s="104"/>
      <c r="R233" s="104" t="s">
        <v>85</v>
      </c>
      <c r="S233" s="104"/>
      <c r="T233" s="104"/>
      <c r="U233" s="104"/>
      <c r="V233" s="104" t="s">
        <v>82</v>
      </c>
      <c r="W233" s="104"/>
      <c r="Y233" s="7"/>
      <c r="Z233" s="7"/>
      <c r="AA233" s="58"/>
      <c r="AB233" s="58"/>
      <c r="AC233" s="8"/>
      <c r="AD233" s="8"/>
      <c r="AE233" s="8"/>
      <c r="AF233" s="8"/>
      <c r="AG233" s="8"/>
      <c r="AH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110"/>
      <c r="AV233" s="8"/>
      <c r="AW233" s="8"/>
      <c r="AX233" s="8"/>
      <c r="AY233" s="8"/>
      <c r="AZ233" s="8"/>
      <c r="BA233" s="8"/>
      <c r="BB233" s="8"/>
      <c r="BC233" s="4"/>
    </row>
    <row r="234" spans="2:55" ht="12" thickBot="1" x14ac:dyDescent="0.25">
      <c r="B234" s="3"/>
      <c r="C234" s="8"/>
      <c r="D234" s="120"/>
      <c r="E234" s="120"/>
      <c r="F234" s="117" t="s">
        <v>47</v>
      </c>
      <c r="G234" s="117"/>
      <c r="H234" s="117" t="s">
        <v>47</v>
      </c>
      <c r="I234" s="117"/>
      <c r="J234" s="117" t="s">
        <v>47</v>
      </c>
      <c r="K234" s="117"/>
      <c r="L234" s="117" t="s">
        <v>47</v>
      </c>
      <c r="M234" s="117"/>
      <c r="N234" s="117" t="s">
        <v>47</v>
      </c>
      <c r="O234" s="117"/>
      <c r="P234" s="117" t="s">
        <v>47</v>
      </c>
      <c r="Q234" s="117"/>
      <c r="R234" s="117"/>
      <c r="S234" s="117"/>
      <c r="T234" s="117"/>
      <c r="U234" s="117"/>
      <c r="V234" s="117" t="s">
        <v>47</v>
      </c>
      <c r="W234" s="117"/>
      <c r="Y234" s="7"/>
      <c r="Z234" s="7"/>
      <c r="AA234" s="58"/>
      <c r="AB234" s="58"/>
      <c r="AC234" s="8"/>
      <c r="AD234" s="8"/>
      <c r="AE234" s="8"/>
      <c r="AF234" s="8"/>
      <c r="AG234" s="8"/>
      <c r="AH234" s="8"/>
      <c r="AJ234" s="8" t="s">
        <v>71</v>
      </c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4"/>
    </row>
    <row r="235" spans="2:55" ht="12" thickTop="1" x14ac:dyDescent="0.2">
      <c r="B235" s="3"/>
      <c r="C235" s="8"/>
      <c r="D235" s="108" t="str">
        <f>+H212</f>
        <v>K103</v>
      </c>
      <c r="E235" s="108"/>
      <c r="F235" s="107">
        <v>0.6</v>
      </c>
      <c r="G235" s="107"/>
      <c r="H235" s="107">
        <v>0.25</v>
      </c>
      <c r="I235" s="107"/>
      <c r="J235" s="108">
        <f>+I224-F231/2</f>
        <v>1.8</v>
      </c>
      <c r="K235" s="108"/>
      <c r="L235" s="107">
        <v>0.2</v>
      </c>
      <c r="M235" s="107"/>
      <c r="N235" s="107">
        <v>1.1000000000000001</v>
      </c>
      <c r="O235" s="107"/>
      <c r="P235" s="109">
        <f>+S231-N235-F235</f>
        <v>1.7999999999999998</v>
      </c>
      <c r="Q235" s="109"/>
      <c r="R235" s="107" t="s">
        <v>86</v>
      </c>
      <c r="S235" s="107"/>
      <c r="T235" s="107"/>
      <c r="U235" s="107"/>
      <c r="V235" s="107">
        <v>0.5</v>
      </c>
      <c r="W235" s="107"/>
      <c r="X235" s="68" t="str">
        <f>IF(OR(AND(N235=0,V235=0),AND(N235=";R38=")),"",IF(OR(N235=0,N235=""),"hp sıfırsa Lp de sıfır girilmeli.",""))</f>
        <v/>
      </c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4"/>
    </row>
    <row r="236" spans="2:55" x14ac:dyDescent="0.2">
      <c r="B236" s="3"/>
      <c r="C236" s="8"/>
      <c r="D236" s="104" t="str">
        <f>+T212</f>
        <v>K104</v>
      </c>
      <c r="E236" s="104"/>
      <c r="F236" s="105">
        <v>0.6</v>
      </c>
      <c r="G236" s="105"/>
      <c r="H236" s="105">
        <v>0.25</v>
      </c>
      <c r="I236" s="105"/>
      <c r="J236" s="104">
        <f>+T224-F231/2</f>
        <v>1.3</v>
      </c>
      <c r="K236" s="104"/>
      <c r="L236" s="105">
        <v>0.2</v>
      </c>
      <c r="M236" s="105"/>
      <c r="N236" s="105">
        <v>1.1000000000000001</v>
      </c>
      <c r="O236" s="105"/>
      <c r="P236" s="106">
        <f>+S231-N236-F236</f>
        <v>1.7999999999999998</v>
      </c>
      <c r="Q236" s="106"/>
      <c r="R236" s="107" t="s">
        <v>86</v>
      </c>
      <c r="S236" s="107"/>
      <c r="T236" s="107"/>
      <c r="U236" s="107"/>
      <c r="V236" s="105">
        <v>0.4</v>
      </c>
      <c r="W236" s="105"/>
      <c r="X236" s="68" t="str">
        <f>IF(OR(AND(N236=0,V236=0),AND(N236=";R38=")),"",IF(OR(N236=0,N236=""),"hp sıfırsa Lp de sıfır girilmeli.",""))</f>
        <v/>
      </c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4"/>
    </row>
    <row r="237" spans="2:55" x14ac:dyDescent="0.2">
      <c r="B237" s="3"/>
      <c r="C237" s="8"/>
      <c r="D237" s="104" t="str">
        <f>+O218</f>
        <v>K105</v>
      </c>
      <c r="E237" s="104"/>
      <c r="F237" s="105">
        <v>0.6</v>
      </c>
      <c r="G237" s="105"/>
      <c r="H237" s="105">
        <v>0.25</v>
      </c>
      <c r="I237" s="105"/>
      <c r="J237" s="104">
        <f>+C217-M231/2</f>
        <v>1.3</v>
      </c>
      <c r="K237" s="104"/>
      <c r="L237" s="105">
        <v>0.1</v>
      </c>
      <c r="M237" s="105"/>
      <c r="N237" s="105">
        <v>0</v>
      </c>
      <c r="O237" s="105"/>
      <c r="P237" s="106">
        <f>+S231-N237-F237</f>
        <v>2.9</v>
      </c>
      <c r="Q237" s="106"/>
      <c r="R237" s="107" t="s">
        <v>88</v>
      </c>
      <c r="S237" s="107"/>
      <c r="T237" s="107"/>
      <c r="U237" s="107"/>
      <c r="V237" s="105">
        <v>0</v>
      </c>
      <c r="W237" s="105"/>
      <c r="X237" s="68" t="str">
        <f>IF(OR(AND(N237=0,V237=0),AND(N237=";R38=")),"",IF(OR(N237=0,N237=""),"hp sıfırsa Lp de sıfır girilmeli.",""))</f>
        <v/>
      </c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4"/>
    </row>
    <row r="238" spans="2:55" x14ac:dyDescent="0.2">
      <c r="B238" s="3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68" t="str">
        <f>IF(OR(AND(N238=0,V238=0),AND(N238=";R38=")),"",IF(OR(N238=0,N238=""),"hp sıfırsa Lp de sıfır girilmeli.",""))</f>
        <v/>
      </c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 t="s">
        <v>1</v>
      </c>
      <c r="AV238" s="8"/>
      <c r="AW238" s="8"/>
      <c r="AX238" s="8"/>
      <c r="AY238" s="8"/>
      <c r="AZ238" s="8"/>
      <c r="BA238" s="8"/>
      <c r="BB238" s="8"/>
      <c r="BC238" s="4"/>
    </row>
    <row r="239" spans="2:55" x14ac:dyDescent="0.2">
      <c r="B239" s="3"/>
      <c r="C239" s="8"/>
      <c r="D239" s="37" t="s">
        <v>35</v>
      </c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4"/>
    </row>
    <row r="240" spans="2:55" x14ac:dyDescent="0.2">
      <c r="B240" s="3"/>
      <c r="C240" s="8"/>
      <c r="D240" s="39" t="s">
        <v>13</v>
      </c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4"/>
    </row>
    <row r="241" spans="2:55" x14ac:dyDescent="0.2">
      <c r="B241" s="3"/>
      <c r="C241" s="8"/>
      <c r="D241" s="8" t="str">
        <f>+D235</f>
        <v>K103</v>
      </c>
      <c r="E241" s="8"/>
      <c r="F241" s="8"/>
      <c r="G241" s="8"/>
      <c r="H241" s="8"/>
      <c r="I241" s="8"/>
      <c r="J241" s="8"/>
      <c r="K241" s="96">
        <f>+F235-K248</f>
        <v>0.48</v>
      </c>
      <c r="L241" s="96"/>
      <c r="M241" s="56" t="s">
        <v>16</v>
      </c>
      <c r="N241" s="96">
        <f>+H235</f>
        <v>0.25</v>
      </c>
      <c r="O241" s="96"/>
      <c r="P241" s="56" t="s">
        <v>16</v>
      </c>
      <c r="Q241" s="96">
        <f>+J235</f>
        <v>1.8</v>
      </c>
      <c r="R241" s="96"/>
      <c r="S241" s="56" t="s">
        <v>16</v>
      </c>
      <c r="T241" s="8">
        <v>25</v>
      </c>
      <c r="U241" s="8" t="s">
        <v>14</v>
      </c>
      <c r="V241" s="8"/>
      <c r="W241" s="8"/>
      <c r="X241" s="56" t="s">
        <v>15</v>
      </c>
      <c r="Y241" s="96">
        <f>+K241*N241*Q241*T241</f>
        <v>5.4</v>
      </c>
      <c r="Z241" s="96"/>
      <c r="AA241" s="96"/>
      <c r="AB241" s="8" t="s">
        <v>19</v>
      </c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4"/>
    </row>
    <row r="242" spans="2:55" x14ac:dyDescent="0.2">
      <c r="B242" s="3"/>
      <c r="C242" s="8"/>
      <c r="D242" s="8" t="str">
        <f>+D236</f>
        <v>K104</v>
      </c>
      <c r="E242" s="8"/>
      <c r="F242" s="8"/>
      <c r="G242" s="8"/>
      <c r="H242" s="8"/>
      <c r="I242" s="8"/>
      <c r="J242" s="8"/>
      <c r="K242" s="96">
        <f>+F236-K254</f>
        <v>0.48</v>
      </c>
      <c r="L242" s="96"/>
      <c r="M242" s="56" t="s">
        <v>16</v>
      </c>
      <c r="N242" s="96">
        <f>+H236</f>
        <v>0.25</v>
      </c>
      <c r="O242" s="96"/>
      <c r="P242" s="56" t="s">
        <v>16</v>
      </c>
      <c r="Q242" s="96">
        <f>+J236</f>
        <v>1.3</v>
      </c>
      <c r="R242" s="96"/>
      <c r="S242" s="56" t="s">
        <v>16</v>
      </c>
      <c r="T242" s="8">
        <v>25</v>
      </c>
      <c r="U242" s="8" t="s">
        <v>14</v>
      </c>
      <c r="V242" s="8"/>
      <c r="W242" s="8"/>
      <c r="X242" s="56" t="s">
        <v>15</v>
      </c>
      <c r="Y242" s="96">
        <f t="shared" ref="Y242:Y243" si="14">+K242*N242*Q242*T242</f>
        <v>3.9</v>
      </c>
      <c r="Z242" s="96"/>
      <c r="AA242" s="96"/>
      <c r="AB242" s="8" t="s">
        <v>19</v>
      </c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4"/>
    </row>
    <row r="243" spans="2:55" x14ac:dyDescent="0.2">
      <c r="B243" s="3"/>
      <c r="C243" s="7"/>
      <c r="D243" s="8" t="str">
        <f>+D237</f>
        <v>K105</v>
      </c>
      <c r="E243" s="8"/>
      <c r="F243" s="8"/>
      <c r="G243" s="8"/>
      <c r="H243" s="8"/>
      <c r="I243" s="8"/>
      <c r="J243" s="8"/>
      <c r="K243" s="96">
        <f>+F237-(K248+K254)/2</f>
        <v>0.48</v>
      </c>
      <c r="L243" s="96"/>
      <c r="M243" s="56" t="s">
        <v>16</v>
      </c>
      <c r="N243" s="96">
        <f>+H237</f>
        <v>0.25</v>
      </c>
      <c r="O243" s="96"/>
      <c r="P243" s="56" t="s">
        <v>16</v>
      </c>
      <c r="Q243" s="96">
        <f>+J237</f>
        <v>1.3</v>
      </c>
      <c r="R243" s="96"/>
      <c r="S243" s="56" t="s">
        <v>16</v>
      </c>
      <c r="T243" s="8">
        <v>25</v>
      </c>
      <c r="U243" s="8" t="s">
        <v>14</v>
      </c>
      <c r="V243" s="8"/>
      <c r="W243" s="8"/>
      <c r="X243" s="56" t="s">
        <v>15</v>
      </c>
      <c r="Y243" s="96">
        <f t="shared" si="14"/>
        <v>3.9</v>
      </c>
      <c r="Z243" s="96"/>
      <c r="AA243" s="96"/>
      <c r="AB243" s="8" t="s">
        <v>19</v>
      </c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4"/>
    </row>
    <row r="244" spans="2:55" x14ac:dyDescent="0.2">
      <c r="B244" s="3"/>
      <c r="C244" s="7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4"/>
    </row>
    <row r="245" spans="2:55" x14ac:dyDescent="0.2">
      <c r="B245" s="3"/>
      <c r="C245" s="7"/>
      <c r="D245" s="39" t="s">
        <v>20</v>
      </c>
      <c r="E245" s="8"/>
      <c r="F245" s="8"/>
      <c r="G245" s="8"/>
      <c r="H245" s="8"/>
      <c r="I245" s="8"/>
      <c r="J245" s="8"/>
      <c r="K245" s="96">
        <f>+F231</f>
        <v>0.4</v>
      </c>
      <c r="L245" s="96"/>
      <c r="M245" s="56" t="s">
        <v>16</v>
      </c>
      <c r="N245" s="96">
        <f>+M231</f>
        <v>0.4</v>
      </c>
      <c r="O245" s="96"/>
      <c r="P245" s="56" t="s">
        <v>16</v>
      </c>
      <c r="Q245" s="96">
        <f>+S231</f>
        <v>3.5</v>
      </c>
      <c r="R245" s="96"/>
      <c r="S245" s="56" t="s">
        <v>16</v>
      </c>
      <c r="T245" s="8">
        <v>25</v>
      </c>
      <c r="U245" s="8" t="s">
        <v>14</v>
      </c>
      <c r="V245" s="8"/>
      <c r="W245" s="8"/>
      <c r="X245" s="56" t="s">
        <v>15</v>
      </c>
      <c r="Y245" s="96">
        <f>+K245*N245*Q245*T245</f>
        <v>14.000000000000002</v>
      </c>
      <c r="Z245" s="96"/>
      <c r="AA245" s="96"/>
      <c r="AB245" s="8" t="s">
        <v>19</v>
      </c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4"/>
    </row>
    <row r="246" spans="2:55" x14ac:dyDescent="0.2">
      <c r="B246" s="3"/>
      <c r="C246" s="7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4"/>
    </row>
    <row r="247" spans="2:55" x14ac:dyDescent="0.2">
      <c r="B247" s="3"/>
      <c r="C247" s="7"/>
      <c r="D247" s="92" t="str">
        <f>+G220</f>
        <v>D2</v>
      </c>
      <c r="E247" s="93"/>
      <c r="F247" s="92" t="s">
        <v>33</v>
      </c>
      <c r="G247" s="93"/>
      <c r="H247" s="93"/>
      <c r="I247" s="93"/>
      <c r="J247" s="93"/>
      <c r="K247" s="93"/>
      <c r="L247" s="93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4"/>
    </row>
    <row r="248" spans="2:55" x14ac:dyDescent="0.2">
      <c r="B248" s="3"/>
      <c r="C248" s="7"/>
      <c r="D248" s="8" t="s">
        <v>27</v>
      </c>
      <c r="E248" s="8"/>
      <c r="F248" s="8"/>
      <c r="G248" s="8"/>
      <c r="H248" s="8"/>
      <c r="I248" s="8"/>
      <c r="J248" s="8"/>
      <c r="K248" s="102">
        <v>0.12</v>
      </c>
      <c r="L248" s="102"/>
      <c r="M248" s="56" t="s">
        <v>16</v>
      </c>
      <c r="N248" s="96">
        <f>+C217</f>
        <v>1.5</v>
      </c>
      <c r="O248" s="96"/>
      <c r="P248" s="56" t="s">
        <v>16</v>
      </c>
      <c r="Q248" s="96">
        <f>+I224</f>
        <v>2</v>
      </c>
      <c r="R248" s="96"/>
      <c r="S248" s="56" t="s">
        <v>16</v>
      </c>
      <c r="T248" s="96">
        <v>25</v>
      </c>
      <c r="U248" s="96"/>
      <c r="V248" s="8" t="s">
        <v>28</v>
      </c>
      <c r="W248" s="8"/>
      <c r="X248" s="8"/>
      <c r="Y248" s="96">
        <f>+K248*N248*Q248*T248</f>
        <v>9</v>
      </c>
      <c r="Z248" s="96"/>
      <c r="AA248" s="96"/>
      <c r="AB248" s="8" t="s">
        <v>19</v>
      </c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4"/>
    </row>
    <row r="249" spans="2:55" x14ac:dyDescent="0.2">
      <c r="B249" s="3"/>
      <c r="C249" s="7"/>
      <c r="D249" s="8" t="s">
        <v>30</v>
      </c>
      <c r="E249" s="8"/>
      <c r="F249" s="8"/>
      <c r="G249" s="8"/>
      <c r="H249" s="8"/>
      <c r="I249" s="8"/>
      <c r="J249" s="8"/>
      <c r="K249" s="102">
        <v>0.05</v>
      </c>
      <c r="L249" s="102"/>
      <c r="M249" s="56" t="s">
        <v>16</v>
      </c>
      <c r="N249" s="96">
        <f>+N248</f>
        <v>1.5</v>
      </c>
      <c r="O249" s="96"/>
      <c r="P249" s="56" t="s">
        <v>16</v>
      </c>
      <c r="Q249" s="96">
        <f>+Q248</f>
        <v>2</v>
      </c>
      <c r="R249" s="96"/>
      <c r="S249" s="56" t="s">
        <v>16</v>
      </c>
      <c r="T249" s="96">
        <v>22</v>
      </c>
      <c r="U249" s="96"/>
      <c r="V249" s="8" t="s">
        <v>28</v>
      </c>
      <c r="W249" s="8"/>
      <c r="X249" s="8"/>
      <c r="Y249" s="96">
        <f t="shared" ref="Y249:Y251" si="15">+K249*N249*Q249*T249</f>
        <v>3.3000000000000007</v>
      </c>
      <c r="Z249" s="96"/>
      <c r="AA249" s="96"/>
      <c r="AB249" s="8" t="s">
        <v>19</v>
      </c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4"/>
    </row>
    <row r="250" spans="2:55" x14ac:dyDescent="0.2">
      <c r="B250" s="3"/>
      <c r="C250" s="49"/>
      <c r="D250" s="8" t="s">
        <v>26</v>
      </c>
      <c r="E250" s="8"/>
      <c r="F250" s="8"/>
      <c r="G250" s="8"/>
      <c r="H250" s="8"/>
      <c r="I250" s="8"/>
      <c r="J250" s="8"/>
      <c r="K250" s="102">
        <v>2.5000000000000001E-2</v>
      </c>
      <c r="L250" s="102"/>
      <c r="M250" s="56" t="s">
        <v>16</v>
      </c>
      <c r="N250" s="96">
        <f>+N249</f>
        <v>1.5</v>
      </c>
      <c r="O250" s="96"/>
      <c r="P250" s="56" t="s">
        <v>16</v>
      </c>
      <c r="Q250" s="96">
        <f>+Q249</f>
        <v>2</v>
      </c>
      <c r="R250" s="96"/>
      <c r="S250" s="56" t="s">
        <v>16</v>
      </c>
      <c r="T250" s="96">
        <v>22</v>
      </c>
      <c r="U250" s="96"/>
      <c r="V250" s="8" t="s">
        <v>28</v>
      </c>
      <c r="W250" s="8"/>
      <c r="X250" s="8"/>
      <c r="Y250" s="96">
        <f t="shared" si="15"/>
        <v>1.6500000000000004</v>
      </c>
      <c r="Z250" s="96"/>
      <c r="AA250" s="96"/>
      <c r="AB250" s="8" t="s">
        <v>19</v>
      </c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4"/>
    </row>
    <row r="251" spans="2:55" x14ac:dyDescent="0.2">
      <c r="B251" s="3"/>
      <c r="C251" s="20"/>
      <c r="D251" s="8" t="s">
        <v>31</v>
      </c>
      <c r="E251" s="8"/>
      <c r="F251" s="8"/>
      <c r="G251" s="8"/>
      <c r="H251" s="8"/>
      <c r="I251" s="8"/>
      <c r="J251" s="8"/>
      <c r="K251" s="102">
        <v>0.02</v>
      </c>
      <c r="L251" s="102"/>
      <c r="M251" s="56" t="s">
        <v>16</v>
      </c>
      <c r="N251" s="96">
        <f>+N250</f>
        <v>1.5</v>
      </c>
      <c r="O251" s="96"/>
      <c r="P251" s="56" t="s">
        <v>16</v>
      </c>
      <c r="Q251" s="96">
        <f>+Q250</f>
        <v>2</v>
      </c>
      <c r="R251" s="96"/>
      <c r="S251" s="56" t="s">
        <v>16</v>
      </c>
      <c r="T251" s="96">
        <v>20</v>
      </c>
      <c r="U251" s="96"/>
      <c r="V251" s="8" t="s">
        <v>28</v>
      </c>
      <c r="W251" s="8"/>
      <c r="X251" s="8"/>
      <c r="Y251" s="99">
        <f t="shared" si="15"/>
        <v>1.2</v>
      </c>
      <c r="Z251" s="99"/>
      <c r="AA251" s="99"/>
      <c r="AB251" s="2" t="s">
        <v>19</v>
      </c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4"/>
    </row>
    <row r="252" spans="2:55" x14ac:dyDescent="0.2">
      <c r="B252" s="3"/>
      <c r="C252" s="20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103">
        <f>SUM(Y248:AA251)</f>
        <v>15.15</v>
      </c>
      <c r="Z252" s="103"/>
      <c r="AA252" s="103"/>
      <c r="AB252" s="8" t="s">
        <v>19</v>
      </c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4"/>
    </row>
    <row r="253" spans="2:55" x14ac:dyDescent="0.2">
      <c r="B253" s="3"/>
      <c r="C253" s="20"/>
      <c r="D253" s="92" t="str">
        <f>+V220</f>
        <v>D3</v>
      </c>
      <c r="E253" s="93"/>
      <c r="F253" s="92" t="s">
        <v>33</v>
      </c>
      <c r="G253" s="93"/>
      <c r="H253" s="93"/>
      <c r="I253" s="93"/>
      <c r="J253" s="93"/>
      <c r="K253" s="93"/>
      <c r="L253" s="93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4"/>
    </row>
    <row r="254" spans="2:55" x14ac:dyDescent="0.2">
      <c r="B254" s="3"/>
      <c r="C254" s="8"/>
      <c r="D254" s="8" t="s">
        <v>27</v>
      </c>
      <c r="E254" s="8"/>
      <c r="F254" s="8"/>
      <c r="G254" s="8"/>
      <c r="H254" s="8"/>
      <c r="I254" s="8"/>
      <c r="J254" s="8"/>
      <c r="K254" s="102">
        <v>0.12</v>
      </c>
      <c r="L254" s="102"/>
      <c r="M254" s="56" t="s">
        <v>16</v>
      </c>
      <c r="N254" s="96">
        <f>+C217</f>
        <v>1.5</v>
      </c>
      <c r="O254" s="96"/>
      <c r="P254" s="56" t="s">
        <v>16</v>
      </c>
      <c r="Q254" s="96">
        <f>+T224</f>
        <v>1.5</v>
      </c>
      <c r="R254" s="96"/>
      <c r="S254" s="56" t="s">
        <v>16</v>
      </c>
      <c r="T254" s="96">
        <v>25</v>
      </c>
      <c r="U254" s="96"/>
      <c r="V254" s="8" t="s">
        <v>28</v>
      </c>
      <c r="W254" s="8"/>
      <c r="X254" s="8"/>
      <c r="Y254" s="96">
        <f>+K254*N254*Q254*T254</f>
        <v>6.75</v>
      </c>
      <c r="Z254" s="96"/>
      <c r="AA254" s="96"/>
      <c r="AB254" s="8" t="s">
        <v>19</v>
      </c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4"/>
    </row>
    <row r="255" spans="2:55" x14ac:dyDescent="0.2">
      <c r="B255" s="3"/>
      <c r="C255" s="8"/>
      <c r="D255" s="8" t="s">
        <v>30</v>
      </c>
      <c r="E255" s="8"/>
      <c r="F255" s="8"/>
      <c r="G255" s="8"/>
      <c r="H255" s="8"/>
      <c r="I255" s="8"/>
      <c r="J255" s="8"/>
      <c r="K255" s="102">
        <v>0.05</v>
      </c>
      <c r="L255" s="102"/>
      <c r="M255" s="56" t="s">
        <v>16</v>
      </c>
      <c r="N255" s="96">
        <f>+N254</f>
        <v>1.5</v>
      </c>
      <c r="O255" s="96"/>
      <c r="P255" s="56" t="s">
        <v>16</v>
      </c>
      <c r="Q255" s="96">
        <f>+Q254</f>
        <v>1.5</v>
      </c>
      <c r="R255" s="96"/>
      <c r="S255" s="56" t="s">
        <v>16</v>
      </c>
      <c r="T255" s="96">
        <v>22</v>
      </c>
      <c r="U255" s="96"/>
      <c r="V255" s="8" t="s">
        <v>28</v>
      </c>
      <c r="W255" s="8"/>
      <c r="X255" s="8"/>
      <c r="Y255" s="96">
        <f t="shared" ref="Y255:Y257" si="16">+K255*N255*Q255*T255</f>
        <v>2.4750000000000005</v>
      </c>
      <c r="Z255" s="96"/>
      <c r="AA255" s="96"/>
      <c r="AB255" s="8" t="s">
        <v>19</v>
      </c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4"/>
    </row>
    <row r="256" spans="2:55" x14ac:dyDescent="0.2">
      <c r="B256" s="3"/>
      <c r="C256" s="8"/>
      <c r="D256" s="8" t="s">
        <v>26</v>
      </c>
      <c r="E256" s="8"/>
      <c r="F256" s="8"/>
      <c r="G256" s="8"/>
      <c r="H256" s="8"/>
      <c r="I256" s="8"/>
      <c r="J256" s="8"/>
      <c r="K256" s="102">
        <v>2.5000000000000001E-2</v>
      </c>
      <c r="L256" s="102"/>
      <c r="M256" s="56" t="s">
        <v>16</v>
      </c>
      <c r="N256" s="96">
        <f>+N255</f>
        <v>1.5</v>
      </c>
      <c r="O256" s="96"/>
      <c r="P256" s="56" t="s">
        <v>16</v>
      </c>
      <c r="Q256" s="96">
        <f>+Q255</f>
        <v>1.5</v>
      </c>
      <c r="R256" s="96"/>
      <c r="S256" s="56" t="s">
        <v>16</v>
      </c>
      <c r="T256" s="96">
        <v>22</v>
      </c>
      <c r="U256" s="96"/>
      <c r="V256" s="8" t="s">
        <v>28</v>
      </c>
      <c r="W256" s="8"/>
      <c r="X256" s="8"/>
      <c r="Y256" s="96">
        <f t="shared" si="16"/>
        <v>1.2375000000000003</v>
      </c>
      <c r="Z256" s="96"/>
      <c r="AA256" s="96"/>
      <c r="AB256" s="8" t="s">
        <v>19</v>
      </c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4"/>
    </row>
    <row r="257" spans="2:55" x14ac:dyDescent="0.2">
      <c r="B257" s="3"/>
      <c r="C257" s="8"/>
      <c r="D257" s="8" t="s">
        <v>31</v>
      </c>
      <c r="E257" s="8"/>
      <c r="F257" s="8"/>
      <c r="G257" s="8"/>
      <c r="H257" s="8"/>
      <c r="I257" s="8"/>
      <c r="J257" s="8"/>
      <c r="K257" s="102">
        <v>0.02</v>
      </c>
      <c r="L257" s="102"/>
      <c r="M257" s="56" t="s">
        <v>16</v>
      </c>
      <c r="N257" s="96">
        <f>+N256</f>
        <v>1.5</v>
      </c>
      <c r="O257" s="96"/>
      <c r="P257" s="56" t="s">
        <v>16</v>
      </c>
      <c r="Q257" s="96">
        <f>+Q256</f>
        <v>1.5</v>
      </c>
      <c r="R257" s="96"/>
      <c r="S257" s="56" t="s">
        <v>16</v>
      </c>
      <c r="T257" s="96">
        <v>20</v>
      </c>
      <c r="U257" s="96"/>
      <c r="V257" s="8" t="s">
        <v>28</v>
      </c>
      <c r="W257" s="8"/>
      <c r="X257" s="8"/>
      <c r="Y257" s="99">
        <f t="shared" si="16"/>
        <v>0.89999999999999991</v>
      </c>
      <c r="Z257" s="99"/>
      <c r="AA257" s="99"/>
      <c r="AB257" s="2" t="s">
        <v>19</v>
      </c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4"/>
    </row>
    <row r="258" spans="2:55" x14ac:dyDescent="0.2">
      <c r="B258" s="3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103">
        <f>SUM(Y254:AA257)</f>
        <v>11.362500000000002</v>
      </c>
      <c r="Z258" s="103"/>
      <c r="AA258" s="103"/>
      <c r="AB258" s="8" t="s">
        <v>19</v>
      </c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4"/>
    </row>
    <row r="259" spans="2:55" x14ac:dyDescent="0.2">
      <c r="B259" s="3"/>
      <c r="C259" s="8"/>
      <c r="D259" s="39" t="s">
        <v>37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4"/>
    </row>
    <row r="260" spans="2:55" x14ac:dyDescent="0.2">
      <c r="B260" s="3"/>
      <c r="C260" s="8"/>
      <c r="D260" s="8" t="str">
        <f>+H212</f>
        <v>K103</v>
      </c>
      <c r="E260" s="8"/>
      <c r="F260" s="8" t="s">
        <v>36</v>
      </c>
      <c r="G260" s="8"/>
      <c r="H260" s="8"/>
      <c r="I260" s="8"/>
      <c r="J260" s="96">
        <f>+L235</f>
        <v>0.2</v>
      </c>
      <c r="K260" s="96"/>
      <c r="L260" s="79" t="s">
        <v>56</v>
      </c>
      <c r="M260" s="96">
        <f>+P235</f>
        <v>1.7999999999999998</v>
      </c>
      <c r="N260" s="96"/>
      <c r="O260" s="56" t="s">
        <v>16</v>
      </c>
      <c r="P260" s="96">
        <f>+J235</f>
        <v>1.8</v>
      </c>
      <c r="Q260" s="96"/>
      <c r="R260" s="80" t="s">
        <v>90</v>
      </c>
      <c r="S260" s="96">
        <f>+V235</f>
        <v>0.5</v>
      </c>
      <c r="T260" s="96"/>
      <c r="U260" s="79" t="s">
        <v>16</v>
      </c>
      <c r="V260" s="96">
        <f>+N235</f>
        <v>1.1000000000000001</v>
      </c>
      <c r="W260" s="96"/>
      <c r="X260" s="1" t="s">
        <v>91</v>
      </c>
      <c r="Y260" s="101">
        <v>13.5</v>
      </c>
      <c r="Z260" s="101"/>
      <c r="AA260" s="8" t="s">
        <v>14</v>
      </c>
      <c r="AB260" s="8"/>
      <c r="AC260" s="8"/>
      <c r="AD260" s="56" t="s">
        <v>15</v>
      </c>
      <c r="AE260" s="96">
        <f>+J260*(M260*P260-S260*V260)*Y260</f>
        <v>7.262999999999999</v>
      </c>
      <c r="AF260" s="96"/>
      <c r="AG260" s="96"/>
      <c r="AH260" s="8" t="s">
        <v>19</v>
      </c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4"/>
    </row>
    <row r="261" spans="2:55" x14ac:dyDescent="0.2">
      <c r="B261" s="3"/>
      <c r="C261" s="8"/>
      <c r="D261" s="8"/>
      <c r="E261" s="8"/>
      <c r="F261" s="8" t="s">
        <v>31</v>
      </c>
      <c r="G261" s="8"/>
      <c r="H261" s="8">
        <v>2</v>
      </c>
      <c r="I261" s="56" t="s">
        <v>16</v>
      </c>
      <c r="J261" s="100">
        <v>0.02</v>
      </c>
      <c r="K261" s="100"/>
      <c r="L261" s="79" t="s">
        <v>56</v>
      </c>
      <c r="M261" s="96">
        <f>+M260</f>
        <v>1.7999999999999998</v>
      </c>
      <c r="N261" s="96"/>
      <c r="O261" s="56" t="s">
        <v>16</v>
      </c>
      <c r="P261" s="96">
        <f>+P260</f>
        <v>1.8</v>
      </c>
      <c r="Q261" s="96"/>
      <c r="R261" s="80" t="s">
        <v>90</v>
      </c>
      <c r="S261" s="96">
        <f>+S260</f>
        <v>0.5</v>
      </c>
      <c r="T261" s="96"/>
      <c r="U261" s="79" t="s">
        <v>16</v>
      </c>
      <c r="V261" s="96">
        <f>+V260</f>
        <v>1.1000000000000001</v>
      </c>
      <c r="W261" s="96"/>
      <c r="X261" s="1" t="s">
        <v>91</v>
      </c>
      <c r="Y261" s="101">
        <v>20</v>
      </c>
      <c r="Z261" s="101"/>
      <c r="AA261" s="8" t="s">
        <v>14</v>
      </c>
      <c r="AB261" s="8"/>
      <c r="AC261" s="8"/>
      <c r="AD261" s="56" t="s">
        <v>15</v>
      </c>
      <c r="AE261" s="96">
        <f>H261*J261*(M261*P261-S261*V261)*Y261</f>
        <v>2.1519999999999997</v>
      </c>
      <c r="AF261" s="96"/>
      <c r="AG261" s="96"/>
      <c r="AH261" s="8" t="s">
        <v>19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4"/>
    </row>
    <row r="262" spans="2:55" x14ac:dyDescent="0.2">
      <c r="B262" s="3"/>
      <c r="C262" s="8"/>
      <c r="D262" s="8" t="str">
        <f>+T212</f>
        <v>K104</v>
      </c>
      <c r="E262" s="8"/>
      <c r="F262" s="8" t="s">
        <v>36</v>
      </c>
      <c r="G262" s="8"/>
      <c r="H262" s="8"/>
      <c r="I262" s="8"/>
      <c r="J262" s="96">
        <f>+L236</f>
        <v>0.2</v>
      </c>
      <c r="K262" s="96"/>
      <c r="L262" s="79" t="s">
        <v>56</v>
      </c>
      <c r="M262" s="96">
        <f>+P236</f>
        <v>1.7999999999999998</v>
      </c>
      <c r="N262" s="96"/>
      <c r="O262" s="56" t="s">
        <v>16</v>
      </c>
      <c r="P262" s="96">
        <f>+J236</f>
        <v>1.3</v>
      </c>
      <c r="Q262" s="96"/>
      <c r="R262" s="80" t="s">
        <v>90</v>
      </c>
      <c r="S262" s="96">
        <f>+V236</f>
        <v>0.4</v>
      </c>
      <c r="T262" s="96"/>
      <c r="U262" s="79" t="s">
        <v>16</v>
      </c>
      <c r="V262" s="96">
        <f>+N236</f>
        <v>1.1000000000000001</v>
      </c>
      <c r="W262" s="96"/>
      <c r="X262" s="1" t="s">
        <v>91</v>
      </c>
      <c r="Y262" s="101">
        <v>13.5</v>
      </c>
      <c r="Z262" s="101"/>
      <c r="AA262" s="8" t="s">
        <v>14</v>
      </c>
      <c r="AB262" s="8"/>
      <c r="AC262" s="8"/>
      <c r="AD262" s="56" t="s">
        <v>15</v>
      </c>
      <c r="AE262" s="96">
        <f>+J262*(M262*P262-S262*V262)*Y262</f>
        <v>5.13</v>
      </c>
      <c r="AF262" s="96"/>
      <c r="AG262" s="96"/>
      <c r="AH262" s="8" t="s">
        <v>19</v>
      </c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4"/>
    </row>
    <row r="263" spans="2:55" x14ac:dyDescent="0.2">
      <c r="B263" s="3"/>
      <c r="C263" s="8"/>
      <c r="D263" s="8"/>
      <c r="E263" s="8"/>
      <c r="F263" s="8" t="s">
        <v>31</v>
      </c>
      <c r="G263" s="8"/>
      <c r="H263" s="8">
        <v>2</v>
      </c>
      <c r="I263" s="56" t="s">
        <v>16</v>
      </c>
      <c r="J263" s="100">
        <v>0.02</v>
      </c>
      <c r="K263" s="100"/>
      <c r="L263" s="79" t="s">
        <v>56</v>
      </c>
      <c r="M263" s="96">
        <f>+M262</f>
        <v>1.7999999999999998</v>
      </c>
      <c r="N263" s="96"/>
      <c r="O263" s="56" t="s">
        <v>16</v>
      </c>
      <c r="P263" s="96">
        <f>+P262</f>
        <v>1.3</v>
      </c>
      <c r="Q263" s="96"/>
      <c r="R263" s="80" t="s">
        <v>90</v>
      </c>
      <c r="S263" s="96">
        <f>+S262</f>
        <v>0.4</v>
      </c>
      <c r="T263" s="96"/>
      <c r="U263" s="79" t="s">
        <v>16</v>
      </c>
      <c r="V263" s="96">
        <f>+V262</f>
        <v>1.1000000000000001</v>
      </c>
      <c r="W263" s="96"/>
      <c r="X263" s="1" t="s">
        <v>91</v>
      </c>
      <c r="Y263" s="101">
        <v>20</v>
      </c>
      <c r="Z263" s="101"/>
      <c r="AA263" s="8" t="s">
        <v>14</v>
      </c>
      <c r="AB263" s="8"/>
      <c r="AC263" s="8"/>
      <c r="AD263" s="56" t="s">
        <v>15</v>
      </c>
      <c r="AE263" s="96">
        <f>H263*J263*(M263*P263-S263*V263)*Y263</f>
        <v>1.52</v>
      </c>
      <c r="AF263" s="96"/>
      <c r="AG263" s="96"/>
      <c r="AH263" s="8" t="s">
        <v>19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4"/>
    </row>
    <row r="264" spans="2:55" x14ac:dyDescent="0.2">
      <c r="B264" s="3"/>
      <c r="C264" s="8"/>
      <c r="D264" s="8" t="str">
        <f>+O218</f>
        <v>K105</v>
      </c>
      <c r="E264" s="8"/>
      <c r="F264" s="8" t="s">
        <v>36</v>
      </c>
      <c r="G264" s="8"/>
      <c r="H264" s="8"/>
      <c r="I264" s="8"/>
      <c r="J264" s="96">
        <f>+L237</f>
        <v>0.1</v>
      </c>
      <c r="K264" s="96"/>
      <c r="L264" s="79" t="s">
        <v>56</v>
      </c>
      <c r="M264" s="96">
        <f>+P237</f>
        <v>2.9</v>
      </c>
      <c r="N264" s="96"/>
      <c r="O264" s="56" t="s">
        <v>16</v>
      </c>
      <c r="P264" s="96">
        <f>+J237</f>
        <v>1.3</v>
      </c>
      <c r="Q264" s="96"/>
      <c r="R264" s="80" t="s">
        <v>90</v>
      </c>
      <c r="S264" s="96">
        <f>+V237</f>
        <v>0</v>
      </c>
      <c r="T264" s="96"/>
      <c r="U264" s="79" t="s">
        <v>16</v>
      </c>
      <c r="V264" s="96">
        <f>+N237</f>
        <v>0</v>
      </c>
      <c r="W264" s="96"/>
      <c r="X264" s="1" t="s">
        <v>91</v>
      </c>
      <c r="Y264" s="101">
        <v>13.5</v>
      </c>
      <c r="Z264" s="101"/>
      <c r="AA264" s="8" t="s">
        <v>14</v>
      </c>
      <c r="AB264" s="8"/>
      <c r="AC264" s="8"/>
      <c r="AD264" s="56" t="s">
        <v>15</v>
      </c>
      <c r="AE264" s="96">
        <f>+J264*(M264*P264-S264*V264)*Y264</f>
        <v>5.0895000000000001</v>
      </c>
      <c r="AF264" s="96"/>
      <c r="AG264" s="96"/>
      <c r="AH264" s="8" t="s">
        <v>19</v>
      </c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4"/>
    </row>
    <row r="265" spans="2:55" x14ac:dyDescent="0.2">
      <c r="B265" s="3"/>
      <c r="C265" s="8"/>
      <c r="D265" s="8"/>
      <c r="E265" s="8"/>
      <c r="F265" s="8" t="s">
        <v>31</v>
      </c>
      <c r="G265" s="8"/>
      <c r="H265" s="8">
        <v>2</v>
      </c>
      <c r="I265" s="56" t="s">
        <v>16</v>
      </c>
      <c r="J265" s="100">
        <v>0.02</v>
      </c>
      <c r="K265" s="100"/>
      <c r="L265" s="79" t="s">
        <v>56</v>
      </c>
      <c r="M265" s="96">
        <f>+M264</f>
        <v>2.9</v>
      </c>
      <c r="N265" s="96"/>
      <c r="O265" s="56" t="s">
        <v>16</v>
      </c>
      <c r="P265" s="96">
        <f>+P264</f>
        <v>1.3</v>
      </c>
      <c r="Q265" s="96"/>
      <c r="R265" s="80" t="s">
        <v>90</v>
      </c>
      <c r="S265" s="96">
        <f>+S264</f>
        <v>0</v>
      </c>
      <c r="T265" s="96"/>
      <c r="U265" s="79" t="s">
        <v>16</v>
      </c>
      <c r="V265" s="96">
        <f>+V264</f>
        <v>0</v>
      </c>
      <c r="W265" s="96"/>
      <c r="X265" s="1" t="s">
        <v>91</v>
      </c>
      <c r="Y265" s="101">
        <v>20</v>
      </c>
      <c r="Z265" s="101"/>
      <c r="AA265" s="8" t="s">
        <v>14</v>
      </c>
      <c r="AB265" s="8"/>
      <c r="AC265" s="8"/>
      <c r="AD265" s="56" t="s">
        <v>15</v>
      </c>
      <c r="AE265" s="96">
        <f>H265*J265*(M265*P265-S265*V265)*Y265</f>
        <v>3.0160000000000005</v>
      </c>
      <c r="AF265" s="96"/>
      <c r="AG265" s="96"/>
      <c r="AH265" s="8" t="s">
        <v>19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4"/>
    </row>
    <row r="266" spans="2:55" x14ac:dyDescent="0.2">
      <c r="B266" s="3"/>
      <c r="C266" s="8"/>
      <c r="D266" s="7"/>
      <c r="E266" s="7"/>
      <c r="F266" s="7"/>
      <c r="G266" s="7"/>
      <c r="H266" s="7"/>
      <c r="I266" s="7"/>
      <c r="J266" s="58"/>
      <c r="K266" s="58"/>
      <c r="L266" s="58"/>
      <c r="M266" s="58"/>
      <c r="N266" s="58"/>
      <c r="O266" s="58"/>
      <c r="P266" s="58"/>
      <c r="Q266" s="58"/>
      <c r="R266" s="58"/>
      <c r="S266" s="57"/>
      <c r="T266" s="57"/>
      <c r="U266" s="7"/>
      <c r="V266" s="7"/>
      <c r="W266" s="7"/>
      <c r="X266" s="58"/>
      <c r="Y266" s="58"/>
      <c r="Z266" s="58"/>
      <c r="AA266" s="58"/>
      <c r="AB266" s="7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4"/>
    </row>
    <row r="267" spans="2:55" x14ac:dyDescent="0.2">
      <c r="B267" s="3"/>
      <c r="C267" s="8"/>
      <c r="D267" s="39" t="s">
        <v>87</v>
      </c>
      <c r="E267" s="7"/>
      <c r="F267" s="7"/>
      <c r="G267" s="7"/>
      <c r="H267" s="7"/>
      <c r="I267" s="7"/>
      <c r="J267" s="73"/>
      <c r="K267" s="73"/>
      <c r="L267" s="73"/>
      <c r="M267" s="73"/>
      <c r="N267" s="73"/>
      <c r="O267" s="73"/>
      <c r="P267" s="73"/>
      <c r="Q267" s="73"/>
      <c r="R267" s="73"/>
      <c r="S267" s="72"/>
      <c r="T267" s="72"/>
      <c r="U267" s="7"/>
      <c r="V267" s="7"/>
      <c r="W267" s="7"/>
      <c r="X267" s="73"/>
      <c r="Y267" s="73"/>
      <c r="Z267" s="73"/>
      <c r="AA267" s="73"/>
      <c r="AB267" s="7"/>
      <c r="AC267" s="7"/>
      <c r="AD267" s="7"/>
      <c r="AE267" s="7"/>
      <c r="AF267" s="7"/>
      <c r="AG267" s="7"/>
      <c r="AH267" s="7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4"/>
    </row>
    <row r="268" spans="2:55" x14ac:dyDescent="0.2">
      <c r="B268" s="3"/>
      <c r="C268" s="8"/>
      <c r="D268" s="8" t="str">
        <f>+D260</f>
        <v>K103</v>
      </c>
      <c r="E268" s="8"/>
      <c r="F268" s="8" t="s">
        <v>36</v>
      </c>
      <c r="G268" s="8"/>
      <c r="H268" s="8"/>
      <c r="I268" s="7"/>
      <c r="J268" s="41"/>
      <c r="K268" s="41"/>
      <c r="L268" s="41"/>
      <c r="M268" s="100">
        <f>+N235</f>
        <v>1.1000000000000001</v>
      </c>
      <c r="N268" s="100"/>
      <c r="O268" s="73" t="s">
        <v>16</v>
      </c>
      <c r="P268" s="100">
        <f>+V235</f>
        <v>0.5</v>
      </c>
      <c r="Q268" s="100"/>
      <c r="R268" s="73" t="s">
        <v>16</v>
      </c>
      <c r="S268" s="100">
        <f>IF(R235="yok",0,IF(R235="çift cam",0.5,0.4))</f>
        <v>0.5</v>
      </c>
      <c r="T268" s="100"/>
      <c r="U268" s="78" t="s">
        <v>29</v>
      </c>
      <c r="V268" s="72"/>
      <c r="W268" s="72"/>
      <c r="X268" s="71" t="s">
        <v>15</v>
      </c>
      <c r="Y268" s="96">
        <f>+M268*P268*S268</f>
        <v>0.27500000000000002</v>
      </c>
      <c r="Z268" s="96"/>
      <c r="AA268" s="96"/>
      <c r="AB268" s="8" t="s">
        <v>19</v>
      </c>
      <c r="AC268" s="7"/>
      <c r="AD268" s="7"/>
      <c r="AE268" s="7"/>
      <c r="AF268" s="7" t="s">
        <v>92</v>
      </c>
      <c r="AG268" s="7"/>
      <c r="AH268" s="41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4"/>
    </row>
    <row r="269" spans="2:55" x14ac:dyDescent="0.2">
      <c r="B269" s="3"/>
      <c r="C269" s="8"/>
      <c r="D269" s="8" t="str">
        <f>+D262</f>
        <v>K104</v>
      </c>
      <c r="E269" s="8"/>
      <c r="F269" s="8" t="s">
        <v>36</v>
      </c>
      <c r="G269" s="8"/>
      <c r="H269" s="8"/>
      <c r="I269" s="7"/>
      <c r="J269" s="41"/>
      <c r="K269" s="41"/>
      <c r="L269" s="41"/>
      <c r="M269" s="100">
        <f t="shared" ref="M269:M270" si="17">+N236</f>
        <v>1.1000000000000001</v>
      </c>
      <c r="N269" s="100"/>
      <c r="O269" s="73" t="s">
        <v>16</v>
      </c>
      <c r="P269" s="100">
        <f t="shared" ref="P269:P270" si="18">+V236</f>
        <v>0.4</v>
      </c>
      <c r="Q269" s="100"/>
      <c r="R269" s="73" t="s">
        <v>16</v>
      </c>
      <c r="S269" s="100">
        <f t="shared" ref="S269:S270" si="19">IF(R236="yok",0,IF(R236="çift cam",0.5,0.4))</f>
        <v>0.5</v>
      </c>
      <c r="T269" s="100"/>
      <c r="U269" s="78" t="s">
        <v>29</v>
      </c>
      <c r="V269" s="72"/>
      <c r="W269" s="72"/>
      <c r="X269" s="71" t="s">
        <v>15</v>
      </c>
      <c r="Y269" s="96">
        <f>+M269*P269*S269</f>
        <v>0.22000000000000003</v>
      </c>
      <c r="Z269" s="96"/>
      <c r="AA269" s="96"/>
      <c r="AB269" s="8" t="s">
        <v>19</v>
      </c>
      <c r="AC269" s="7"/>
      <c r="AD269" s="7"/>
      <c r="AE269" s="7"/>
      <c r="AF269" s="7"/>
      <c r="AG269" s="7"/>
      <c r="AH269" s="41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4"/>
    </row>
    <row r="270" spans="2:55" x14ac:dyDescent="0.2">
      <c r="B270" s="3"/>
      <c r="C270" s="8"/>
      <c r="D270" s="8" t="str">
        <f>+D264</f>
        <v>K105</v>
      </c>
      <c r="E270" s="8"/>
      <c r="F270" s="8" t="s">
        <v>36</v>
      </c>
      <c r="G270" s="8"/>
      <c r="H270" s="8"/>
      <c r="I270" s="7"/>
      <c r="J270" s="41"/>
      <c r="K270" s="41"/>
      <c r="L270" s="41"/>
      <c r="M270" s="100">
        <f t="shared" si="17"/>
        <v>0</v>
      </c>
      <c r="N270" s="100"/>
      <c r="O270" s="73" t="s">
        <v>16</v>
      </c>
      <c r="P270" s="100">
        <f t="shared" si="18"/>
        <v>0</v>
      </c>
      <c r="Q270" s="100"/>
      <c r="R270" s="73" t="s">
        <v>16</v>
      </c>
      <c r="S270" s="100">
        <f t="shared" si="19"/>
        <v>0</v>
      </c>
      <c r="T270" s="100"/>
      <c r="U270" s="78" t="s">
        <v>29</v>
      </c>
      <c r="V270" s="72"/>
      <c r="W270" s="72"/>
      <c r="X270" s="71" t="s">
        <v>15</v>
      </c>
      <c r="Y270" s="96">
        <f>+M270*P270*S270</f>
        <v>0</v>
      </c>
      <c r="Z270" s="96"/>
      <c r="AA270" s="96"/>
      <c r="AB270" s="8" t="s">
        <v>19</v>
      </c>
      <c r="AC270" s="7"/>
      <c r="AD270" s="7"/>
      <c r="AE270" s="7"/>
      <c r="AF270" s="7"/>
      <c r="AG270" s="7"/>
      <c r="AH270" s="41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4"/>
    </row>
    <row r="271" spans="2:55" x14ac:dyDescent="0.2">
      <c r="B271" s="3"/>
      <c r="C271" s="8"/>
      <c r="D271" s="7"/>
      <c r="E271" s="7"/>
      <c r="F271" s="7"/>
      <c r="G271" s="7"/>
      <c r="H271" s="7"/>
      <c r="I271" s="7"/>
      <c r="J271" s="73"/>
      <c r="K271" s="73"/>
      <c r="L271" s="73"/>
      <c r="M271" s="73"/>
      <c r="N271" s="73"/>
      <c r="O271" s="73"/>
      <c r="P271" s="73"/>
      <c r="Q271" s="73"/>
      <c r="R271" s="73"/>
      <c r="S271" s="72"/>
      <c r="T271" s="72"/>
      <c r="U271" s="7"/>
      <c r="V271" s="7"/>
      <c r="W271" s="7"/>
      <c r="X271" s="73"/>
      <c r="Y271" s="73"/>
      <c r="Z271" s="73"/>
      <c r="AA271" s="73"/>
      <c r="AB271" s="7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4"/>
    </row>
    <row r="272" spans="2:55" x14ac:dyDescent="0.2">
      <c r="B272" s="3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 t="s">
        <v>39</v>
      </c>
      <c r="R272" s="8"/>
      <c r="S272" s="8"/>
      <c r="T272" s="8"/>
      <c r="U272" s="8"/>
      <c r="V272" s="8"/>
      <c r="W272" s="8"/>
      <c r="X272" s="8"/>
      <c r="Y272" s="96">
        <f>SUM(Y241:AA245)+Y252+Y258+SUM(AE260:AG265)+SUM(Y268:AA270)</f>
        <v>78.378000000000014</v>
      </c>
      <c r="Z272" s="96"/>
      <c r="AA272" s="96"/>
      <c r="AB272" s="8" t="s">
        <v>19</v>
      </c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4"/>
    </row>
    <row r="273" spans="2:55" x14ac:dyDescent="0.2">
      <c r="B273" s="3"/>
      <c r="C273" s="8"/>
      <c r="D273" s="39" t="s">
        <v>41</v>
      </c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4"/>
    </row>
    <row r="274" spans="2:55" x14ac:dyDescent="0.2">
      <c r="B274" s="3"/>
      <c r="C274" s="8"/>
      <c r="D274" s="8" t="str">
        <f>+D247</f>
        <v>D2</v>
      </c>
      <c r="F274" s="8" t="s">
        <v>38</v>
      </c>
      <c r="G274" s="8"/>
      <c r="H274" s="8"/>
      <c r="I274" s="8"/>
      <c r="J274" s="8"/>
      <c r="K274" s="8"/>
      <c r="L274" s="8"/>
      <c r="M274" s="96">
        <f>+N248</f>
        <v>1.5</v>
      </c>
      <c r="N274" s="96"/>
      <c r="O274" s="56" t="s">
        <v>16</v>
      </c>
      <c r="P274" s="96">
        <f>+Q248</f>
        <v>2</v>
      </c>
      <c r="Q274" s="96"/>
      <c r="R274" s="56" t="s">
        <v>16</v>
      </c>
      <c r="S274" s="98">
        <v>3.5</v>
      </c>
      <c r="T274" s="98"/>
      <c r="U274" s="8" t="s">
        <v>29</v>
      </c>
      <c r="V274" s="8"/>
      <c r="W274" s="8"/>
      <c r="X274" s="56" t="s">
        <v>15</v>
      </c>
      <c r="Y274" s="96">
        <f t="shared" ref="Y274:Y275" si="20">+M274*P274*S274</f>
        <v>10.5</v>
      </c>
      <c r="Z274" s="96"/>
      <c r="AA274" s="96"/>
      <c r="AB274" s="8" t="s">
        <v>19</v>
      </c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4"/>
    </row>
    <row r="275" spans="2:55" x14ac:dyDescent="0.2">
      <c r="B275" s="3"/>
      <c r="C275" s="8"/>
      <c r="D275" s="8" t="str">
        <f>+D253</f>
        <v>D3</v>
      </c>
      <c r="F275" s="8" t="s">
        <v>38</v>
      </c>
      <c r="G275" s="8"/>
      <c r="H275" s="8"/>
      <c r="I275" s="8"/>
      <c r="J275" s="8"/>
      <c r="K275" s="8"/>
      <c r="L275" s="8"/>
      <c r="M275" s="96">
        <f>+N254</f>
        <v>1.5</v>
      </c>
      <c r="N275" s="96"/>
      <c r="O275" s="56" t="s">
        <v>16</v>
      </c>
      <c r="P275" s="96">
        <f>+Q254</f>
        <v>1.5</v>
      </c>
      <c r="Q275" s="96"/>
      <c r="R275" s="56" t="s">
        <v>16</v>
      </c>
      <c r="S275" s="98">
        <v>2</v>
      </c>
      <c r="T275" s="98"/>
      <c r="U275" s="8" t="s">
        <v>29</v>
      </c>
      <c r="V275" s="8"/>
      <c r="W275" s="8"/>
      <c r="X275" s="56" t="s">
        <v>15</v>
      </c>
      <c r="Y275" s="99">
        <f t="shared" si="20"/>
        <v>4.5</v>
      </c>
      <c r="Z275" s="99"/>
      <c r="AA275" s="99"/>
      <c r="AB275" s="2" t="s">
        <v>19</v>
      </c>
      <c r="AC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4"/>
    </row>
    <row r="276" spans="2:55" x14ac:dyDescent="0.2">
      <c r="B276" s="3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 t="s">
        <v>40</v>
      </c>
      <c r="Q276" s="8"/>
      <c r="R276" s="8"/>
      <c r="S276" s="8"/>
      <c r="T276" s="8"/>
      <c r="U276" s="8"/>
      <c r="V276" s="8"/>
      <c r="W276" s="8"/>
      <c r="X276" s="8"/>
      <c r="Y276" s="96">
        <f>SUM(Y274:AA275)</f>
        <v>15</v>
      </c>
      <c r="Z276" s="96"/>
      <c r="AA276" s="96"/>
      <c r="AB276" s="8" t="s">
        <v>19</v>
      </c>
      <c r="AC276" s="8"/>
      <c r="BB276" s="8"/>
      <c r="BC276" s="4"/>
    </row>
    <row r="277" spans="2:55" x14ac:dyDescent="0.2">
      <c r="B277" s="3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56"/>
      <c r="Z277" s="56"/>
      <c r="AA277" s="56"/>
      <c r="AB277" s="8"/>
      <c r="AC277" s="8"/>
      <c r="BB277" s="8"/>
      <c r="BC277" s="4"/>
    </row>
    <row r="278" spans="2:55" x14ac:dyDescent="0.2">
      <c r="B278" s="3"/>
      <c r="C278" s="8"/>
      <c r="D278" s="8"/>
      <c r="E278" s="8"/>
      <c r="F278" s="8"/>
      <c r="G278" s="8" t="s">
        <v>68</v>
      </c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97">
        <f>1.4*Y272+1.6*Y276</f>
        <v>133.72920000000002</v>
      </c>
      <c r="Z278" s="97"/>
      <c r="AA278" s="97"/>
      <c r="AB278" s="42" t="s">
        <v>19</v>
      </c>
      <c r="AC278" s="8"/>
      <c r="BB278" s="8"/>
      <c r="BC278" s="4"/>
    </row>
    <row r="279" spans="2:55" x14ac:dyDescent="0.2">
      <c r="B279" s="3"/>
      <c r="C279" s="8"/>
      <c r="D279" s="8" t="s">
        <v>74</v>
      </c>
      <c r="E279" s="8"/>
      <c r="F279" s="8">
        <f>+K9</f>
        <v>5</v>
      </c>
      <c r="G279" s="77" t="s">
        <v>16</v>
      </c>
      <c r="H279" s="96">
        <f>+Y278</f>
        <v>133.72920000000002</v>
      </c>
      <c r="I279" s="96"/>
      <c r="J279" s="96"/>
      <c r="K279" s="77" t="s">
        <v>15</v>
      </c>
      <c r="L279" s="96">
        <f>+F279*H279</f>
        <v>668.64600000000007</v>
      </c>
      <c r="M279" s="96"/>
      <c r="N279" s="96"/>
      <c r="O279" s="8" t="s">
        <v>19</v>
      </c>
      <c r="P279" s="8"/>
      <c r="Q279" s="81" t="s">
        <v>93</v>
      </c>
      <c r="R279" s="1">
        <f>+F279</f>
        <v>5</v>
      </c>
      <c r="S279" s="1" t="s">
        <v>94</v>
      </c>
      <c r="U279" s="8"/>
      <c r="V279" s="8"/>
      <c r="W279" s="8"/>
      <c r="X279" s="8"/>
      <c r="Y279" s="76"/>
      <c r="Z279" s="76"/>
      <c r="AA279" s="76"/>
      <c r="AB279" s="42"/>
      <c r="AC279" s="8"/>
      <c r="AH279" s="75"/>
      <c r="AI279" s="75"/>
      <c r="AJ279" s="75"/>
      <c r="AK279" s="63"/>
      <c r="AL279" s="74"/>
      <c r="AM279" s="65"/>
      <c r="AN279" s="65"/>
      <c r="AO279" s="74"/>
      <c r="AP279" s="74"/>
      <c r="AQ279" s="74"/>
      <c r="AR279" s="65"/>
      <c r="AT279" s="68"/>
      <c r="BB279" s="8"/>
      <c r="BC279" s="4"/>
    </row>
    <row r="280" spans="2:55" ht="12" x14ac:dyDescent="0.2">
      <c r="B280" s="3"/>
      <c r="C280" s="8"/>
      <c r="D280" s="62" t="s">
        <v>81</v>
      </c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4"/>
      <c r="AA280" s="76"/>
      <c r="AB280" s="42"/>
      <c r="AC280" s="8"/>
      <c r="AH280" s="75"/>
      <c r="AI280" s="75"/>
      <c r="AJ280" s="75"/>
      <c r="AK280" s="63"/>
      <c r="AL280" s="74"/>
      <c r="AM280" s="65"/>
      <c r="AN280" s="65"/>
      <c r="AO280" s="74"/>
      <c r="AP280" s="74"/>
      <c r="AQ280" s="74"/>
      <c r="AR280" s="65"/>
      <c r="AT280" s="68"/>
      <c r="BB280" s="8"/>
      <c r="BC280" s="4"/>
    </row>
    <row r="281" spans="2:55" x14ac:dyDescent="0.2">
      <c r="B281" s="3"/>
      <c r="C281" s="8"/>
      <c r="D281" s="63" t="s">
        <v>78</v>
      </c>
      <c r="E281" s="63"/>
      <c r="F281" s="63"/>
      <c r="G281" s="63"/>
      <c r="H281" s="63"/>
      <c r="I281" s="63"/>
      <c r="J281" s="63"/>
      <c r="L281" s="94">
        <v>0.9</v>
      </c>
      <c r="M281" s="94"/>
      <c r="N281" s="66" t="s">
        <v>16</v>
      </c>
      <c r="O281" s="94">
        <f>+AA6</f>
        <v>23.333333333333332</v>
      </c>
      <c r="P281" s="94"/>
      <c r="Q281" s="66" t="s">
        <v>16</v>
      </c>
      <c r="R281" s="94">
        <f>+F231*1000</f>
        <v>400</v>
      </c>
      <c r="S281" s="94"/>
      <c r="T281" s="66" t="s">
        <v>16</v>
      </c>
      <c r="U281" s="94">
        <f>+M231*1000</f>
        <v>400</v>
      </c>
      <c r="V281" s="94"/>
      <c r="W281" s="66" t="s">
        <v>75</v>
      </c>
      <c r="X281" s="94">
        <v>1000</v>
      </c>
      <c r="Y281" s="94"/>
      <c r="AA281" s="76"/>
      <c r="AB281" s="42"/>
      <c r="AC281" s="8"/>
      <c r="AH281" s="75"/>
      <c r="AI281" s="75"/>
      <c r="AJ281" s="75"/>
      <c r="AK281" s="63"/>
      <c r="AL281" s="74"/>
      <c r="AM281" s="65"/>
      <c r="AN281" s="65"/>
      <c r="AO281" s="74"/>
      <c r="AP281" s="74"/>
      <c r="AQ281" s="74"/>
      <c r="AR281" s="65"/>
      <c r="AT281" s="68"/>
      <c r="BB281" s="8"/>
      <c r="BC281" s="4"/>
    </row>
    <row r="282" spans="2:55" x14ac:dyDescent="0.2">
      <c r="B282" s="3"/>
      <c r="C282" s="8"/>
      <c r="D282" s="1" t="s">
        <v>76</v>
      </c>
      <c r="G282" s="94">
        <f>+L281*O281*R281*U281/X281</f>
        <v>3360</v>
      </c>
      <c r="H282" s="94"/>
      <c r="I282" s="94"/>
      <c r="J282" s="63" t="s">
        <v>19</v>
      </c>
      <c r="K282" s="67" t="str">
        <f>IF(G282&lt;N282,"&lt;","&gt;")</f>
        <v>&gt;</v>
      </c>
      <c r="L282" s="65" t="s">
        <v>74</v>
      </c>
      <c r="M282" s="65"/>
      <c r="N282" s="95">
        <f>+L279</f>
        <v>668.64600000000007</v>
      </c>
      <c r="O282" s="95"/>
      <c r="P282" s="95"/>
      <c r="Q282" s="65" t="s">
        <v>19</v>
      </c>
      <c r="S282" s="68" t="str">
        <f>IF(G282&gt;N282,"kolon boyutları uygun.","kolon boyutları uygun değil.")</f>
        <v>kolon boyutları uygun.</v>
      </c>
      <c r="AA282" s="76"/>
      <c r="AB282" s="42"/>
      <c r="AC282" s="8"/>
      <c r="AH282" s="75"/>
      <c r="AI282" s="75"/>
      <c r="AJ282" s="75"/>
      <c r="AK282" s="63"/>
      <c r="AL282" s="74"/>
      <c r="AM282" s="65"/>
      <c r="AN282" s="65"/>
      <c r="AO282" s="74"/>
      <c r="AP282" s="74"/>
      <c r="AQ282" s="74"/>
      <c r="AR282" s="65"/>
      <c r="AT282" s="68"/>
      <c r="BB282" s="8"/>
      <c r="BC282" s="4"/>
    </row>
    <row r="283" spans="2:55" x14ac:dyDescent="0.2">
      <c r="B283" s="3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4"/>
    </row>
    <row r="284" spans="2:55" x14ac:dyDescent="0.2">
      <c r="B284" s="3"/>
      <c r="C284" s="7"/>
      <c r="D284" s="7"/>
      <c r="E284" s="7"/>
      <c r="F284" s="7"/>
      <c r="G284" s="7"/>
      <c r="H284" s="7"/>
      <c r="I284" s="47" t="s">
        <v>51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 t="s">
        <v>6</v>
      </c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4"/>
    </row>
    <row r="285" spans="2:55" x14ac:dyDescent="0.2">
      <c r="B285" s="3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4"/>
    </row>
    <row r="286" spans="2:55" x14ac:dyDescent="0.2">
      <c r="B286" s="3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4"/>
    </row>
    <row r="287" spans="2:55" ht="12" thickBot="1" x14ac:dyDescent="0.25">
      <c r="B287" s="3"/>
      <c r="C287" s="7"/>
      <c r="D287" s="7"/>
      <c r="E287" s="7"/>
      <c r="F287" s="7"/>
      <c r="G287" s="7"/>
      <c r="H287" s="7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4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 t="s">
        <v>1</v>
      </c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4"/>
    </row>
    <row r="288" spans="2:55" x14ac:dyDescent="0.2">
      <c r="B288" s="3"/>
      <c r="C288" s="8"/>
      <c r="D288" s="8"/>
      <c r="E288" s="7" t="s">
        <v>11</v>
      </c>
      <c r="F288" s="7"/>
      <c r="G288" s="7"/>
      <c r="H288" s="7"/>
      <c r="I288" s="48"/>
      <c r="J288" s="18"/>
      <c r="K288" s="48"/>
      <c r="L288" s="48"/>
      <c r="M288" s="48"/>
      <c r="N288" s="102" t="s">
        <v>7</v>
      </c>
      <c r="O288" s="102"/>
      <c r="P288" s="48"/>
      <c r="Q288" s="48"/>
      <c r="R288" s="48"/>
      <c r="S288" s="52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 t="s">
        <v>5</v>
      </c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4"/>
    </row>
    <row r="289" spans="2:55" ht="12" thickBot="1" x14ac:dyDescent="0.25">
      <c r="B289" s="3"/>
      <c r="C289" s="8"/>
      <c r="D289" s="8"/>
      <c r="E289" s="7"/>
      <c r="F289" s="7"/>
      <c r="G289" s="7"/>
      <c r="H289" s="7"/>
      <c r="I289" s="27"/>
      <c r="J289" s="29"/>
      <c r="K289" s="27"/>
      <c r="L289" s="27"/>
      <c r="M289" s="27"/>
      <c r="N289" s="27"/>
      <c r="O289" s="27"/>
      <c r="P289" s="27"/>
      <c r="Q289" s="27"/>
      <c r="R289" s="27"/>
      <c r="S289" s="30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4"/>
    </row>
    <row r="290" spans="2:55" x14ac:dyDescent="0.2">
      <c r="B290" s="3"/>
      <c r="C290" s="8"/>
      <c r="D290" s="8"/>
      <c r="E290" s="7"/>
      <c r="F290" s="7"/>
      <c r="G290" s="7"/>
      <c r="H290" s="7"/>
      <c r="I290" s="17"/>
      <c r="J290" s="18"/>
      <c r="K290" s="16"/>
      <c r="L290" s="16"/>
      <c r="M290" s="16"/>
      <c r="N290" s="16"/>
      <c r="O290" s="16"/>
      <c r="P290" s="16"/>
      <c r="Q290" s="16"/>
      <c r="R290" s="16"/>
      <c r="S290" s="19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4"/>
    </row>
    <row r="291" spans="2:55" x14ac:dyDescent="0.2">
      <c r="B291" s="3"/>
      <c r="C291" s="8"/>
      <c r="D291" s="8"/>
      <c r="E291" s="7"/>
      <c r="F291" s="7"/>
      <c r="G291" s="7"/>
      <c r="H291" s="7"/>
      <c r="I291" s="17"/>
      <c r="J291" s="18"/>
      <c r="K291" s="16"/>
      <c r="L291" s="16"/>
      <c r="M291" s="16"/>
      <c r="N291" s="16"/>
      <c r="O291" s="16"/>
      <c r="P291" s="16"/>
      <c r="Q291" s="16"/>
      <c r="R291" s="16"/>
      <c r="S291" s="19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4"/>
    </row>
    <row r="292" spans="2:55" x14ac:dyDescent="0.2">
      <c r="B292" s="3"/>
      <c r="C292" s="20" t="s">
        <v>0</v>
      </c>
      <c r="D292" s="8"/>
      <c r="E292" s="7"/>
      <c r="F292" s="7"/>
      <c r="G292" s="7"/>
      <c r="H292" s="7"/>
      <c r="I292" s="31" t="s">
        <v>12</v>
      </c>
      <c r="J292" s="18"/>
      <c r="K292" s="16"/>
      <c r="L292" s="16"/>
      <c r="M292" s="16"/>
      <c r="N292" s="16"/>
      <c r="O292" s="16"/>
      <c r="P292" s="16"/>
      <c r="Q292" s="16"/>
      <c r="R292" s="16"/>
      <c r="S292" s="19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4"/>
    </row>
    <row r="293" spans="2:55" x14ac:dyDescent="0.2">
      <c r="B293" s="3"/>
      <c r="C293" s="116">
        <v>1.5</v>
      </c>
      <c r="D293" s="8"/>
      <c r="E293" s="7"/>
      <c r="F293" s="7"/>
      <c r="G293" s="7"/>
      <c r="H293" s="7"/>
      <c r="I293" s="17"/>
      <c r="J293" s="18"/>
      <c r="K293" s="16"/>
      <c r="L293" s="16"/>
      <c r="M293" s="16"/>
      <c r="N293" s="16"/>
      <c r="O293" s="16"/>
      <c r="P293" s="16"/>
      <c r="Q293" s="16"/>
      <c r="R293" s="16"/>
      <c r="S293" s="19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4"/>
    </row>
    <row r="294" spans="2:55" x14ac:dyDescent="0.2">
      <c r="B294" s="3"/>
      <c r="C294" s="116"/>
      <c r="D294" s="8"/>
      <c r="E294" s="7"/>
      <c r="F294" s="7"/>
      <c r="G294" s="7"/>
      <c r="H294" s="7"/>
      <c r="I294" s="111" t="s">
        <v>8</v>
      </c>
      <c r="J294" s="18"/>
      <c r="K294" s="16"/>
      <c r="L294" s="16"/>
      <c r="M294" s="16"/>
      <c r="N294" s="16"/>
      <c r="O294" s="16"/>
      <c r="P294" s="16"/>
      <c r="Q294" s="16"/>
      <c r="R294" s="16"/>
      <c r="S294" s="19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4"/>
    </row>
    <row r="295" spans="2:55" x14ac:dyDescent="0.2">
      <c r="B295" s="3"/>
      <c r="C295" s="116"/>
      <c r="D295" s="8"/>
      <c r="E295" s="7"/>
      <c r="F295" s="7"/>
      <c r="G295" s="7"/>
      <c r="H295" s="7"/>
      <c r="I295" s="111"/>
      <c r="J295" s="18"/>
      <c r="K295" s="16"/>
      <c r="L295" s="16"/>
      <c r="M295" s="16"/>
      <c r="N295" s="16"/>
      <c r="O295" s="16"/>
      <c r="P295" s="16"/>
      <c r="Q295" s="16"/>
      <c r="R295" s="16"/>
      <c r="S295" s="19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4"/>
    </row>
    <row r="296" spans="2:55" x14ac:dyDescent="0.2">
      <c r="B296" s="3"/>
      <c r="C296" s="8"/>
      <c r="D296" s="8"/>
      <c r="E296" s="7"/>
      <c r="F296" s="7"/>
      <c r="G296" s="7"/>
      <c r="H296" s="7"/>
      <c r="I296" s="111"/>
      <c r="J296" s="18"/>
      <c r="K296" s="16"/>
      <c r="L296" s="16"/>
      <c r="M296" s="16"/>
      <c r="N296" s="16"/>
      <c r="O296" s="16"/>
      <c r="P296" s="112" t="s">
        <v>22</v>
      </c>
      <c r="Q296" s="113"/>
      <c r="R296" s="16"/>
      <c r="S296" s="19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110" t="s">
        <v>3</v>
      </c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4"/>
    </row>
    <row r="297" spans="2:55" x14ac:dyDescent="0.2">
      <c r="B297" s="3"/>
      <c r="C297" s="8"/>
      <c r="D297" s="8"/>
      <c r="E297" s="7"/>
      <c r="F297" s="7"/>
      <c r="G297" s="7"/>
      <c r="H297" s="7"/>
      <c r="I297" s="17"/>
      <c r="J297" s="18"/>
      <c r="K297" s="16"/>
      <c r="L297" s="16"/>
      <c r="M297" s="16"/>
      <c r="N297" s="16"/>
      <c r="O297" s="16"/>
      <c r="P297" s="114"/>
      <c r="Q297" s="115"/>
      <c r="R297" s="16"/>
      <c r="S297" s="19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110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4"/>
    </row>
    <row r="298" spans="2:55" ht="12" thickBot="1" x14ac:dyDescent="0.25">
      <c r="B298" s="3"/>
      <c r="C298" s="8"/>
      <c r="D298" s="8"/>
      <c r="E298" s="7"/>
      <c r="F298" s="7"/>
      <c r="G298" s="7"/>
      <c r="H298" s="55"/>
      <c r="I298" s="34"/>
      <c r="J298" s="35"/>
      <c r="K298" s="33"/>
      <c r="L298" s="33"/>
      <c r="M298" s="33"/>
      <c r="N298" s="33"/>
      <c r="O298" s="33"/>
      <c r="P298" s="33"/>
      <c r="Q298" s="33"/>
      <c r="R298" s="33"/>
      <c r="S298" s="36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110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4"/>
    </row>
    <row r="299" spans="2:55" x14ac:dyDescent="0.2">
      <c r="B299" s="3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110" t="s">
        <v>2</v>
      </c>
      <c r="AU299" s="8"/>
      <c r="AV299" s="8"/>
      <c r="AW299" s="8"/>
      <c r="AX299" s="8"/>
      <c r="AY299" s="8"/>
      <c r="AZ299" s="8"/>
      <c r="BA299" s="8"/>
      <c r="BB299" s="8"/>
      <c r="BC299" s="4"/>
    </row>
    <row r="300" spans="2:55" x14ac:dyDescent="0.2">
      <c r="B300" s="3"/>
      <c r="C300" s="7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102">
        <v>1.5</v>
      </c>
      <c r="O300" s="102"/>
      <c r="P300" s="8" t="s">
        <v>0</v>
      </c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 t="s">
        <v>70</v>
      </c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110"/>
      <c r="AU300" s="8"/>
      <c r="AV300" s="8"/>
      <c r="AW300" s="8"/>
      <c r="AX300" s="8"/>
      <c r="AY300" s="8"/>
      <c r="AZ300" s="8"/>
      <c r="BA300" s="8"/>
      <c r="BB300" s="8"/>
      <c r="BC300" s="4"/>
    </row>
    <row r="301" spans="2:55" x14ac:dyDescent="0.2">
      <c r="B301" s="3"/>
      <c r="C301" s="7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110"/>
      <c r="AU301" s="8"/>
      <c r="AV301" s="8"/>
      <c r="AW301" s="8"/>
      <c r="AX301" s="8"/>
      <c r="AY301" s="8"/>
      <c r="AZ301" s="8"/>
      <c r="BA301" s="8"/>
      <c r="BB301" s="8"/>
      <c r="BC301" s="4"/>
    </row>
    <row r="302" spans="2:55" x14ac:dyDescent="0.2">
      <c r="B302" s="3"/>
      <c r="C302" s="8"/>
      <c r="D302" s="37" t="s">
        <v>54</v>
      </c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4"/>
    </row>
    <row r="303" spans="2:55" x14ac:dyDescent="0.2">
      <c r="B303" s="3"/>
      <c r="C303" s="8"/>
      <c r="D303" s="37" t="s">
        <v>34</v>
      </c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4"/>
    </row>
    <row r="304" spans="2:55" x14ac:dyDescent="0.2">
      <c r="B304" s="3"/>
      <c r="C304" s="8"/>
      <c r="D304" s="38" t="s">
        <v>32</v>
      </c>
      <c r="E304" s="8"/>
      <c r="F304" s="8"/>
      <c r="G304" s="8"/>
      <c r="H304" s="8"/>
      <c r="J304" s="9" t="str">
        <f>IF(OR(F305&lt;0.3,M305&lt;0.3),"kolon buyutu 0,30m den az olamaz.","")</f>
        <v/>
      </c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1" t="s">
        <v>83</v>
      </c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4"/>
    </row>
    <row r="305" spans="2:55" x14ac:dyDescent="0.2">
      <c r="B305" s="3"/>
      <c r="C305" s="8"/>
      <c r="D305" s="8" t="s">
        <v>17</v>
      </c>
      <c r="E305" s="8"/>
      <c r="F305" s="102">
        <v>0.4</v>
      </c>
      <c r="G305" s="102"/>
      <c r="H305" s="8" t="s">
        <v>0</v>
      </c>
      <c r="I305" s="8"/>
      <c r="J305" s="8"/>
      <c r="K305" s="8" t="s">
        <v>18</v>
      </c>
      <c r="L305" s="8"/>
      <c r="M305" s="102">
        <v>0.4</v>
      </c>
      <c r="N305" s="102"/>
      <c r="O305" s="8" t="s">
        <v>0</v>
      </c>
      <c r="P305" s="8"/>
      <c r="Q305" s="8" t="s">
        <v>21</v>
      </c>
      <c r="R305" s="8"/>
      <c r="S305" s="100">
        <f>+S231</f>
        <v>3.5</v>
      </c>
      <c r="T305" s="100"/>
      <c r="U305" s="8" t="s">
        <v>0</v>
      </c>
      <c r="V305" s="58"/>
      <c r="W305" s="7"/>
      <c r="X305" s="1" t="s">
        <v>84</v>
      </c>
      <c r="Y305" s="7"/>
      <c r="Z305" s="7"/>
      <c r="AA305" s="58"/>
      <c r="AB305" s="58"/>
      <c r="AC305" s="8"/>
      <c r="AD305" s="8"/>
      <c r="AE305" s="8"/>
      <c r="AF305" s="8"/>
      <c r="AG305" s="8"/>
      <c r="AH305" s="8"/>
      <c r="AI305" s="8"/>
      <c r="AJ305" s="8"/>
      <c r="AK305" s="8" t="s">
        <v>0</v>
      </c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4"/>
    </row>
    <row r="306" spans="2:55" x14ac:dyDescent="0.2">
      <c r="B306" s="3"/>
      <c r="C306" s="8"/>
      <c r="D306" s="38" t="s">
        <v>89</v>
      </c>
      <c r="E306" s="8"/>
      <c r="F306" s="8"/>
      <c r="G306" s="8"/>
      <c r="H306" s="8"/>
      <c r="I306" s="8"/>
      <c r="J306" s="8"/>
      <c r="K306" s="8"/>
      <c r="L306" s="8"/>
      <c r="M306" s="8"/>
      <c r="N306" s="58"/>
      <c r="O306" s="58"/>
      <c r="P306" s="7"/>
      <c r="Q306" s="7"/>
      <c r="R306" s="7"/>
      <c r="S306" s="7"/>
      <c r="T306" s="7"/>
      <c r="U306" s="58"/>
      <c r="V306" s="58"/>
      <c r="W306" s="7"/>
      <c r="X306" s="7"/>
      <c r="Y306" s="7"/>
      <c r="Z306" s="7"/>
      <c r="AA306" s="58"/>
      <c r="AB306" s="5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110" t="s">
        <v>4</v>
      </c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4"/>
    </row>
    <row r="307" spans="2:55" x14ac:dyDescent="0.2">
      <c r="B307" s="3"/>
      <c r="C307" s="8"/>
      <c r="D307" s="119" t="s">
        <v>46</v>
      </c>
      <c r="E307" s="119"/>
      <c r="F307" s="104" t="s">
        <v>5</v>
      </c>
      <c r="G307" s="104"/>
      <c r="H307" s="104" t="s">
        <v>6</v>
      </c>
      <c r="I307" s="104"/>
      <c r="J307" s="104" t="s">
        <v>48</v>
      </c>
      <c r="K307" s="104"/>
      <c r="L307" s="104" t="s">
        <v>0</v>
      </c>
      <c r="M307" s="104"/>
      <c r="N307" s="104" t="s">
        <v>3</v>
      </c>
      <c r="O307" s="104"/>
      <c r="P307" s="104" t="s">
        <v>4</v>
      </c>
      <c r="Q307" s="104"/>
      <c r="R307" s="104" t="s">
        <v>85</v>
      </c>
      <c r="S307" s="104"/>
      <c r="T307" s="104"/>
      <c r="U307" s="104"/>
      <c r="V307" s="104" t="s">
        <v>82</v>
      </c>
      <c r="W307" s="104"/>
      <c r="Y307" s="7"/>
      <c r="Z307" s="7"/>
      <c r="AA307" s="58"/>
      <c r="AB307" s="5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110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4"/>
    </row>
    <row r="308" spans="2:55" ht="12" thickBot="1" x14ac:dyDescent="0.25">
      <c r="B308" s="3"/>
      <c r="C308" s="8"/>
      <c r="D308" s="120"/>
      <c r="E308" s="120"/>
      <c r="F308" s="117" t="s">
        <v>47</v>
      </c>
      <c r="G308" s="117"/>
      <c r="H308" s="117" t="s">
        <v>47</v>
      </c>
      <c r="I308" s="117"/>
      <c r="J308" s="117" t="s">
        <v>47</v>
      </c>
      <c r="K308" s="117"/>
      <c r="L308" s="117" t="s">
        <v>47</v>
      </c>
      <c r="M308" s="117"/>
      <c r="N308" s="117" t="s">
        <v>47</v>
      </c>
      <c r="O308" s="117"/>
      <c r="P308" s="117" t="s">
        <v>47</v>
      </c>
      <c r="Q308" s="117"/>
      <c r="R308" s="117"/>
      <c r="S308" s="117"/>
      <c r="T308" s="117"/>
      <c r="U308" s="117"/>
      <c r="V308" s="117" t="s">
        <v>47</v>
      </c>
      <c r="W308" s="117"/>
      <c r="Y308" s="7"/>
      <c r="Z308" s="7"/>
      <c r="AA308" s="58"/>
      <c r="AB308" s="5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110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4"/>
    </row>
    <row r="309" spans="2:55" ht="12" thickTop="1" x14ac:dyDescent="0.2">
      <c r="B309" s="3"/>
      <c r="C309" s="8"/>
      <c r="D309" s="104" t="str">
        <f>+N288</f>
        <v>K101</v>
      </c>
      <c r="E309" s="104"/>
      <c r="F309" s="105">
        <v>0.6</v>
      </c>
      <c r="G309" s="105"/>
      <c r="H309" s="105">
        <v>0.25</v>
      </c>
      <c r="I309" s="105"/>
      <c r="J309" s="104">
        <f>+N300-F305/2</f>
        <v>1.3</v>
      </c>
      <c r="K309" s="104"/>
      <c r="L309" s="105">
        <v>0.2</v>
      </c>
      <c r="M309" s="105"/>
      <c r="N309" s="105">
        <v>1.2</v>
      </c>
      <c r="O309" s="105"/>
      <c r="P309" s="106">
        <f>+S305-N309-F309</f>
        <v>1.6999999999999997</v>
      </c>
      <c r="Q309" s="106"/>
      <c r="R309" s="107" t="s">
        <v>86</v>
      </c>
      <c r="S309" s="107"/>
      <c r="T309" s="107"/>
      <c r="U309" s="107"/>
      <c r="V309" s="107">
        <v>0.5</v>
      </c>
      <c r="W309" s="107"/>
      <c r="X309" s="68" t="str">
        <f>IF(OR(AND(N309=0,V309=0),AND(N309=";R38=")),"",IF(OR(N309=0,N309=""),"hp sıfırsa Lp de sıfır girilmeli.",""))</f>
        <v/>
      </c>
      <c r="Y309" s="8"/>
      <c r="Z309" s="8"/>
      <c r="AA309" s="8"/>
      <c r="AB309" s="8"/>
      <c r="AC309" s="8"/>
      <c r="AD309" s="8"/>
      <c r="AE309" s="8"/>
      <c r="AF309" s="8"/>
      <c r="AG309" s="8" t="s">
        <v>71</v>
      </c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4"/>
    </row>
    <row r="310" spans="2:55" x14ac:dyDescent="0.2">
      <c r="B310" s="3"/>
      <c r="C310" s="8"/>
      <c r="D310" s="104" t="str">
        <f>+I294</f>
        <v>K102</v>
      </c>
      <c r="E310" s="104"/>
      <c r="F310" s="105">
        <v>0.6</v>
      </c>
      <c r="G310" s="105"/>
      <c r="H310" s="105">
        <v>0.25</v>
      </c>
      <c r="I310" s="105"/>
      <c r="J310" s="104">
        <f>+C293-M305/2</f>
        <v>1.3</v>
      </c>
      <c r="K310" s="104"/>
      <c r="L310" s="105">
        <v>0.2</v>
      </c>
      <c r="M310" s="105"/>
      <c r="N310" s="105">
        <v>1.1000000000000001</v>
      </c>
      <c r="O310" s="105"/>
      <c r="P310" s="106">
        <f>+S305-N310-F310</f>
        <v>1.7999999999999998</v>
      </c>
      <c r="Q310" s="106"/>
      <c r="R310" s="107" t="s">
        <v>86</v>
      </c>
      <c r="S310" s="107"/>
      <c r="T310" s="107"/>
      <c r="U310" s="107"/>
      <c r="V310" s="105">
        <v>1</v>
      </c>
      <c r="W310" s="105"/>
      <c r="X310" s="68" t="str">
        <f>IF(OR(AND(N310=0,V310=0),AND(N310=";R38=")),"",IF(OR(N310=0,N310=""),"hp sıfırsa Lp de sıfır girilmeli.",""))</f>
        <v/>
      </c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4"/>
    </row>
    <row r="311" spans="2:55" x14ac:dyDescent="0.2">
      <c r="B311" s="3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4"/>
    </row>
    <row r="312" spans="2:55" x14ac:dyDescent="0.2">
      <c r="B312" s="3"/>
      <c r="C312" s="8"/>
      <c r="D312" s="37" t="s">
        <v>35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4"/>
    </row>
    <row r="313" spans="2:55" x14ac:dyDescent="0.2">
      <c r="B313" s="3"/>
      <c r="C313" s="8"/>
      <c r="D313" s="39" t="s">
        <v>13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 t="s">
        <v>1</v>
      </c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4"/>
    </row>
    <row r="314" spans="2:55" x14ac:dyDescent="0.2">
      <c r="B314" s="3"/>
      <c r="C314" s="7"/>
      <c r="D314" s="8" t="str">
        <f>+D309</f>
        <v>K101</v>
      </c>
      <c r="E314" s="8"/>
      <c r="F314" s="8"/>
      <c r="G314" s="8"/>
      <c r="H314" s="8"/>
      <c r="I314" s="8"/>
      <c r="J314" s="8"/>
      <c r="K314" s="96">
        <f>+F309-K320</f>
        <v>0.48</v>
      </c>
      <c r="L314" s="96"/>
      <c r="M314" s="56" t="s">
        <v>16</v>
      </c>
      <c r="N314" s="96">
        <f>+H309</f>
        <v>0.25</v>
      </c>
      <c r="O314" s="96"/>
      <c r="P314" s="56" t="s">
        <v>16</v>
      </c>
      <c r="Q314" s="96">
        <f>+J309</f>
        <v>1.3</v>
      </c>
      <c r="R314" s="96"/>
      <c r="S314" s="56" t="s">
        <v>16</v>
      </c>
      <c r="T314" s="8">
        <v>25</v>
      </c>
      <c r="U314" s="8" t="s">
        <v>14</v>
      </c>
      <c r="V314" s="8"/>
      <c r="W314" s="8"/>
      <c r="X314" s="56" t="s">
        <v>15</v>
      </c>
      <c r="Y314" s="96">
        <f t="shared" ref="Y314:Y315" si="21">+K314*N314*Q314*T314</f>
        <v>3.9</v>
      </c>
      <c r="Z314" s="96"/>
      <c r="AA314" s="96"/>
      <c r="AB314" s="8" t="s">
        <v>19</v>
      </c>
      <c r="AC314" s="8"/>
      <c r="AD314" s="7"/>
      <c r="AE314" s="7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4"/>
    </row>
    <row r="315" spans="2:55" x14ac:dyDescent="0.2">
      <c r="B315" s="3"/>
      <c r="C315" s="8"/>
      <c r="D315" s="8" t="str">
        <f>+D310</f>
        <v>K102</v>
      </c>
      <c r="E315" s="8"/>
      <c r="F315" s="8"/>
      <c r="G315" s="8"/>
      <c r="H315" s="8"/>
      <c r="I315" s="8"/>
      <c r="J315" s="8"/>
      <c r="K315" s="96">
        <f>+F310-K320</f>
        <v>0.48</v>
      </c>
      <c r="L315" s="96"/>
      <c r="M315" s="56" t="s">
        <v>16</v>
      </c>
      <c r="N315" s="96">
        <f>+H310</f>
        <v>0.25</v>
      </c>
      <c r="O315" s="96"/>
      <c r="P315" s="56" t="s">
        <v>16</v>
      </c>
      <c r="Q315" s="96">
        <f>+J310</f>
        <v>1.3</v>
      </c>
      <c r="R315" s="96"/>
      <c r="S315" s="56" t="s">
        <v>16</v>
      </c>
      <c r="T315" s="8">
        <v>25</v>
      </c>
      <c r="U315" s="8" t="s">
        <v>14</v>
      </c>
      <c r="V315" s="8"/>
      <c r="W315" s="8"/>
      <c r="X315" s="56" t="s">
        <v>15</v>
      </c>
      <c r="Y315" s="96">
        <f t="shared" si="21"/>
        <v>3.9</v>
      </c>
      <c r="Z315" s="96"/>
      <c r="AA315" s="96"/>
      <c r="AB315" s="8" t="s">
        <v>19</v>
      </c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4"/>
    </row>
    <row r="316" spans="2:55" x14ac:dyDescent="0.2">
      <c r="B316" s="3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4"/>
    </row>
    <row r="317" spans="2:55" x14ac:dyDescent="0.2">
      <c r="B317" s="3"/>
      <c r="C317" s="8"/>
      <c r="D317" s="39" t="s">
        <v>20</v>
      </c>
      <c r="E317" s="8"/>
      <c r="F317" s="8"/>
      <c r="G317" s="8"/>
      <c r="H317" s="8"/>
      <c r="I317" s="8"/>
      <c r="J317" s="8"/>
      <c r="K317" s="96">
        <f>+F305</f>
        <v>0.4</v>
      </c>
      <c r="L317" s="96"/>
      <c r="M317" s="56" t="s">
        <v>16</v>
      </c>
      <c r="N317" s="96">
        <f>+M305</f>
        <v>0.4</v>
      </c>
      <c r="O317" s="96"/>
      <c r="P317" s="56" t="s">
        <v>16</v>
      </c>
      <c r="Q317" s="96">
        <f>+S305</f>
        <v>3.5</v>
      </c>
      <c r="R317" s="96"/>
      <c r="S317" s="56" t="s">
        <v>16</v>
      </c>
      <c r="T317" s="8">
        <v>25</v>
      </c>
      <c r="U317" s="8" t="s">
        <v>14</v>
      </c>
      <c r="V317" s="8"/>
      <c r="W317" s="8"/>
      <c r="X317" s="56" t="s">
        <v>15</v>
      </c>
      <c r="Y317" s="96">
        <f>+K317*N317*Q317*T317</f>
        <v>14.000000000000002</v>
      </c>
      <c r="Z317" s="96"/>
      <c r="AA317" s="96"/>
      <c r="AB317" s="8" t="s">
        <v>19</v>
      </c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4"/>
    </row>
    <row r="318" spans="2:55" x14ac:dyDescent="0.2">
      <c r="B318" s="3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4"/>
    </row>
    <row r="319" spans="2:55" x14ac:dyDescent="0.2">
      <c r="B319" s="3"/>
      <c r="C319" s="8"/>
      <c r="D319" s="92" t="str">
        <f>+P296</f>
        <v>D1</v>
      </c>
      <c r="E319" s="93"/>
      <c r="F319" s="92" t="s">
        <v>33</v>
      </c>
      <c r="G319" s="93"/>
      <c r="H319" s="93"/>
      <c r="I319" s="93"/>
      <c r="J319" s="93"/>
      <c r="K319" s="93"/>
      <c r="L319" s="93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4"/>
    </row>
    <row r="320" spans="2:55" x14ac:dyDescent="0.2">
      <c r="B320" s="3"/>
      <c r="C320" s="8"/>
      <c r="D320" s="8" t="s">
        <v>27</v>
      </c>
      <c r="E320" s="8"/>
      <c r="F320" s="8"/>
      <c r="G320" s="8"/>
      <c r="H320" s="8"/>
      <c r="I320" s="8"/>
      <c r="J320" s="8"/>
      <c r="K320" s="102">
        <v>0.12</v>
      </c>
      <c r="L320" s="102"/>
      <c r="M320" s="56" t="s">
        <v>16</v>
      </c>
      <c r="N320" s="96">
        <f>+C293</f>
        <v>1.5</v>
      </c>
      <c r="O320" s="96"/>
      <c r="P320" s="56" t="s">
        <v>16</v>
      </c>
      <c r="Q320" s="96">
        <f>+N300</f>
        <v>1.5</v>
      </c>
      <c r="R320" s="96"/>
      <c r="S320" s="56" t="s">
        <v>16</v>
      </c>
      <c r="T320" s="96">
        <v>25</v>
      </c>
      <c r="U320" s="96"/>
      <c r="V320" s="8" t="s">
        <v>28</v>
      </c>
      <c r="W320" s="8"/>
      <c r="X320" s="8"/>
      <c r="Y320" s="96">
        <f>+K320*N320*Q320*T320</f>
        <v>6.75</v>
      </c>
      <c r="Z320" s="96"/>
      <c r="AA320" s="96"/>
      <c r="AB320" s="8" t="s">
        <v>19</v>
      </c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4"/>
    </row>
    <row r="321" spans="2:55" x14ac:dyDescent="0.2">
      <c r="B321" s="3"/>
      <c r="C321" s="8"/>
      <c r="D321" s="8" t="s">
        <v>30</v>
      </c>
      <c r="E321" s="8"/>
      <c r="F321" s="8"/>
      <c r="G321" s="8"/>
      <c r="H321" s="8"/>
      <c r="I321" s="8"/>
      <c r="J321" s="8"/>
      <c r="K321" s="102">
        <v>0.05</v>
      </c>
      <c r="L321" s="102"/>
      <c r="M321" s="56" t="s">
        <v>16</v>
      </c>
      <c r="N321" s="96">
        <f>+N320</f>
        <v>1.5</v>
      </c>
      <c r="O321" s="96"/>
      <c r="P321" s="56" t="s">
        <v>16</v>
      </c>
      <c r="Q321" s="96">
        <f>+Q320</f>
        <v>1.5</v>
      </c>
      <c r="R321" s="96"/>
      <c r="S321" s="56" t="s">
        <v>16</v>
      </c>
      <c r="T321" s="96">
        <v>22</v>
      </c>
      <c r="U321" s="96"/>
      <c r="V321" s="8" t="s">
        <v>28</v>
      </c>
      <c r="W321" s="8"/>
      <c r="X321" s="8"/>
      <c r="Y321" s="96">
        <f t="shared" ref="Y321:Y323" si="22">+K321*N321*Q321*T321</f>
        <v>2.4750000000000005</v>
      </c>
      <c r="Z321" s="96"/>
      <c r="AA321" s="96"/>
      <c r="AB321" s="8" t="s">
        <v>19</v>
      </c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4"/>
    </row>
    <row r="322" spans="2:55" x14ac:dyDescent="0.2">
      <c r="B322" s="3"/>
      <c r="C322" s="8"/>
      <c r="D322" s="8" t="s">
        <v>26</v>
      </c>
      <c r="E322" s="8"/>
      <c r="F322" s="8"/>
      <c r="G322" s="8"/>
      <c r="H322" s="8"/>
      <c r="I322" s="8"/>
      <c r="J322" s="8"/>
      <c r="K322" s="102">
        <v>2.5000000000000001E-2</v>
      </c>
      <c r="L322" s="102"/>
      <c r="M322" s="56" t="s">
        <v>16</v>
      </c>
      <c r="N322" s="96">
        <f>+N321</f>
        <v>1.5</v>
      </c>
      <c r="O322" s="96"/>
      <c r="P322" s="56" t="s">
        <v>16</v>
      </c>
      <c r="Q322" s="96">
        <f>+Q321</f>
        <v>1.5</v>
      </c>
      <c r="R322" s="96"/>
      <c r="S322" s="56" t="s">
        <v>16</v>
      </c>
      <c r="T322" s="96">
        <v>22</v>
      </c>
      <c r="U322" s="96"/>
      <c r="V322" s="8" t="s">
        <v>28</v>
      </c>
      <c r="W322" s="8"/>
      <c r="X322" s="8"/>
      <c r="Y322" s="96">
        <f t="shared" si="22"/>
        <v>1.2375000000000003</v>
      </c>
      <c r="Z322" s="96"/>
      <c r="AA322" s="96"/>
      <c r="AB322" s="8" t="s">
        <v>19</v>
      </c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4"/>
    </row>
    <row r="323" spans="2:55" x14ac:dyDescent="0.2">
      <c r="B323" s="3"/>
      <c r="C323" s="8"/>
      <c r="D323" s="8" t="s">
        <v>31</v>
      </c>
      <c r="E323" s="8"/>
      <c r="F323" s="8"/>
      <c r="G323" s="8"/>
      <c r="H323" s="8"/>
      <c r="I323" s="8"/>
      <c r="J323" s="8"/>
      <c r="K323" s="102">
        <v>0.02</v>
      </c>
      <c r="L323" s="102"/>
      <c r="M323" s="56" t="s">
        <v>16</v>
      </c>
      <c r="N323" s="96">
        <f>+N322</f>
        <v>1.5</v>
      </c>
      <c r="O323" s="96"/>
      <c r="P323" s="56" t="s">
        <v>16</v>
      </c>
      <c r="Q323" s="96">
        <f>+Q322</f>
        <v>1.5</v>
      </c>
      <c r="R323" s="96"/>
      <c r="S323" s="56" t="s">
        <v>16</v>
      </c>
      <c r="T323" s="96">
        <v>20</v>
      </c>
      <c r="U323" s="96"/>
      <c r="V323" s="8" t="s">
        <v>28</v>
      </c>
      <c r="W323" s="8"/>
      <c r="X323" s="8"/>
      <c r="Y323" s="99">
        <f t="shared" si="22"/>
        <v>0.89999999999999991</v>
      </c>
      <c r="Z323" s="99"/>
      <c r="AA323" s="99"/>
      <c r="AB323" s="2" t="s">
        <v>19</v>
      </c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4"/>
    </row>
    <row r="324" spans="2:55" x14ac:dyDescent="0.2">
      <c r="B324" s="3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103">
        <f>SUM(Y320:AA323)</f>
        <v>11.362500000000002</v>
      </c>
      <c r="Z324" s="103"/>
      <c r="AA324" s="103"/>
      <c r="AB324" s="8" t="s">
        <v>19</v>
      </c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4"/>
    </row>
    <row r="325" spans="2:55" x14ac:dyDescent="0.2">
      <c r="B325" s="3"/>
      <c r="C325" s="8"/>
      <c r="D325" s="39" t="s">
        <v>37</v>
      </c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4"/>
    </row>
    <row r="326" spans="2:55" x14ac:dyDescent="0.2">
      <c r="B326" s="3"/>
      <c r="C326" s="8"/>
      <c r="D326" s="8" t="str">
        <f>+N288</f>
        <v>K101</v>
      </c>
      <c r="E326" s="8"/>
      <c r="F326" s="8" t="s">
        <v>36</v>
      </c>
      <c r="G326" s="8"/>
      <c r="H326" s="8"/>
      <c r="I326" s="8"/>
      <c r="J326" s="96">
        <f>+L309</f>
        <v>0.2</v>
      </c>
      <c r="K326" s="96"/>
      <c r="L326" s="79" t="s">
        <v>56</v>
      </c>
      <c r="M326" s="96">
        <f>+P309</f>
        <v>1.6999999999999997</v>
      </c>
      <c r="N326" s="96"/>
      <c r="O326" s="56" t="s">
        <v>16</v>
      </c>
      <c r="P326" s="96">
        <f>+J309</f>
        <v>1.3</v>
      </c>
      <c r="Q326" s="96"/>
      <c r="R326" s="80" t="s">
        <v>90</v>
      </c>
      <c r="S326" s="96">
        <f>+V309</f>
        <v>0.5</v>
      </c>
      <c r="T326" s="96"/>
      <c r="U326" s="79" t="s">
        <v>16</v>
      </c>
      <c r="V326" s="96">
        <f>+N309</f>
        <v>1.2</v>
      </c>
      <c r="W326" s="96"/>
      <c r="X326" s="1" t="s">
        <v>91</v>
      </c>
      <c r="Y326" s="101">
        <v>13.5</v>
      </c>
      <c r="Z326" s="101"/>
      <c r="AA326" s="8" t="s">
        <v>14</v>
      </c>
      <c r="AC326" s="8"/>
      <c r="AD326" s="56" t="s">
        <v>15</v>
      </c>
      <c r="AE326" s="96">
        <f>+J326*(M326*P326-S326*V326)*Y326</f>
        <v>4.3469999999999986</v>
      </c>
      <c r="AF326" s="96"/>
      <c r="AG326" s="96"/>
      <c r="AH326" s="8" t="s">
        <v>19</v>
      </c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4"/>
    </row>
    <row r="327" spans="2:55" x14ac:dyDescent="0.2">
      <c r="B327" s="3"/>
      <c r="C327" s="8"/>
      <c r="D327" s="8"/>
      <c r="E327" s="8"/>
      <c r="F327" s="8" t="s">
        <v>31</v>
      </c>
      <c r="G327" s="8"/>
      <c r="H327" s="8">
        <v>2</v>
      </c>
      <c r="I327" s="56" t="s">
        <v>16</v>
      </c>
      <c r="J327" s="100">
        <v>0.02</v>
      </c>
      <c r="K327" s="100"/>
      <c r="L327" s="79" t="s">
        <v>56</v>
      </c>
      <c r="M327" s="96">
        <f>+M326</f>
        <v>1.6999999999999997</v>
      </c>
      <c r="N327" s="96"/>
      <c r="O327" s="56" t="s">
        <v>16</v>
      </c>
      <c r="P327" s="96">
        <f>+P326</f>
        <v>1.3</v>
      </c>
      <c r="Q327" s="96"/>
      <c r="R327" s="80" t="s">
        <v>90</v>
      </c>
      <c r="S327" s="96">
        <f>+S326</f>
        <v>0.5</v>
      </c>
      <c r="T327" s="96"/>
      <c r="U327" s="79" t="s">
        <v>16</v>
      </c>
      <c r="V327" s="96">
        <f>+V326</f>
        <v>1.2</v>
      </c>
      <c r="W327" s="96"/>
      <c r="X327" s="1" t="s">
        <v>91</v>
      </c>
      <c r="Y327" s="101">
        <v>20</v>
      </c>
      <c r="Z327" s="101"/>
      <c r="AA327" s="8" t="s">
        <v>14</v>
      </c>
      <c r="AC327" s="8"/>
      <c r="AD327" s="56" t="s">
        <v>15</v>
      </c>
      <c r="AE327" s="96">
        <f>H327*J327*(M327*P327-S327*V327)*Y327</f>
        <v>1.2879999999999998</v>
      </c>
      <c r="AF327" s="96"/>
      <c r="AG327" s="96"/>
      <c r="AH327" s="8" t="s">
        <v>19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4"/>
    </row>
    <row r="328" spans="2:55" x14ac:dyDescent="0.2">
      <c r="B328" s="3"/>
      <c r="C328" s="8"/>
      <c r="D328" s="8" t="str">
        <f>+I294</f>
        <v>K102</v>
      </c>
      <c r="E328" s="8"/>
      <c r="F328" s="8" t="s">
        <v>36</v>
      </c>
      <c r="G328" s="8"/>
      <c r="H328" s="8"/>
      <c r="I328" s="8"/>
      <c r="J328" s="96">
        <f>+L310</f>
        <v>0.2</v>
      </c>
      <c r="K328" s="96"/>
      <c r="L328" s="79" t="s">
        <v>56</v>
      </c>
      <c r="M328" s="96">
        <f>+P310</f>
        <v>1.7999999999999998</v>
      </c>
      <c r="N328" s="96"/>
      <c r="O328" s="56" t="s">
        <v>16</v>
      </c>
      <c r="P328" s="96">
        <f>+J310</f>
        <v>1.3</v>
      </c>
      <c r="Q328" s="96"/>
      <c r="R328" s="56" t="s">
        <v>16</v>
      </c>
      <c r="S328" s="96">
        <f>+V310</f>
        <v>1</v>
      </c>
      <c r="T328" s="96"/>
      <c r="U328" s="79" t="s">
        <v>16</v>
      </c>
      <c r="V328" s="96">
        <f>+N310</f>
        <v>1.1000000000000001</v>
      </c>
      <c r="W328" s="96"/>
      <c r="X328" s="1" t="s">
        <v>91</v>
      </c>
      <c r="Y328" s="101">
        <v>13.5</v>
      </c>
      <c r="Z328" s="101"/>
      <c r="AA328" s="8" t="s">
        <v>14</v>
      </c>
      <c r="AC328" s="8"/>
      <c r="AD328" s="56" t="s">
        <v>15</v>
      </c>
      <c r="AE328" s="96">
        <f>+J328*(M328*P328-S328*V328)*Y328</f>
        <v>3.3479999999999994</v>
      </c>
      <c r="AF328" s="96"/>
      <c r="AG328" s="96"/>
      <c r="AH328" s="8" t="s">
        <v>19</v>
      </c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4"/>
    </row>
    <row r="329" spans="2:55" x14ac:dyDescent="0.2">
      <c r="B329" s="3"/>
      <c r="C329" s="8"/>
      <c r="D329" s="8"/>
      <c r="E329" s="8"/>
      <c r="F329" s="8" t="s">
        <v>31</v>
      </c>
      <c r="G329" s="8"/>
      <c r="H329" s="8">
        <v>2</v>
      </c>
      <c r="I329" s="56" t="s">
        <v>16</v>
      </c>
      <c r="J329" s="100">
        <v>0.02</v>
      </c>
      <c r="K329" s="100"/>
      <c r="L329" s="79" t="s">
        <v>56</v>
      </c>
      <c r="M329" s="96">
        <f>+M328</f>
        <v>1.7999999999999998</v>
      </c>
      <c r="N329" s="96"/>
      <c r="O329" s="56" t="s">
        <v>16</v>
      </c>
      <c r="P329" s="96">
        <f>+P328</f>
        <v>1.3</v>
      </c>
      <c r="Q329" s="96"/>
      <c r="R329" s="56" t="s">
        <v>16</v>
      </c>
      <c r="S329" s="96">
        <f>+S328</f>
        <v>1</v>
      </c>
      <c r="T329" s="96"/>
      <c r="U329" s="79" t="s">
        <v>16</v>
      </c>
      <c r="V329" s="96">
        <f>+V328</f>
        <v>1.1000000000000001</v>
      </c>
      <c r="W329" s="96"/>
      <c r="X329" s="1" t="s">
        <v>91</v>
      </c>
      <c r="Y329" s="101">
        <v>20</v>
      </c>
      <c r="Z329" s="101"/>
      <c r="AA329" s="8" t="s">
        <v>14</v>
      </c>
      <c r="AC329" s="8"/>
      <c r="AD329" s="56" t="s">
        <v>15</v>
      </c>
      <c r="AE329" s="96">
        <f>H329*J329*(M329*P329-S329*V329)*Y329</f>
        <v>0.99199999999999977</v>
      </c>
      <c r="AF329" s="96"/>
      <c r="AG329" s="96"/>
      <c r="AH329" s="8" t="s">
        <v>19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4"/>
    </row>
    <row r="330" spans="2:55" x14ac:dyDescent="0.2">
      <c r="B330" s="3"/>
      <c r="C330" s="8"/>
      <c r="D330" s="7"/>
      <c r="E330" s="7"/>
      <c r="F330" s="7"/>
      <c r="G330" s="7"/>
      <c r="H330" s="7"/>
      <c r="I330" s="7"/>
      <c r="J330" s="58"/>
      <c r="K330" s="58"/>
      <c r="L330" s="58"/>
      <c r="M330" s="58"/>
      <c r="N330" s="58"/>
      <c r="O330" s="58"/>
      <c r="P330" s="58"/>
      <c r="Q330" s="58"/>
      <c r="R330" s="58"/>
      <c r="S330" s="57"/>
      <c r="T330" s="57"/>
      <c r="U330" s="7"/>
      <c r="V330" s="7"/>
      <c r="W330" s="7"/>
      <c r="X330" s="58"/>
      <c r="Y330" s="58"/>
      <c r="Z330" s="58"/>
      <c r="AA330" s="58"/>
      <c r="AB330" s="7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4"/>
    </row>
    <row r="331" spans="2:55" x14ac:dyDescent="0.2">
      <c r="B331" s="3"/>
      <c r="C331" s="8"/>
      <c r="D331" s="39" t="s">
        <v>87</v>
      </c>
      <c r="E331" s="7"/>
      <c r="F331" s="7"/>
      <c r="G331" s="7"/>
      <c r="H331" s="7"/>
      <c r="I331" s="7"/>
      <c r="J331" s="73"/>
      <c r="K331" s="73"/>
      <c r="L331" s="73"/>
      <c r="M331" s="73"/>
      <c r="N331" s="73"/>
      <c r="O331" s="73"/>
      <c r="P331" s="73"/>
      <c r="Q331" s="73"/>
      <c r="R331" s="73"/>
      <c r="S331" s="72"/>
      <c r="T331" s="72"/>
      <c r="U331" s="7"/>
      <c r="V331" s="7"/>
      <c r="W331" s="7"/>
      <c r="X331" s="73"/>
      <c r="Y331" s="73"/>
      <c r="Z331" s="73"/>
      <c r="AA331" s="73"/>
      <c r="AB331" s="7"/>
      <c r="AC331" s="7"/>
      <c r="AD331" s="7"/>
      <c r="AE331" s="7"/>
      <c r="AF331" s="7"/>
      <c r="AG331" s="7"/>
      <c r="AH331" s="7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4"/>
    </row>
    <row r="332" spans="2:55" x14ac:dyDescent="0.2">
      <c r="B332" s="3"/>
      <c r="C332" s="8"/>
      <c r="D332" s="8" t="str">
        <f>+D326</f>
        <v>K101</v>
      </c>
      <c r="E332" s="8"/>
      <c r="F332" s="8" t="s">
        <v>36</v>
      </c>
      <c r="G332" s="8"/>
      <c r="H332" s="8"/>
      <c r="I332" s="7"/>
      <c r="J332" s="41"/>
      <c r="K332" s="41"/>
      <c r="L332" s="41"/>
      <c r="M332" s="100">
        <f>+N309</f>
        <v>1.2</v>
      </c>
      <c r="N332" s="100"/>
      <c r="O332" s="73" t="s">
        <v>16</v>
      </c>
      <c r="P332" s="100">
        <f>+V309</f>
        <v>0.5</v>
      </c>
      <c r="Q332" s="100"/>
      <c r="R332" s="73" t="s">
        <v>16</v>
      </c>
      <c r="S332" s="100">
        <f>IF(R309="yok",0,IF(R309="çift cam",0.5,0.4))</f>
        <v>0.5</v>
      </c>
      <c r="T332" s="100"/>
      <c r="U332" s="78" t="s">
        <v>29</v>
      </c>
      <c r="V332" s="72"/>
      <c r="W332" s="72"/>
      <c r="X332" s="71" t="s">
        <v>15</v>
      </c>
      <c r="Y332" s="96">
        <f>+M332*P332*S332</f>
        <v>0.3</v>
      </c>
      <c r="Z332" s="96"/>
      <c r="AA332" s="96"/>
      <c r="AB332" s="8" t="s">
        <v>19</v>
      </c>
      <c r="AC332" s="7"/>
      <c r="AD332" s="7"/>
      <c r="AE332" s="7"/>
      <c r="AF332" s="7" t="s">
        <v>92</v>
      </c>
      <c r="AG332" s="7"/>
      <c r="AH332" s="41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4"/>
    </row>
    <row r="333" spans="2:55" x14ac:dyDescent="0.2">
      <c r="B333" s="3"/>
      <c r="C333" s="8"/>
      <c r="D333" s="8" t="str">
        <f>+D328</f>
        <v>K102</v>
      </c>
      <c r="E333" s="8"/>
      <c r="F333" s="8" t="s">
        <v>36</v>
      </c>
      <c r="G333" s="8"/>
      <c r="H333" s="8"/>
      <c r="I333" s="7"/>
      <c r="J333" s="41"/>
      <c r="K333" s="41"/>
      <c r="L333" s="41"/>
      <c r="M333" s="100">
        <f>+N310</f>
        <v>1.1000000000000001</v>
      </c>
      <c r="N333" s="100"/>
      <c r="O333" s="73" t="s">
        <v>16</v>
      </c>
      <c r="P333" s="100">
        <f>+V310</f>
        <v>1</v>
      </c>
      <c r="Q333" s="100"/>
      <c r="R333" s="73" t="s">
        <v>16</v>
      </c>
      <c r="S333" s="100">
        <f>IF(R310="yok",0,IF(R310="çift cam",0.5,0.4))</f>
        <v>0.5</v>
      </c>
      <c r="T333" s="100"/>
      <c r="U333" s="78" t="s">
        <v>29</v>
      </c>
      <c r="V333" s="72"/>
      <c r="W333" s="72"/>
      <c r="X333" s="71" t="s">
        <v>15</v>
      </c>
      <c r="Y333" s="96">
        <f>+M333*P333*S333</f>
        <v>0.55000000000000004</v>
      </c>
      <c r="Z333" s="96"/>
      <c r="AA333" s="96"/>
      <c r="AB333" s="8" t="s">
        <v>19</v>
      </c>
      <c r="AC333" s="7"/>
      <c r="AD333" s="7"/>
      <c r="AE333" s="7"/>
      <c r="AF333" s="7"/>
      <c r="AG333" s="7"/>
      <c r="AH333" s="41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4"/>
    </row>
    <row r="334" spans="2:55" x14ac:dyDescent="0.2">
      <c r="B334" s="3"/>
      <c r="C334" s="8"/>
      <c r="D334" s="7"/>
      <c r="E334" s="7"/>
      <c r="F334" s="7"/>
      <c r="G334" s="7"/>
      <c r="H334" s="7"/>
      <c r="I334" s="7"/>
      <c r="J334" s="73"/>
      <c r="K334" s="73"/>
      <c r="L334" s="73"/>
      <c r="M334" s="73"/>
      <c r="N334" s="73"/>
      <c r="O334" s="73"/>
      <c r="P334" s="73"/>
      <c r="Q334" s="73"/>
      <c r="R334" s="73"/>
      <c r="S334" s="72"/>
      <c r="T334" s="72"/>
      <c r="U334" s="7"/>
      <c r="V334" s="7"/>
      <c r="W334" s="7"/>
      <c r="X334" s="73"/>
      <c r="Y334" s="73"/>
      <c r="Z334" s="73"/>
      <c r="AA334" s="73"/>
      <c r="AB334" s="7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4"/>
    </row>
    <row r="335" spans="2:55" x14ac:dyDescent="0.2">
      <c r="B335" s="3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 t="s">
        <v>39</v>
      </c>
      <c r="R335" s="8"/>
      <c r="S335" s="8"/>
      <c r="T335" s="8"/>
      <c r="U335" s="8"/>
      <c r="V335" s="8"/>
      <c r="W335" s="8"/>
      <c r="X335" s="8"/>
      <c r="Y335" s="96">
        <f>SUM(Y314:AA317)+Y324+SUM(AE326:AG329)+SUM(Y332:AA333)</f>
        <v>43.987499999999997</v>
      </c>
      <c r="Z335" s="96"/>
      <c r="AA335" s="96"/>
      <c r="AB335" s="8" t="s">
        <v>19</v>
      </c>
      <c r="AC335" s="8"/>
      <c r="AD335" s="8"/>
      <c r="AE335" s="8"/>
      <c r="AF335" s="8"/>
      <c r="AG335" s="8"/>
      <c r="BB335" s="8"/>
      <c r="BC335" s="4"/>
    </row>
    <row r="336" spans="2:55" x14ac:dyDescent="0.2">
      <c r="B336" s="3"/>
      <c r="C336" s="8"/>
      <c r="D336" s="39" t="s">
        <v>41</v>
      </c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BB336" s="8"/>
      <c r="BC336" s="4"/>
    </row>
    <row r="337" spans="2:55" x14ac:dyDescent="0.2">
      <c r="B337" s="3"/>
      <c r="C337" s="20"/>
      <c r="D337" s="8" t="str">
        <f>+D319</f>
        <v>D1</v>
      </c>
      <c r="F337" s="8" t="s">
        <v>38</v>
      </c>
      <c r="G337" s="8"/>
      <c r="H337" s="8"/>
      <c r="I337" s="8"/>
      <c r="J337" s="8"/>
      <c r="K337" s="8"/>
      <c r="L337" s="8"/>
      <c r="M337" s="96">
        <f>+N320</f>
        <v>1.5</v>
      </c>
      <c r="N337" s="96"/>
      <c r="O337" s="56" t="s">
        <v>16</v>
      </c>
      <c r="P337" s="96">
        <f>+Q320</f>
        <v>1.5</v>
      </c>
      <c r="Q337" s="96"/>
      <c r="R337" s="56" t="s">
        <v>16</v>
      </c>
      <c r="S337" s="98">
        <v>2</v>
      </c>
      <c r="T337" s="98"/>
      <c r="U337" s="8" t="s">
        <v>29</v>
      </c>
      <c r="V337" s="8"/>
      <c r="W337" s="8"/>
      <c r="X337" s="56" t="s">
        <v>15</v>
      </c>
      <c r="Y337" s="99">
        <f t="shared" ref="Y337" si="23">+M337*P337*S337</f>
        <v>4.5</v>
      </c>
      <c r="Z337" s="99"/>
      <c r="AA337" s="99"/>
      <c r="AB337" s="2" t="s">
        <v>19</v>
      </c>
      <c r="AC337" s="8"/>
      <c r="AD337" s="8"/>
      <c r="BB337" s="8"/>
      <c r="BC337" s="4"/>
    </row>
    <row r="338" spans="2:55" x14ac:dyDescent="0.2">
      <c r="B338" s="3"/>
      <c r="C338" s="20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56"/>
      <c r="Z338" s="56"/>
      <c r="AA338" s="56"/>
      <c r="AB338" s="8"/>
      <c r="AC338" s="8"/>
      <c r="AD338" s="8"/>
      <c r="BB338" s="8"/>
      <c r="BC338" s="4"/>
    </row>
    <row r="339" spans="2:55" x14ac:dyDescent="0.2">
      <c r="B339" s="3"/>
      <c r="C339" s="49"/>
      <c r="D339" s="8"/>
      <c r="E339" s="8"/>
      <c r="F339" s="8"/>
      <c r="G339" s="8" t="s">
        <v>67</v>
      </c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97">
        <f>1.4*Y335+1.6*Y337</f>
        <v>68.782499999999985</v>
      </c>
      <c r="Z339" s="97"/>
      <c r="AA339" s="97"/>
      <c r="AB339" s="42" t="s">
        <v>19</v>
      </c>
      <c r="AC339" s="8"/>
      <c r="AD339" s="8"/>
      <c r="BB339" s="8"/>
      <c r="BC339" s="4"/>
    </row>
    <row r="340" spans="2:55" x14ac:dyDescent="0.2">
      <c r="B340" s="3"/>
      <c r="C340" s="8" t="s">
        <v>74</v>
      </c>
      <c r="D340" s="8"/>
      <c r="E340" s="8">
        <f>+K9</f>
        <v>5</v>
      </c>
      <c r="F340" s="77" t="s">
        <v>16</v>
      </c>
      <c r="G340" s="96">
        <f>+Y339</f>
        <v>68.782499999999985</v>
      </c>
      <c r="H340" s="96"/>
      <c r="I340" s="96"/>
      <c r="J340" s="77" t="s">
        <v>15</v>
      </c>
      <c r="K340" s="96">
        <f>+E340*G340</f>
        <v>343.91249999999991</v>
      </c>
      <c r="L340" s="96"/>
      <c r="M340" s="96"/>
      <c r="N340" s="8" t="s">
        <v>19</v>
      </c>
      <c r="O340" s="8"/>
      <c r="P340" s="81" t="s">
        <v>93</v>
      </c>
      <c r="Q340" s="1">
        <f>+E340</f>
        <v>5</v>
      </c>
      <c r="R340" s="1" t="s">
        <v>94</v>
      </c>
      <c r="T340" s="8"/>
      <c r="U340" s="8"/>
      <c r="V340" s="8"/>
      <c r="W340" s="8"/>
      <c r="X340" s="8"/>
      <c r="Y340" s="8"/>
      <c r="Z340" s="8"/>
      <c r="AA340" s="8"/>
      <c r="AB340" s="8"/>
      <c r="AC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4"/>
    </row>
    <row r="341" spans="2:55" ht="12" x14ac:dyDescent="0.2">
      <c r="B341" s="3"/>
      <c r="C341" s="62" t="s">
        <v>81</v>
      </c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4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4"/>
    </row>
    <row r="342" spans="2:55" x14ac:dyDescent="0.2">
      <c r="B342" s="3"/>
      <c r="C342" s="63" t="s">
        <v>78</v>
      </c>
      <c r="D342" s="63"/>
      <c r="E342" s="63"/>
      <c r="F342" s="63"/>
      <c r="G342" s="63"/>
      <c r="H342" s="63"/>
      <c r="I342" s="63"/>
      <c r="K342" s="94">
        <v>0.9</v>
      </c>
      <c r="L342" s="94"/>
      <c r="M342" s="66" t="s">
        <v>16</v>
      </c>
      <c r="N342" s="94">
        <f>+AA6</f>
        <v>23.333333333333332</v>
      </c>
      <c r="O342" s="94"/>
      <c r="P342" s="66" t="s">
        <v>16</v>
      </c>
      <c r="Q342" s="94">
        <f>+F305*1000</f>
        <v>400</v>
      </c>
      <c r="R342" s="94"/>
      <c r="S342" s="66" t="s">
        <v>16</v>
      </c>
      <c r="T342" s="94">
        <f>+M305*1000</f>
        <v>400</v>
      </c>
      <c r="U342" s="94"/>
      <c r="V342" s="66" t="s">
        <v>75</v>
      </c>
      <c r="W342" s="94">
        <v>1000</v>
      </c>
      <c r="X342" s="94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4"/>
    </row>
    <row r="343" spans="2:55" x14ac:dyDescent="0.2">
      <c r="B343" s="3"/>
      <c r="C343" s="1" t="s">
        <v>76</v>
      </c>
      <c r="F343" s="94">
        <f>+K342*N342*Q342*T342/W342</f>
        <v>3360</v>
      </c>
      <c r="G343" s="94"/>
      <c r="H343" s="94"/>
      <c r="I343" s="63" t="s">
        <v>19</v>
      </c>
      <c r="J343" s="67" t="str">
        <f>IF(F343&lt;M343,"&lt;","&gt;")</f>
        <v>&gt;</v>
      </c>
      <c r="K343" s="65" t="s">
        <v>74</v>
      </c>
      <c r="L343" s="65"/>
      <c r="M343" s="95">
        <f>+K340</f>
        <v>343.91249999999991</v>
      </c>
      <c r="N343" s="95"/>
      <c r="O343" s="95"/>
      <c r="P343" s="65" t="s">
        <v>19</v>
      </c>
      <c r="R343" s="68" t="str">
        <f>IF(F343&gt;M343,"kolon boyutları uygun.","kolon boyutları uygun değil.")</f>
        <v>kolon boyutları uygun.</v>
      </c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4"/>
    </row>
    <row r="344" spans="2:55" ht="12" thickBot="1" x14ac:dyDescent="0.25">
      <c r="B344" s="43"/>
      <c r="C344" s="53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5"/>
    </row>
    <row r="345" spans="2:55" x14ac:dyDescent="0.2">
      <c r="C345" s="7"/>
    </row>
    <row r="346" spans="2:55" x14ac:dyDescent="0.2">
      <c r="C346" s="7"/>
    </row>
    <row r="347" spans="2:55" x14ac:dyDescent="0.2">
      <c r="C347" s="7"/>
    </row>
    <row r="348" spans="2:55" x14ac:dyDescent="0.2">
      <c r="C348" s="7"/>
    </row>
    <row r="349" spans="2:55" x14ac:dyDescent="0.2">
      <c r="C349" s="7"/>
    </row>
    <row r="350" spans="2:55" x14ac:dyDescent="0.2">
      <c r="C350" s="7"/>
    </row>
    <row r="352" spans="2:55" x14ac:dyDescent="0.2">
      <c r="C352" s="8"/>
      <c r="AC352" s="8"/>
    </row>
    <row r="353" spans="3:29" x14ac:dyDescent="0.2">
      <c r="C353" s="8"/>
      <c r="AC353" s="8"/>
    </row>
    <row r="354" spans="3:29" x14ac:dyDescent="0.2">
      <c r="C354" s="8"/>
      <c r="AC354" s="8"/>
    </row>
    <row r="355" spans="3:29" x14ac:dyDescent="0.2">
      <c r="C355" s="8"/>
      <c r="AC355" s="8"/>
    </row>
    <row r="356" spans="3:29" x14ac:dyDescent="0.2">
      <c r="C356" s="8"/>
      <c r="AC356" s="8"/>
    </row>
    <row r="357" spans="3:29" x14ac:dyDescent="0.2">
      <c r="C357" s="8"/>
      <c r="AC357" s="8"/>
    </row>
    <row r="358" spans="3:29" x14ac:dyDescent="0.2">
      <c r="C358" s="8"/>
      <c r="AC358" s="8"/>
    </row>
    <row r="359" spans="3:29" x14ac:dyDescent="0.2">
      <c r="C359" s="8"/>
      <c r="AC359" s="8"/>
    </row>
    <row r="360" spans="3:29" x14ac:dyDescent="0.2">
      <c r="C360" s="8"/>
      <c r="AC360" s="8"/>
    </row>
    <row r="361" spans="3:29" x14ac:dyDescent="0.2">
      <c r="C361" s="8"/>
      <c r="AC361" s="8"/>
    </row>
    <row r="362" spans="3:29" x14ac:dyDescent="0.2">
      <c r="C362" s="8"/>
      <c r="AC362" s="8"/>
    </row>
    <row r="363" spans="3:29" x14ac:dyDescent="0.2">
      <c r="C363" s="8"/>
      <c r="AC363" s="8"/>
    </row>
    <row r="364" spans="3:29" x14ac:dyDescent="0.2">
      <c r="C364" s="8"/>
      <c r="AC364" s="8"/>
    </row>
    <row r="365" spans="3:29" x14ac:dyDescent="0.2">
      <c r="C365" s="8"/>
      <c r="AC365" s="8"/>
    </row>
    <row r="366" spans="3:29" x14ac:dyDescent="0.2">
      <c r="C366" s="8"/>
      <c r="AC366" s="8"/>
    </row>
    <row r="367" spans="3:29" x14ac:dyDescent="0.2">
      <c r="C367" s="8"/>
      <c r="AC367" s="8"/>
    </row>
    <row r="368" spans="3:29" x14ac:dyDescent="0.2">
      <c r="C368" s="8"/>
      <c r="AC368" s="8"/>
    </row>
    <row r="369" spans="3:29" x14ac:dyDescent="0.2">
      <c r="C369" s="8"/>
      <c r="AC369" s="8"/>
    </row>
    <row r="370" spans="3:29" x14ac:dyDescent="0.2">
      <c r="C370" s="8"/>
      <c r="AC370" s="8"/>
    </row>
    <row r="371" spans="3:29" x14ac:dyDescent="0.2">
      <c r="C371" s="8"/>
      <c r="AC371" s="8"/>
    </row>
    <row r="372" spans="3:29" x14ac:dyDescent="0.2">
      <c r="C372" s="8"/>
      <c r="AC372" s="8"/>
    </row>
    <row r="373" spans="3:29" x14ac:dyDescent="0.2">
      <c r="C373" s="8"/>
      <c r="AC373" s="8"/>
    </row>
    <row r="374" spans="3:29" x14ac:dyDescent="0.2">
      <c r="C374" s="8"/>
      <c r="AC374" s="8"/>
    </row>
    <row r="375" spans="3:29" x14ac:dyDescent="0.2">
      <c r="C375" s="8"/>
      <c r="AC375" s="8"/>
    </row>
    <row r="376" spans="3:29" x14ac:dyDescent="0.2">
      <c r="C376" s="8"/>
      <c r="AC376" s="8"/>
    </row>
    <row r="377" spans="3:29" x14ac:dyDescent="0.2">
      <c r="C377" s="8"/>
      <c r="AC377" s="8"/>
    </row>
    <row r="378" spans="3:29" x14ac:dyDescent="0.2">
      <c r="C378" s="8"/>
      <c r="AC378" s="8"/>
    </row>
    <row r="379" spans="3:29" x14ac:dyDescent="0.2">
      <c r="C379" s="7"/>
      <c r="AC379" s="7"/>
    </row>
    <row r="380" spans="3:29" x14ac:dyDescent="0.2">
      <c r="C380" s="8"/>
      <c r="AC380" s="8"/>
    </row>
    <row r="381" spans="3:29" x14ac:dyDescent="0.2">
      <c r="C381" s="8"/>
      <c r="AC381" s="8"/>
    </row>
    <row r="382" spans="3:29" x14ac:dyDescent="0.2">
      <c r="C382" s="8"/>
      <c r="AC382" s="8"/>
    </row>
    <row r="383" spans="3:29" x14ac:dyDescent="0.2">
      <c r="C383" s="8"/>
      <c r="AC383" s="8"/>
    </row>
    <row r="384" spans="3:29" x14ac:dyDescent="0.2">
      <c r="C384" s="8"/>
      <c r="AC384" s="8"/>
    </row>
  </sheetData>
  <sheetProtection algorithmName="SHA-512" hashValue="XL/kVyyA+peAM06fRiSRU3zZzWbCFh85sNfB/tj8DafH0dcVBMq9n7sW06tUESDWgLRnEw1oSmM9eRKOjnDt4Q==" saltValue="Flf/H2S3V7prPxdTN0TlIA==" spinCount="100000" sheet="1" objects="1" scenarios="1"/>
  <mergeCells count="853">
    <mergeCell ref="AA6:AB6"/>
    <mergeCell ref="F343:H343"/>
    <mergeCell ref="M343:O343"/>
    <mergeCell ref="L281:M281"/>
    <mergeCell ref="O281:P281"/>
    <mergeCell ref="L111:M111"/>
    <mergeCell ref="O111:P111"/>
    <mergeCell ref="G112:I112"/>
    <mergeCell ref="N112:P112"/>
    <mergeCell ref="H279:J279"/>
    <mergeCell ref="L279:N279"/>
    <mergeCell ref="H109:J109"/>
    <mergeCell ref="L109:N109"/>
    <mergeCell ref="R281:S281"/>
    <mergeCell ref="U281:V281"/>
    <mergeCell ref="X281:Y281"/>
    <mergeCell ref="G282:I282"/>
    <mergeCell ref="N282:P282"/>
    <mergeCell ref="K342:L342"/>
    <mergeCell ref="N342:O342"/>
    <mergeCell ref="Q342:R342"/>
    <mergeCell ref="T342:U342"/>
    <mergeCell ref="W342:X342"/>
    <mergeCell ref="Y339:AA339"/>
    <mergeCell ref="C293:C295"/>
    <mergeCell ref="J328:K328"/>
    <mergeCell ref="M328:N328"/>
    <mergeCell ref="P328:Q328"/>
    <mergeCell ref="Y328:Z328"/>
    <mergeCell ref="AE328:AG328"/>
    <mergeCell ref="J327:K327"/>
    <mergeCell ref="M327:N327"/>
    <mergeCell ref="P327:Q327"/>
    <mergeCell ref="Y327:Z327"/>
    <mergeCell ref="AE327:AG327"/>
    <mergeCell ref="J326:K326"/>
    <mergeCell ref="M326:N326"/>
    <mergeCell ref="P326:Q326"/>
    <mergeCell ref="Y326:Z326"/>
    <mergeCell ref="AE326:AG326"/>
    <mergeCell ref="K323:L323"/>
    <mergeCell ref="N323:O323"/>
    <mergeCell ref="Q323:R323"/>
    <mergeCell ref="T323:U323"/>
    <mergeCell ref="Y320:AA320"/>
    <mergeCell ref="K315:L315"/>
    <mergeCell ref="N315:O315"/>
    <mergeCell ref="Q315:R315"/>
    <mergeCell ref="S337:T337"/>
    <mergeCell ref="Y337:AA337"/>
    <mergeCell ref="J329:K329"/>
    <mergeCell ref="M329:N329"/>
    <mergeCell ref="P329:Q329"/>
    <mergeCell ref="Y329:Z329"/>
    <mergeCell ref="AE329:AG329"/>
    <mergeCell ref="Y335:AA335"/>
    <mergeCell ref="M332:N332"/>
    <mergeCell ref="P332:Q332"/>
    <mergeCell ref="S332:T332"/>
    <mergeCell ref="Y332:AA332"/>
    <mergeCell ref="M333:N333"/>
    <mergeCell ref="P333:Q333"/>
    <mergeCell ref="S333:T333"/>
    <mergeCell ref="Y333:AA333"/>
    <mergeCell ref="G340:I340"/>
    <mergeCell ref="K340:M340"/>
    <mergeCell ref="Y323:AA323"/>
    <mergeCell ref="Y324:AA324"/>
    <mergeCell ref="K321:L321"/>
    <mergeCell ref="N321:O321"/>
    <mergeCell ref="Q321:R321"/>
    <mergeCell ref="T321:U321"/>
    <mergeCell ref="Y321:AA321"/>
    <mergeCell ref="K322:L322"/>
    <mergeCell ref="N322:O322"/>
    <mergeCell ref="Q322:R322"/>
    <mergeCell ref="T322:U322"/>
    <mergeCell ref="Y322:AA322"/>
    <mergeCell ref="S326:T326"/>
    <mergeCell ref="V326:W326"/>
    <mergeCell ref="S327:T327"/>
    <mergeCell ref="V327:W327"/>
    <mergeCell ref="S328:T328"/>
    <mergeCell ref="V328:W328"/>
    <mergeCell ref="S329:T329"/>
    <mergeCell ref="V329:W329"/>
    <mergeCell ref="M337:N337"/>
    <mergeCell ref="P337:Q337"/>
    <mergeCell ref="Y315:AA315"/>
    <mergeCell ref="K317:L317"/>
    <mergeCell ref="N317:O317"/>
    <mergeCell ref="Q317:R317"/>
    <mergeCell ref="Y317:AA317"/>
    <mergeCell ref="K320:L320"/>
    <mergeCell ref="N320:O320"/>
    <mergeCell ref="Q320:R320"/>
    <mergeCell ref="T320:U320"/>
    <mergeCell ref="K314:L314"/>
    <mergeCell ref="N314:O314"/>
    <mergeCell ref="Q314:R314"/>
    <mergeCell ref="Y314:AA314"/>
    <mergeCell ref="D310:E310"/>
    <mergeCell ref="F310:G310"/>
    <mergeCell ref="H310:I310"/>
    <mergeCell ref="J310:K310"/>
    <mergeCell ref="L310:M310"/>
    <mergeCell ref="N310:O310"/>
    <mergeCell ref="P310:Q310"/>
    <mergeCell ref="D309:E309"/>
    <mergeCell ref="F309:G309"/>
    <mergeCell ref="H309:I309"/>
    <mergeCell ref="J309:K309"/>
    <mergeCell ref="L309:M309"/>
    <mergeCell ref="N309:O309"/>
    <mergeCell ref="P309:Q309"/>
    <mergeCell ref="D307:E308"/>
    <mergeCell ref="F307:G307"/>
    <mergeCell ref="H307:I307"/>
    <mergeCell ref="J307:K307"/>
    <mergeCell ref="L307:M307"/>
    <mergeCell ref="N307:O307"/>
    <mergeCell ref="P307:Q307"/>
    <mergeCell ref="F308:G308"/>
    <mergeCell ref="H308:I308"/>
    <mergeCell ref="J308:K308"/>
    <mergeCell ref="L308:M308"/>
    <mergeCell ref="N308:O308"/>
    <mergeCell ref="P308:Q308"/>
    <mergeCell ref="I294:I296"/>
    <mergeCell ref="P296:Q297"/>
    <mergeCell ref="N300:O300"/>
    <mergeCell ref="F305:G305"/>
    <mergeCell ref="M305:N305"/>
    <mergeCell ref="S305:T305"/>
    <mergeCell ref="Y276:AA276"/>
    <mergeCell ref="Y278:AA278"/>
    <mergeCell ref="N288:O288"/>
    <mergeCell ref="AE265:AG265"/>
    <mergeCell ref="Y272:AA272"/>
    <mergeCell ref="Y268:AA268"/>
    <mergeCell ref="M269:N269"/>
    <mergeCell ref="P269:Q269"/>
    <mergeCell ref="S269:T269"/>
    <mergeCell ref="Y269:AA269"/>
    <mergeCell ref="M270:N270"/>
    <mergeCell ref="P270:Q270"/>
    <mergeCell ref="S270:T270"/>
    <mergeCell ref="Y270:AA270"/>
    <mergeCell ref="M268:N268"/>
    <mergeCell ref="M274:N274"/>
    <mergeCell ref="P274:Q274"/>
    <mergeCell ref="S274:T274"/>
    <mergeCell ref="Y274:AA274"/>
    <mergeCell ref="M275:N275"/>
    <mergeCell ref="P275:Q275"/>
    <mergeCell ref="S275:T275"/>
    <mergeCell ref="Y275:AA275"/>
    <mergeCell ref="J265:K265"/>
    <mergeCell ref="M265:N265"/>
    <mergeCell ref="P265:Q265"/>
    <mergeCell ref="Y265:Z265"/>
    <mergeCell ref="P268:Q268"/>
    <mergeCell ref="S268:T268"/>
    <mergeCell ref="J264:K264"/>
    <mergeCell ref="M264:N264"/>
    <mergeCell ref="P264:Q264"/>
    <mergeCell ref="Y264:Z264"/>
    <mergeCell ref="AE264:AG264"/>
    <mergeCell ref="J263:K263"/>
    <mergeCell ref="M263:N263"/>
    <mergeCell ref="P263:Q263"/>
    <mergeCell ref="Y263:Z263"/>
    <mergeCell ref="AE263:AG263"/>
    <mergeCell ref="AE260:AG260"/>
    <mergeCell ref="J261:K261"/>
    <mergeCell ref="M261:N261"/>
    <mergeCell ref="P261:Q261"/>
    <mergeCell ref="Y261:Z261"/>
    <mergeCell ref="AE261:AG261"/>
    <mergeCell ref="J262:K262"/>
    <mergeCell ref="M262:N262"/>
    <mergeCell ref="P262:Q262"/>
    <mergeCell ref="Y262:Z262"/>
    <mergeCell ref="AE262:AG262"/>
    <mergeCell ref="K257:L257"/>
    <mergeCell ref="N257:O257"/>
    <mergeCell ref="Q257:R257"/>
    <mergeCell ref="T257:U257"/>
    <mergeCell ref="Y257:AA257"/>
    <mergeCell ref="Y258:AA258"/>
    <mergeCell ref="J260:K260"/>
    <mergeCell ref="M260:N260"/>
    <mergeCell ref="P260:Q260"/>
    <mergeCell ref="Y260:Z260"/>
    <mergeCell ref="K255:L255"/>
    <mergeCell ref="N255:O255"/>
    <mergeCell ref="Q255:R255"/>
    <mergeCell ref="T255:U255"/>
    <mergeCell ref="Y255:AA255"/>
    <mergeCell ref="K256:L256"/>
    <mergeCell ref="N256:O256"/>
    <mergeCell ref="Q256:R256"/>
    <mergeCell ref="T256:U256"/>
    <mergeCell ref="Y256:AA256"/>
    <mergeCell ref="K251:L251"/>
    <mergeCell ref="N251:O251"/>
    <mergeCell ref="Q251:R251"/>
    <mergeCell ref="T251:U251"/>
    <mergeCell ref="Y251:AA251"/>
    <mergeCell ref="Y252:AA252"/>
    <mergeCell ref="K254:L254"/>
    <mergeCell ref="N254:O254"/>
    <mergeCell ref="Q254:R254"/>
    <mergeCell ref="T254:U254"/>
    <mergeCell ref="Y254:AA254"/>
    <mergeCell ref="K249:L249"/>
    <mergeCell ref="N249:O249"/>
    <mergeCell ref="Q249:R249"/>
    <mergeCell ref="T249:U249"/>
    <mergeCell ref="Y249:AA249"/>
    <mergeCell ref="K250:L250"/>
    <mergeCell ref="N250:O250"/>
    <mergeCell ref="Q250:R250"/>
    <mergeCell ref="T250:U250"/>
    <mergeCell ref="Y250:AA250"/>
    <mergeCell ref="K248:L248"/>
    <mergeCell ref="N248:O248"/>
    <mergeCell ref="Q248:R248"/>
    <mergeCell ref="T248:U248"/>
    <mergeCell ref="Y248:AA248"/>
    <mergeCell ref="K243:L243"/>
    <mergeCell ref="N243:O243"/>
    <mergeCell ref="Q243:R243"/>
    <mergeCell ref="Y243:AA243"/>
    <mergeCell ref="K245:L245"/>
    <mergeCell ref="N245:O245"/>
    <mergeCell ref="Q245:R245"/>
    <mergeCell ref="Y245:AA245"/>
    <mergeCell ref="K241:L241"/>
    <mergeCell ref="N241:O241"/>
    <mergeCell ref="Q241:R241"/>
    <mergeCell ref="Y241:AA241"/>
    <mergeCell ref="K242:L242"/>
    <mergeCell ref="N242:O242"/>
    <mergeCell ref="Q242:R242"/>
    <mergeCell ref="Y242:AA242"/>
    <mergeCell ref="D237:E237"/>
    <mergeCell ref="F237:G237"/>
    <mergeCell ref="H237:I237"/>
    <mergeCell ref="J237:K237"/>
    <mergeCell ref="L237:M237"/>
    <mergeCell ref="N237:O237"/>
    <mergeCell ref="P237:Q237"/>
    <mergeCell ref="D235:E235"/>
    <mergeCell ref="F235:G235"/>
    <mergeCell ref="H235:I235"/>
    <mergeCell ref="J235:K235"/>
    <mergeCell ref="L235:M235"/>
    <mergeCell ref="N235:O235"/>
    <mergeCell ref="P235:Q235"/>
    <mergeCell ref="D236:E236"/>
    <mergeCell ref="F236:G236"/>
    <mergeCell ref="H236:I236"/>
    <mergeCell ref="J236:K236"/>
    <mergeCell ref="L236:M236"/>
    <mergeCell ref="N236:O236"/>
    <mergeCell ref="P236:Q236"/>
    <mergeCell ref="P86:Q86"/>
    <mergeCell ref="Y86:Z86"/>
    <mergeCell ref="I224:J224"/>
    <mergeCell ref="T224:U224"/>
    <mergeCell ref="O226:P226"/>
    <mergeCell ref="F231:G231"/>
    <mergeCell ref="M231:N231"/>
    <mergeCell ref="S231:T231"/>
    <mergeCell ref="D233:E234"/>
    <mergeCell ref="F233:G233"/>
    <mergeCell ref="H233:I233"/>
    <mergeCell ref="J233:K233"/>
    <mergeCell ref="L233:M233"/>
    <mergeCell ref="N233:O233"/>
    <mergeCell ref="P233:Q233"/>
    <mergeCell ref="F234:G234"/>
    <mergeCell ref="H234:I234"/>
    <mergeCell ref="J234:K234"/>
    <mergeCell ref="L234:M234"/>
    <mergeCell ref="N234:O234"/>
    <mergeCell ref="P234:Q234"/>
    <mergeCell ref="AF10:AH10"/>
    <mergeCell ref="X111:Y111"/>
    <mergeCell ref="R111:S111"/>
    <mergeCell ref="U111:V111"/>
    <mergeCell ref="X6:Y6"/>
    <mergeCell ref="C217:C219"/>
    <mergeCell ref="O218:O220"/>
    <mergeCell ref="G220:H221"/>
    <mergeCell ref="V220:W221"/>
    <mergeCell ref="AE92:AG92"/>
    <mergeCell ref="D44:E45"/>
    <mergeCell ref="F45:G45"/>
    <mergeCell ref="F44:G44"/>
    <mergeCell ref="H44:I44"/>
    <mergeCell ref="H45:I45"/>
    <mergeCell ref="D46:E46"/>
    <mergeCell ref="D47:E47"/>
    <mergeCell ref="D48:E48"/>
    <mergeCell ref="D49:E49"/>
    <mergeCell ref="J44:K44"/>
    <mergeCell ref="J45:K45"/>
    <mergeCell ref="L44:M44"/>
    <mergeCell ref="L45:M45"/>
    <mergeCell ref="N44:O44"/>
    <mergeCell ref="AE86:AG86"/>
    <mergeCell ref="J88:K88"/>
    <mergeCell ref="M88:N88"/>
    <mergeCell ref="P88:Q88"/>
    <mergeCell ref="Y88:Z88"/>
    <mergeCell ref="AE88:AG88"/>
    <mergeCell ref="H212:I212"/>
    <mergeCell ref="T212:U212"/>
    <mergeCell ref="B2:BC2"/>
    <mergeCell ref="N10:P10"/>
    <mergeCell ref="R37:S37"/>
    <mergeCell ref="D22:D24"/>
    <mergeCell ref="M104:N104"/>
    <mergeCell ref="P104:Q104"/>
    <mergeCell ref="S104:T104"/>
    <mergeCell ref="Y104:AA104"/>
    <mergeCell ref="M105:N105"/>
    <mergeCell ref="P105:Q105"/>
    <mergeCell ref="S105:T105"/>
    <mergeCell ref="Y105:AA105"/>
    <mergeCell ref="M102:N102"/>
    <mergeCell ref="P102:Q102"/>
    <mergeCell ref="S102:T102"/>
    <mergeCell ref="Z10:AB10"/>
    <mergeCell ref="Y91:Z91"/>
    <mergeCell ref="AE91:AG91"/>
    <mergeCell ref="Y100:AA100"/>
    <mergeCell ref="J87:K87"/>
    <mergeCell ref="M87:N87"/>
    <mergeCell ref="P87:Q87"/>
    <mergeCell ref="Y87:Z87"/>
    <mergeCell ref="AE87:AG87"/>
    <mergeCell ref="J89:K89"/>
    <mergeCell ref="M89:N89"/>
    <mergeCell ref="P89:Q89"/>
    <mergeCell ref="Y89:Z89"/>
    <mergeCell ref="AE89:AG89"/>
    <mergeCell ref="J90:K90"/>
    <mergeCell ref="M92:N92"/>
    <mergeCell ref="P92:Q92"/>
    <mergeCell ref="Y92:Z92"/>
    <mergeCell ref="K82:L82"/>
    <mergeCell ref="N82:O82"/>
    <mergeCell ref="Q82:R82"/>
    <mergeCell ref="T82:U82"/>
    <mergeCell ref="Y82:AA82"/>
    <mergeCell ref="Y83:AA83"/>
    <mergeCell ref="S85:T85"/>
    <mergeCell ref="V85:W85"/>
    <mergeCell ref="S86:T86"/>
    <mergeCell ref="V86:W86"/>
    <mergeCell ref="S87:T87"/>
    <mergeCell ref="V87:W87"/>
    <mergeCell ref="S88:T88"/>
    <mergeCell ref="V88:W88"/>
    <mergeCell ref="S89:T89"/>
    <mergeCell ref="V89:W89"/>
    <mergeCell ref="J91:K91"/>
    <mergeCell ref="J86:K86"/>
    <mergeCell ref="M86:N86"/>
    <mergeCell ref="M91:N91"/>
    <mergeCell ref="P91:Q91"/>
    <mergeCell ref="K80:L80"/>
    <mergeCell ref="N80:O80"/>
    <mergeCell ref="Q80:R80"/>
    <mergeCell ref="T80:U80"/>
    <mergeCell ref="Y80:AA80"/>
    <mergeCell ref="K81:L81"/>
    <mergeCell ref="N81:O81"/>
    <mergeCell ref="Q81:R81"/>
    <mergeCell ref="T81:U81"/>
    <mergeCell ref="Y81:AA81"/>
    <mergeCell ref="Y77:AA77"/>
    <mergeCell ref="K79:L79"/>
    <mergeCell ref="N79:O79"/>
    <mergeCell ref="Q79:R79"/>
    <mergeCell ref="T79:U79"/>
    <mergeCell ref="Y79:AA79"/>
    <mergeCell ref="K75:L75"/>
    <mergeCell ref="N75:O75"/>
    <mergeCell ref="Q75:R75"/>
    <mergeCell ref="T75:U75"/>
    <mergeCell ref="Y75:AA75"/>
    <mergeCell ref="K76:L76"/>
    <mergeCell ref="N76:O76"/>
    <mergeCell ref="Q76:R76"/>
    <mergeCell ref="T76:U76"/>
    <mergeCell ref="Y76:AA76"/>
    <mergeCell ref="K73:L73"/>
    <mergeCell ref="N73:O73"/>
    <mergeCell ref="Q73:R73"/>
    <mergeCell ref="T73:U73"/>
    <mergeCell ref="Y73:AA73"/>
    <mergeCell ref="K74:L74"/>
    <mergeCell ref="N74:O74"/>
    <mergeCell ref="Q74:R74"/>
    <mergeCell ref="T74:U74"/>
    <mergeCell ref="Y74:AA74"/>
    <mergeCell ref="Y71:AA71"/>
    <mergeCell ref="K68:L68"/>
    <mergeCell ref="N68:O68"/>
    <mergeCell ref="Q68:R68"/>
    <mergeCell ref="T68:U68"/>
    <mergeCell ref="Y68:AA68"/>
    <mergeCell ref="K69:L69"/>
    <mergeCell ref="N69:O69"/>
    <mergeCell ref="Q69:R69"/>
    <mergeCell ref="T69:U69"/>
    <mergeCell ref="Y69:AA69"/>
    <mergeCell ref="Y65:AA65"/>
    <mergeCell ref="K67:L67"/>
    <mergeCell ref="N67:O67"/>
    <mergeCell ref="Q67:R67"/>
    <mergeCell ref="T67:U67"/>
    <mergeCell ref="Y67:AA67"/>
    <mergeCell ref="K64:L64"/>
    <mergeCell ref="K70:L70"/>
    <mergeCell ref="N70:O70"/>
    <mergeCell ref="Q70:R70"/>
    <mergeCell ref="T70:U70"/>
    <mergeCell ref="Y70:AA70"/>
    <mergeCell ref="Y62:AA62"/>
    <mergeCell ref="K62:L62"/>
    <mergeCell ref="K63:L63"/>
    <mergeCell ref="N63:O63"/>
    <mergeCell ref="Q63:R63"/>
    <mergeCell ref="T63:U63"/>
    <mergeCell ref="Y63:AA63"/>
    <mergeCell ref="N64:O64"/>
    <mergeCell ref="Q64:R64"/>
    <mergeCell ref="T64:U64"/>
    <mergeCell ref="Y64:AA64"/>
    <mergeCell ref="Y61:AA61"/>
    <mergeCell ref="J85:K85"/>
    <mergeCell ref="M85:N85"/>
    <mergeCell ref="P85:Q85"/>
    <mergeCell ref="AE85:AG85"/>
    <mergeCell ref="Y85:Z85"/>
    <mergeCell ref="J15:K16"/>
    <mergeCell ref="N46:O46"/>
    <mergeCell ref="N47:O47"/>
    <mergeCell ref="N48:O48"/>
    <mergeCell ref="N49:O49"/>
    <mergeCell ref="K58:L58"/>
    <mergeCell ref="N58:O58"/>
    <mergeCell ref="Q58:R58"/>
    <mergeCell ref="Y58:AA58"/>
    <mergeCell ref="S42:T42"/>
    <mergeCell ref="L46:M46"/>
    <mergeCell ref="Y54:AA54"/>
    <mergeCell ref="K55:L55"/>
    <mergeCell ref="N61:O61"/>
    <mergeCell ref="Q61:R61"/>
    <mergeCell ref="N62:O62"/>
    <mergeCell ref="Q62:R62"/>
    <mergeCell ref="T62:U62"/>
    <mergeCell ref="F18:F20"/>
    <mergeCell ref="F26:F28"/>
    <mergeCell ref="L35:M35"/>
    <mergeCell ref="W35:X35"/>
    <mergeCell ref="AX27:AX29"/>
    <mergeCell ref="AV24:AV26"/>
    <mergeCell ref="AV34:AV36"/>
    <mergeCell ref="K23:L23"/>
    <mergeCell ref="W23:X23"/>
    <mergeCell ref="R16:R18"/>
    <mergeCell ref="R29:R31"/>
    <mergeCell ref="Y15:Z16"/>
    <mergeCell ref="J31:K32"/>
    <mergeCell ref="Y31:Z32"/>
    <mergeCell ref="F42:G42"/>
    <mergeCell ref="M42:N42"/>
    <mergeCell ref="P46:Q46"/>
    <mergeCell ref="P47:Q47"/>
    <mergeCell ref="J46:K46"/>
    <mergeCell ref="F49:G49"/>
    <mergeCell ref="F47:G47"/>
    <mergeCell ref="H47:I47"/>
    <mergeCell ref="J47:K47"/>
    <mergeCell ref="F48:G48"/>
    <mergeCell ref="P48:Q48"/>
    <mergeCell ref="L47:M47"/>
    <mergeCell ref="L48:M48"/>
    <mergeCell ref="H48:I48"/>
    <mergeCell ref="J48:K48"/>
    <mergeCell ref="H49:I49"/>
    <mergeCell ref="J49:K49"/>
    <mergeCell ref="P49:Q49"/>
    <mergeCell ref="L49:M49"/>
    <mergeCell ref="N45:O45"/>
    <mergeCell ref="P44:Q44"/>
    <mergeCell ref="P45:Q45"/>
    <mergeCell ref="AU221:AU223"/>
    <mergeCell ref="AW224:AW226"/>
    <mergeCell ref="AU231:AU233"/>
    <mergeCell ref="AR296:AR298"/>
    <mergeCell ref="AT299:AT301"/>
    <mergeCell ref="AR306:AR308"/>
    <mergeCell ref="F46:G46"/>
    <mergeCell ref="H46:I46"/>
    <mergeCell ref="N53:O53"/>
    <mergeCell ref="Q53:R53"/>
    <mergeCell ref="N55:O55"/>
    <mergeCell ref="Q55:R55"/>
    <mergeCell ref="Y55:AA55"/>
    <mergeCell ref="K56:L56"/>
    <mergeCell ref="N56:O56"/>
    <mergeCell ref="Q56:R56"/>
    <mergeCell ref="Y56:AA56"/>
    <mergeCell ref="Y53:AA53"/>
    <mergeCell ref="K53:L53"/>
    <mergeCell ref="K54:L54"/>
    <mergeCell ref="N54:O54"/>
    <mergeCell ref="Q54:R54"/>
    <mergeCell ref="K61:L61"/>
    <mergeCell ref="T61:U61"/>
    <mergeCell ref="V44:W44"/>
    <mergeCell ref="V45:W45"/>
    <mergeCell ref="V46:W46"/>
    <mergeCell ref="V47:W47"/>
    <mergeCell ref="V48:W48"/>
    <mergeCell ref="V49:W49"/>
    <mergeCell ref="R44:U45"/>
    <mergeCell ref="R46:U46"/>
    <mergeCell ref="R47:U47"/>
    <mergeCell ref="R48:U48"/>
    <mergeCell ref="R49:U49"/>
    <mergeCell ref="S194:T194"/>
    <mergeCell ref="P147:Q147"/>
    <mergeCell ref="V147:W147"/>
    <mergeCell ref="M95:N95"/>
    <mergeCell ref="P95:Q95"/>
    <mergeCell ref="S95:T95"/>
    <mergeCell ref="Y95:AA95"/>
    <mergeCell ref="M96:N96"/>
    <mergeCell ref="P96:Q96"/>
    <mergeCell ref="S96:T96"/>
    <mergeCell ref="Y96:AA96"/>
    <mergeCell ref="M97:N97"/>
    <mergeCell ref="P97:Q97"/>
    <mergeCell ref="S97:T97"/>
    <mergeCell ref="Y97:AA97"/>
    <mergeCell ref="R309:U309"/>
    <mergeCell ref="V309:W309"/>
    <mergeCell ref="R310:U310"/>
    <mergeCell ref="V310:W310"/>
    <mergeCell ref="R235:U235"/>
    <mergeCell ref="V235:W235"/>
    <mergeCell ref="R236:U236"/>
    <mergeCell ref="V236:W236"/>
    <mergeCell ref="R237:U237"/>
    <mergeCell ref="V237:W237"/>
    <mergeCell ref="S262:T262"/>
    <mergeCell ref="V262:W262"/>
    <mergeCell ref="S263:T263"/>
    <mergeCell ref="V263:W263"/>
    <mergeCell ref="S264:T264"/>
    <mergeCell ref="V264:W264"/>
    <mergeCell ref="S265:T265"/>
    <mergeCell ref="V265:W265"/>
    <mergeCell ref="S260:T260"/>
    <mergeCell ref="V260:W260"/>
    <mergeCell ref="S261:T261"/>
    <mergeCell ref="V261:W261"/>
    <mergeCell ref="R307:U308"/>
    <mergeCell ref="V307:W307"/>
    <mergeCell ref="V308:W308"/>
    <mergeCell ref="R233:U234"/>
    <mergeCell ref="V233:W233"/>
    <mergeCell ref="V234:W234"/>
    <mergeCell ref="Y117:Z118"/>
    <mergeCell ref="R118:R120"/>
    <mergeCell ref="F120:F122"/>
    <mergeCell ref="D124:D126"/>
    <mergeCell ref="K125:L125"/>
    <mergeCell ref="W125:X125"/>
    <mergeCell ref="D146:E147"/>
    <mergeCell ref="F146:G146"/>
    <mergeCell ref="H146:I146"/>
    <mergeCell ref="J146:K146"/>
    <mergeCell ref="L146:M146"/>
    <mergeCell ref="N146:O146"/>
    <mergeCell ref="P146:Q146"/>
    <mergeCell ref="R146:U147"/>
    <mergeCell ref="V146:W146"/>
    <mergeCell ref="F147:G147"/>
    <mergeCell ref="H147:I147"/>
    <mergeCell ref="J147:K147"/>
    <mergeCell ref="L147:M147"/>
    <mergeCell ref="N147:O147"/>
    <mergeCell ref="AV126:AV128"/>
    <mergeCell ref="F128:F130"/>
    <mergeCell ref="S90:T90"/>
    <mergeCell ref="V90:W90"/>
    <mergeCell ref="S91:T91"/>
    <mergeCell ref="V91:W91"/>
    <mergeCell ref="S92:T92"/>
    <mergeCell ref="V92:W92"/>
    <mergeCell ref="M98:N98"/>
    <mergeCell ref="P98:Q98"/>
    <mergeCell ref="S98:T98"/>
    <mergeCell ref="Y98:AA98"/>
    <mergeCell ref="Y106:AA106"/>
    <mergeCell ref="Y108:AA108"/>
    <mergeCell ref="Y102:AA102"/>
    <mergeCell ref="M103:N103"/>
    <mergeCell ref="P103:Q103"/>
    <mergeCell ref="S103:T103"/>
    <mergeCell ref="Y103:AA103"/>
    <mergeCell ref="M90:N90"/>
    <mergeCell ref="P90:Q90"/>
    <mergeCell ref="Y90:Z90"/>
    <mergeCell ref="AE90:AG90"/>
    <mergeCell ref="J92:K92"/>
    <mergeCell ref="AX129:AX131"/>
    <mergeCell ref="R131:R133"/>
    <mergeCell ref="J133:K134"/>
    <mergeCell ref="Y133:Z134"/>
    <mergeCell ref="AV136:AV138"/>
    <mergeCell ref="L137:M137"/>
    <mergeCell ref="W137:X137"/>
    <mergeCell ref="R139:S139"/>
    <mergeCell ref="F144:G144"/>
    <mergeCell ref="M144:N144"/>
    <mergeCell ref="S144:T144"/>
    <mergeCell ref="D148:E148"/>
    <mergeCell ref="F148:G148"/>
    <mergeCell ref="H148:I148"/>
    <mergeCell ref="J148:K148"/>
    <mergeCell ref="L148:M148"/>
    <mergeCell ref="N148:O148"/>
    <mergeCell ref="P148:Q148"/>
    <mergeCell ref="R148:U148"/>
    <mergeCell ref="V148:W148"/>
    <mergeCell ref="D149:E149"/>
    <mergeCell ref="F149:G149"/>
    <mergeCell ref="H149:I149"/>
    <mergeCell ref="J149:K149"/>
    <mergeCell ref="L149:M149"/>
    <mergeCell ref="N149:O149"/>
    <mergeCell ref="P149:Q149"/>
    <mergeCell ref="R149:U149"/>
    <mergeCell ref="V149:W149"/>
    <mergeCell ref="D150:E150"/>
    <mergeCell ref="F150:G150"/>
    <mergeCell ref="H150:I150"/>
    <mergeCell ref="J150:K150"/>
    <mergeCell ref="L150:M150"/>
    <mergeCell ref="N150:O150"/>
    <mergeCell ref="P150:Q150"/>
    <mergeCell ref="R150:U150"/>
    <mergeCell ref="V150:W150"/>
    <mergeCell ref="D151:E151"/>
    <mergeCell ref="F151:G151"/>
    <mergeCell ref="H151:I151"/>
    <mergeCell ref="J151:K151"/>
    <mergeCell ref="L151:M151"/>
    <mergeCell ref="N151:O151"/>
    <mergeCell ref="P151:Q151"/>
    <mergeCell ref="R151:U151"/>
    <mergeCell ref="V151:W151"/>
    <mergeCell ref="K155:L155"/>
    <mergeCell ref="N155:O155"/>
    <mergeCell ref="Q155:R155"/>
    <mergeCell ref="Y155:AA155"/>
    <mergeCell ref="K156:L156"/>
    <mergeCell ref="N156:O156"/>
    <mergeCell ref="Q156:R156"/>
    <mergeCell ref="Y156:AA156"/>
    <mergeCell ref="K157:L157"/>
    <mergeCell ref="N157:O157"/>
    <mergeCell ref="Q157:R157"/>
    <mergeCell ref="Y157:AA157"/>
    <mergeCell ref="K163:L163"/>
    <mergeCell ref="N163:O163"/>
    <mergeCell ref="Q163:R163"/>
    <mergeCell ref="T163:U163"/>
    <mergeCell ref="Y163:AA163"/>
    <mergeCell ref="K158:L158"/>
    <mergeCell ref="N158:O158"/>
    <mergeCell ref="Q158:R158"/>
    <mergeCell ref="Y158:AA158"/>
    <mergeCell ref="K160:L160"/>
    <mergeCell ref="N160:O160"/>
    <mergeCell ref="Q160:R160"/>
    <mergeCell ref="Y160:AA160"/>
    <mergeCell ref="K164:L164"/>
    <mergeCell ref="N164:O164"/>
    <mergeCell ref="Q164:R164"/>
    <mergeCell ref="T164:U164"/>
    <mergeCell ref="Y164:AA164"/>
    <mergeCell ref="K165:L165"/>
    <mergeCell ref="N165:O165"/>
    <mergeCell ref="Q165:R165"/>
    <mergeCell ref="T165:U165"/>
    <mergeCell ref="Y165:AA165"/>
    <mergeCell ref="K166:L166"/>
    <mergeCell ref="N166:O166"/>
    <mergeCell ref="Q166:R166"/>
    <mergeCell ref="T166:U166"/>
    <mergeCell ref="Y166:AA166"/>
    <mergeCell ref="Y167:AA167"/>
    <mergeCell ref="K169:L169"/>
    <mergeCell ref="N169:O169"/>
    <mergeCell ref="Q169:R169"/>
    <mergeCell ref="T169:U169"/>
    <mergeCell ref="Y169:AA169"/>
    <mergeCell ref="K170:L170"/>
    <mergeCell ref="N170:O170"/>
    <mergeCell ref="Q170:R170"/>
    <mergeCell ref="T170:U170"/>
    <mergeCell ref="Y170:AA170"/>
    <mergeCell ref="K171:L171"/>
    <mergeCell ref="N171:O171"/>
    <mergeCell ref="Q171:R171"/>
    <mergeCell ref="T171:U171"/>
    <mergeCell ref="Y171:AA171"/>
    <mergeCell ref="K172:L172"/>
    <mergeCell ref="N172:O172"/>
    <mergeCell ref="Q172:R172"/>
    <mergeCell ref="T172:U172"/>
    <mergeCell ref="Y172:AA172"/>
    <mergeCell ref="Y173:AA173"/>
    <mergeCell ref="K175:L175"/>
    <mergeCell ref="N175:O175"/>
    <mergeCell ref="Q175:R175"/>
    <mergeCell ref="T175:U175"/>
    <mergeCell ref="Y175:AA175"/>
    <mergeCell ref="K176:L176"/>
    <mergeCell ref="N176:O176"/>
    <mergeCell ref="Q176:R176"/>
    <mergeCell ref="T176:U176"/>
    <mergeCell ref="Y176:AA176"/>
    <mergeCell ref="K177:L177"/>
    <mergeCell ref="N177:O177"/>
    <mergeCell ref="Q177:R177"/>
    <mergeCell ref="T177:U177"/>
    <mergeCell ref="Y177:AA177"/>
    <mergeCell ref="K178:L178"/>
    <mergeCell ref="N178:O178"/>
    <mergeCell ref="Q178:R178"/>
    <mergeCell ref="T178:U178"/>
    <mergeCell ref="Y178:AA178"/>
    <mergeCell ref="Y179:AA179"/>
    <mergeCell ref="J181:K181"/>
    <mergeCell ref="M181:N181"/>
    <mergeCell ref="P181:Q181"/>
    <mergeCell ref="S181:T181"/>
    <mergeCell ref="V181:W181"/>
    <mergeCell ref="Y181:Z181"/>
    <mergeCell ref="AE181:AG181"/>
    <mergeCell ref="J182:K182"/>
    <mergeCell ref="M182:N182"/>
    <mergeCell ref="P182:Q182"/>
    <mergeCell ref="S182:T182"/>
    <mergeCell ref="V182:W182"/>
    <mergeCell ref="Y182:Z182"/>
    <mergeCell ref="AE182:AG182"/>
    <mergeCell ref="J183:K183"/>
    <mergeCell ref="M183:N183"/>
    <mergeCell ref="P183:Q183"/>
    <mergeCell ref="S183:T183"/>
    <mergeCell ref="V183:W183"/>
    <mergeCell ref="Y183:Z183"/>
    <mergeCell ref="AE183:AG183"/>
    <mergeCell ref="J184:K184"/>
    <mergeCell ref="M184:N184"/>
    <mergeCell ref="P184:Q184"/>
    <mergeCell ref="S184:T184"/>
    <mergeCell ref="V184:W184"/>
    <mergeCell ref="Y184:Z184"/>
    <mergeCell ref="AE184:AG184"/>
    <mergeCell ref="J185:K185"/>
    <mergeCell ref="M185:N185"/>
    <mergeCell ref="P185:Q185"/>
    <mergeCell ref="S185:T185"/>
    <mergeCell ref="V185:W185"/>
    <mergeCell ref="Y185:Z185"/>
    <mergeCell ref="AE185:AG185"/>
    <mergeCell ref="J186:K186"/>
    <mergeCell ref="M186:N186"/>
    <mergeCell ref="P186:Q186"/>
    <mergeCell ref="S186:T186"/>
    <mergeCell ref="V186:W186"/>
    <mergeCell ref="Y186:Z186"/>
    <mergeCell ref="AE186:AG186"/>
    <mergeCell ref="J187:K187"/>
    <mergeCell ref="M187:N187"/>
    <mergeCell ref="P187:Q187"/>
    <mergeCell ref="S187:T187"/>
    <mergeCell ref="V187:W187"/>
    <mergeCell ref="Y187:Z187"/>
    <mergeCell ref="AE187:AG187"/>
    <mergeCell ref="Y199:AA199"/>
    <mergeCell ref="J188:K188"/>
    <mergeCell ref="M188:N188"/>
    <mergeCell ref="P188:Q188"/>
    <mergeCell ref="S188:T188"/>
    <mergeCell ref="V188:W188"/>
    <mergeCell ref="Y188:Z188"/>
    <mergeCell ref="AE188:AG188"/>
    <mergeCell ref="M191:N191"/>
    <mergeCell ref="P191:Q191"/>
    <mergeCell ref="S191:T191"/>
    <mergeCell ref="Y191:AA191"/>
    <mergeCell ref="Y196:AA196"/>
    <mergeCell ref="M192:N192"/>
    <mergeCell ref="P192:Q192"/>
    <mergeCell ref="Y192:AA192"/>
    <mergeCell ref="M193:N193"/>
    <mergeCell ref="P193:Q193"/>
    <mergeCell ref="Y193:AA193"/>
    <mergeCell ref="M194:N194"/>
    <mergeCell ref="P194:Q194"/>
    <mergeCell ref="Y194:AA194"/>
    <mergeCell ref="S192:T192"/>
    <mergeCell ref="S193:T193"/>
    <mergeCell ref="G207:I207"/>
    <mergeCell ref="N207:P207"/>
    <mergeCell ref="T10:V10"/>
    <mergeCell ref="AJ10:AM10"/>
    <mergeCell ref="M200:N200"/>
    <mergeCell ref="P200:Q200"/>
    <mergeCell ref="S200:T200"/>
    <mergeCell ref="Y200:AA200"/>
    <mergeCell ref="Y201:AA201"/>
    <mergeCell ref="Y203:AA203"/>
    <mergeCell ref="H204:J204"/>
    <mergeCell ref="L204:N204"/>
    <mergeCell ref="L206:M206"/>
    <mergeCell ref="O206:P206"/>
    <mergeCell ref="R206:S206"/>
    <mergeCell ref="U206:V206"/>
    <mergeCell ref="X206:Y206"/>
    <mergeCell ref="M198:N198"/>
    <mergeCell ref="P198:Q198"/>
    <mergeCell ref="S198:T198"/>
    <mergeCell ref="Y198:AA198"/>
    <mergeCell ref="M199:N199"/>
    <mergeCell ref="P199:Q199"/>
    <mergeCell ref="S199:T199"/>
  </mergeCells>
  <dataValidations count="1">
    <dataValidation type="list" allowBlank="1" showInputMessage="1" showErrorMessage="1" sqref="R46:U49 R235:U237 R309:U310 R148:U151" xr:uid="{E85158A7-9031-4A39-98A5-13E4C89D7CAA}">
      <formula1>"yok,tek cam,çift cam"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M101:AA105 M262:Q264 M93:AA93 M100:X100 Z100:AA100 M87:Q92 S87:W92 M328:W329 S262:AG266 AE89:AG93 AE87:AG88 AE86:AG86 AE261 AE327:AE328 Y328:AA329 M183:AH18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2020-10-08T11:59:38Z</dcterms:created>
  <dcterms:modified xsi:type="dcterms:W3CDTF">2021-05-11T09:08:07Z</dcterms:modified>
</cp:coreProperties>
</file>