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Gurcan Dosyalar\ozel\satis\yeni_yönetmelige_gore_hesaplar(sifreli)\celik2016(yeni_yonetmelik)\"/>
    </mc:Choice>
  </mc:AlternateContent>
  <xr:revisionPtr revIDLastSave="0" documentId="13_ncr:1_{DB8AF437-5C25-42CF-BD5A-6CD326010BEC}" xr6:coauthVersionLast="47" xr6:coauthVersionMax="47" xr10:uidLastSave="{00000000-0000-0000-0000-000000000000}"/>
  <bookViews>
    <workbookView xWindow="-120" yWindow="-120" windowWidth="29040" windowHeight="15840" xr2:uid="{3B346A9C-8FD8-4C36-BF89-51F1AF2FBBA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612" i="1" l="1"/>
  <c r="Z612" i="1"/>
  <c r="BG604" i="1"/>
  <c r="BH599" i="1" s="1"/>
  <c r="BL605" i="1"/>
  <c r="CA605" i="1" s="1"/>
  <c r="BP607" i="1"/>
  <c r="BS609" i="1"/>
  <c r="CD597" i="1"/>
  <c r="BH593" i="1"/>
  <c r="BN590" i="1"/>
  <c r="BX590" i="1" s="1"/>
  <c r="CB605" i="1"/>
  <c r="BY605" i="1"/>
  <c r="BS607" i="1"/>
  <c r="BG602" i="1"/>
  <c r="BM605" i="1"/>
  <c r="BJ605" i="1"/>
  <c r="BH596" i="1"/>
  <c r="AB618" i="1"/>
  <c r="AB622" i="1"/>
  <c r="J614" i="1"/>
  <c r="AS613" i="1" s="1"/>
  <c r="I617" i="1"/>
  <c r="D597" i="1"/>
  <c r="AZ598" i="1" s="1"/>
  <c r="B599" i="1"/>
  <c r="AS606" i="1"/>
  <c r="AS589" i="1"/>
  <c r="AR600" i="1"/>
  <c r="AJ589" i="1"/>
  <c r="CA553" i="1"/>
  <c r="AT563" i="1"/>
  <c r="AQ566" i="1"/>
  <c r="BT576" i="1" s="1"/>
  <c r="V538" i="1"/>
  <c r="X540" i="1"/>
  <c r="BT546" i="1" s="1"/>
  <c r="AM512" i="1"/>
  <c r="BJ529" i="1"/>
  <c r="M533" i="1"/>
  <c r="N529" i="1"/>
  <c r="C525" i="1"/>
  <c r="B523" i="1"/>
  <c r="AX521" i="1" s="1"/>
  <c r="AE522" i="1"/>
  <c r="AH522" i="1"/>
  <c r="BX527" i="1" s="1"/>
  <c r="AA528" i="1" s="1"/>
  <c r="AU500" i="1"/>
  <c r="BB527" i="1" s="1"/>
  <c r="AQ500" i="1"/>
  <c r="AT489" i="1"/>
  <c r="BZ483" i="1" s="1"/>
  <c r="AP489" i="1"/>
  <c r="E467" i="1"/>
  <c r="AN466" i="1"/>
  <c r="J490" i="1" s="1"/>
  <c r="AO463" i="1"/>
  <c r="G490" i="1" s="1"/>
  <c r="BE491" i="1" s="1"/>
  <c r="C464" i="1"/>
  <c r="AZ472" i="1" s="1"/>
  <c r="BT444" i="1"/>
  <c r="BS452" i="1"/>
  <c r="BV450" i="1"/>
  <c r="AW424" i="1"/>
  <c r="AX422" i="1"/>
  <c r="AE430" i="1"/>
  <c r="X433" i="1"/>
  <c r="X443" i="1"/>
  <c r="K458" i="1"/>
  <c r="J456" i="1"/>
  <c r="AE424" i="1"/>
  <c r="AB424" i="1"/>
  <c r="AF412" i="1"/>
  <c r="J416" i="1"/>
  <c r="AK387" i="1"/>
  <c r="AI413" i="1"/>
  <c r="BN403" i="1" s="1"/>
  <c r="J419" i="1"/>
  <c r="AN387" i="1"/>
  <c r="BK389" i="1" s="1"/>
  <c r="C381" i="1"/>
  <c r="AC363" i="1"/>
  <c r="U359" i="1"/>
  <c r="H366" i="1"/>
  <c r="B379" i="1"/>
  <c r="BN373" i="1" s="1"/>
  <c r="AE361" i="1"/>
  <c r="BI365" i="1" s="1"/>
  <c r="F364" i="1"/>
  <c r="T358" i="1"/>
  <c r="BW348" i="1"/>
  <c r="BN348" i="1"/>
  <c r="AC358" i="1"/>
  <c r="BS348" i="1" s="1"/>
  <c r="AB356" i="1"/>
  <c r="C344" i="1"/>
  <c r="E342" i="1"/>
  <c r="AT337" i="1"/>
  <c r="BM310" i="1"/>
  <c r="BI312" i="1"/>
  <c r="X308" i="1"/>
  <c r="AD308" i="1"/>
  <c r="AI308" i="1" s="1"/>
  <c r="BH308" i="1"/>
  <c r="N309" i="1"/>
  <c r="M313" i="1"/>
  <c r="C304" i="1"/>
  <c r="B302" i="1"/>
  <c r="AS295" i="1"/>
  <c r="AV293" i="1"/>
  <c r="AQ283" i="1"/>
  <c r="AU283" i="1"/>
  <c r="BB306" i="1" s="1"/>
  <c r="BD276" i="1"/>
  <c r="AG277" i="1"/>
  <c r="AD255" i="1"/>
  <c r="K249" i="1"/>
  <c r="AJ275" i="1"/>
  <c r="AG253" i="1"/>
  <c r="L247" i="1"/>
  <c r="AX254" i="1" s="1"/>
  <c r="AP214" i="1"/>
  <c r="AZ210" i="1"/>
  <c r="AP224" i="1"/>
  <c r="K241" i="1"/>
  <c r="AE230" i="1"/>
  <c r="L243" i="1"/>
  <c r="AU231" i="1" s="1"/>
  <c r="AH231" i="1"/>
  <c r="AC209" i="1"/>
  <c r="AF209" i="1"/>
  <c r="AP218" i="1" s="1"/>
  <c r="C201" i="1"/>
  <c r="B199" i="1"/>
  <c r="AD180" i="1"/>
  <c r="AF178" i="1"/>
  <c r="BK186" i="1" s="1"/>
  <c r="I182" i="1"/>
  <c r="F180" i="1"/>
  <c r="AR188" i="1" s="1"/>
  <c r="AN163" i="1"/>
  <c r="AT150" i="1"/>
  <c r="AO157" i="1"/>
  <c r="E158" i="1"/>
  <c r="AZ158" i="1" s="1"/>
  <c r="C160" i="1"/>
  <c r="BC160" i="1" s="1"/>
  <c r="R172" i="1"/>
  <c r="AO173" i="1" s="1"/>
  <c r="R175" i="1"/>
  <c r="AO175" i="1" s="1"/>
  <c r="AT153" i="1"/>
  <c r="AS122" i="1"/>
  <c r="AV114" i="1"/>
  <c r="AK114" i="1"/>
  <c r="AM113" i="1"/>
  <c r="D136" i="1"/>
  <c r="C134" i="1"/>
  <c r="U111" i="1"/>
  <c r="V109" i="1"/>
  <c r="AO88" i="1"/>
  <c r="BC88" i="1" s="1"/>
  <c r="AZ82" i="1"/>
  <c r="AR82" i="1"/>
  <c r="C102" i="1"/>
  <c r="AO96" i="1" s="1"/>
  <c r="BC96" i="1" s="1"/>
  <c r="D104" i="1"/>
  <c r="V77" i="1"/>
  <c r="AV82" i="1" s="1"/>
  <c r="U79" i="1"/>
  <c r="BV607" i="1" l="1"/>
  <c r="U540" i="1"/>
  <c r="AQ563" i="1"/>
  <c r="G581" i="1" s="1"/>
  <c r="BG546" i="1" s="1"/>
  <c r="BN544" i="1" s="1"/>
  <c r="AC620" i="1"/>
  <c r="L615" i="1"/>
  <c r="AS615" i="1"/>
  <c r="AQ614" i="1" s="1"/>
  <c r="E600" i="1"/>
  <c r="BC600" i="1"/>
  <c r="AY600" i="1" s="1"/>
  <c r="I583" i="1"/>
  <c r="F583" i="1"/>
  <c r="BM546" i="1"/>
  <c r="CA563" i="1"/>
  <c r="CA509" i="1"/>
  <c r="AX514" i="1"/>
  <c r="CA517" i="1"/>
  <c r="AM517" i="1" s="1"/>
  <c r="M529" i="1"/>
  <c r="D522" i="1"/>
  <c r="AF520" i="1"/>
  <c r="AR502" i="1"/>
  <c r="BN392" i="1"/>
  <c r="L416" i="1"/>
  <c r="AZ485" i="1"/>
  <c r="BV491" i="1"/>
  <c r="T359" i="1"/>
  <c r="AK389" i="1"/>
  <c r="AZ408" i="1"/>
  <c r="AY424" i="1"/>
  <c r="F465" i="1"/>
  <c r="BV468" i="1"/>
  <c r="AB426" i="1"/>
  <c r="BS450" i="1"/>
  <c r="BZ471" i="1"/>
  <c r="BC468" i="1"/>
  <c r="AM464" i="1"/>
  <c r="AQ486" i="1"/>
  <c r="BZ477" i="1" s="1"/>
  <c r="AV405" i="1"/>
  <c r="BL433" i="1"/>
  <c r="BK408" i="1"/>
  <c r="BP424" i="1"/>
  <c r="BV424" i="1" s="1"/>
  <c r="BD435" i="1" s="1"/>
  <c r="AE256" i="1"/>
  <c r="AG411" i="1"/>
  <c r="BL409" i="1" s="1"/>
  <c r="CB439" i="1"/>
  <c r="L456" i="1"/>
  <c r="AC451" i="1"/>
  <c r="X437" i="1"/>
  <c r="AA449" i="1"/>
  <c r="AK428" i="1" s="1"/>
  <c r="AF453" i="1" s="1"/>
  <c r="H365" i="1"/>
  <c r="BK369" i="1"/>
  <c r="D301" i="1"/>
  <c r="D378" i="1"/>
  <c r="AD364" i="1"/>
  <c r="BC365" i="1"/>
  <c r="AV365" i="1"/>
  <c r="AR370" i="1"/>
  <c r="E344" i="1"/>
  <c r="AZ344" i="1" s="1"/>
  <c r="M309" i="1"/>
  <c r="AS293" i="1"/>
  <c r="BI314" i="1"/>
  <c r="AY298" i="1"/>
  <c r="CD295" i="1"/>
  <c r="BH337" i="1"/>
  <c r="CC337" i="1" s="1"/>
  <c r="BK346" i="1"/>
  <c r="BZ346" i="1" s="1"/>
  <c r="AR285" i="1"/>
  <c r="AD356" i="1"/>
  <c r="BF339" i="1" s="1"/>
  <c r="BC344" i="1"/>
  <c r="AZ342" i="1"/>
  <c r="AY302" i="1"/>
  <c r="AG275" i="1"/>
  <c r="BH254" i="1"/>
  <c r="M249" i="1"/>
  <c r="BN260" i="1"/>
  <c r="AT264" i="1"/>
  <c r="BN271" i="1"/>
  <c r="AF229" i="1"/>
  <c r="BG208" i="1"/>
  <c r="AS229" i="1" s="1"/>
  <c r="BJ214" i="1"/>
  <c r="BL220" i="1"/>
  <c r="BE231" i="1"/>
  <c r="BI225" i="1"/>
  <c r="AC211" i="1"/>
  <c r="M241" i="1"/>
  <c r="D198" i="1"/>
  <c r="AE181" i="1"/>
  <c r="BI183" i="1"/>
  <c r="G183" i="1"/>
  <c r="AV183" i="1"/>
  <c r="E133" i="1"/>
  <c r="AL115" i="1"/>
  <c r="AV101" i="1"/>
  <c r="BH114" i="1"/>
  <c r="E101" i="1"/>
  <c r="BE90" i="1"/>
  <c r="W79" i="1"/>
  <c r="BL166" i="1"/>
  <c r="BV166" i="1" s="1"/>
  <c r="BE163" i="1"/>
  <c r="W111" i="1"/>
  <c r="AZ114" i="1"/>
  <c r="BK120" i="1"/>
  <c r="T173" i="1"/>
  <c r="AM174" i="1" s="1"/>
  <c r="BF155" i="1"/>
  <c r="BH164" i="1"/>
  <c r="CB164" i="1" s="1"/>
  <c r="E160" i="1"/>
  <c r="AS129" i="1"/>
  <c r="AP69" i="1"/>
  <c r="AM68" i="1"/>
  <c r="V74" i="1"/>
  <c r="U72" i="1"/>
  <c r="C53" i="1"/>
  <c r="AJ44" i="1"/>
  <c r="AY28" i="1"/>
  <c r="AR28" i="1"/>
  <c r="U35" i="1"/>
  <c r="AB15" i="1" s="1"/>
  <c r="C16" i="1"/>
  <c r="V37" i="1"/>
  <c r="AJ7" i="1"/>
  <c r="AO14" i="1" s="1"/>
  <c r="BC11" i="1" s="1"/>
  <c r="BB571" i="1" l="1"/>
  <c r="BF576" i="1"/>
  <c r="BK576" i="1" s="1"/>
  <c r="BB557" i="1"/>
  <c r="AW532" i="1"/>
  <c r="CA523" i="1"/>
  <c r="AM523" i="1" s="1"/>
  <c r="AP533" i="1"/>
  <c r="AN532" i="1"/>
  <c r="BT529" i="1"/>
  <c r="AY471" i="1"/>
  <c r="CB430" i="1"/>
  <c r="BM491" i="1"/>
  <c r="BX466" i="1"/>
  <c r="I488" i="1"/>
  <c r="AZ477" i="1" s="1"/>
  <c r="BL468" i="1"/>
  <c r="Q409" i="1"/>
  <c r="BN398" i="1"/>
  <c r="BM406" i="1"/>
  <c r="BG389" i="1"/>
  <c r="AW392" i="1" s="1"/>
  <c r="U390" i="1" s="1"/>
  <c r="AM434" i="1"/>
  <c r="AM442" i="1" s="1"/>
  <c r="AI451" i="1"/>
  <c r="Q444" i="1" s="1"/>
  <c r="AY365" i="1"/>
  <c r="BF365" i="1"/>
  <c r="V365" i="1" s="1"/>
  <c r="AS375" i="1"/>
  <c r="AR368" i="1" s="1"/>
  <c r="BL374" i="1"/>
  <c r="BK368" i="1" s="1"/>
  <c r="CD291" i="1"/>
  <c r="CA286" i="1" s="1"/>
  <c r="BN286" i="1" s="1"/>
  <c r="BN330" i="1"/>
  <c r="P256" i="1"/>
  <c r="AN300" i="1"/>
  <c r="CD301" i="1" s="1"/>
  <c r="AO313" i="1"/>
  <c r="AX313" i="1"/>
  <c r="AQ314" i="1"/>
  <c r="Q341" i="1"/>
  <c r="CC342" i="1"/>
  <c r="CC333" i="1" s="1"/>
  <c r="BH342" i="1"/>
  <c r="BH333" i="1" s="1"/>
  <c r="BW330" i="1"/>
  <c r="BD254" i="1"/>
  <c r="BK254" i="1" s="1"/>
  <c r="BN265" i="1"/>
  <c r="BN257" i="1" s="1"/>
  <c r="BA231" i="1"/>
  <c r="AS193" i="1"/>
  <c r="BI228" i="1"/>
  <c r="BJ219" i="1" s="1"/>
  <c r="BL192" i="1"/>
  <c r="BN191" i="1" s="1"/>
  <c r="T185" i="1"/>
  <c r="BC183" i="1" s="1"/>
  <c r="BC201" i="1" s="1"/>
  <c r="U204" i="1" s="1"/>
  <c r="AH128" i="1"/>
  <c r="BL126" i="1" s="1"/>
  <c r="BK117" i="1"/>
  <c r="Y117" i="1"/>
  <c r="CD155" i="1"/>
  <c r="BQ166" i="1"/>
  <c r="AC167" i="1" s="1"/>
  <c r="AC165" i="1" s="1"/>
  <c r="BD114" i="1"/>
  <c r="BC134" i="1" s="1"/>
  <c r="AZ160" i="1"/>
  <c r="V145" i="1"/>
  <c r="W72" i="1"/>
  <c r="AO21" i="1"/>
  <c r="W35" i="1"/>
  <c r="BC19" i="1" s="1"/>
  <c r="BE17" i="1" s="1"/>
  <c r="AN66" i="1"/>
  <c r="BO60" i="1"/>
  <c r="D19" i="1"/>
  <c r="BC66" i="1"/>
  <c r="AT56" i="1"/>
  <c r="AY66" i="1" s="1"/>
  <c r="BL66" i="1"/>
  <c r="D56" i="1"/>
  <c r="AV28" i="1"/>
  <c r="AV7" i="1" s="1"/>
  <c r="CC558" i="1" l="1"/>
  <c r="CA569" i="1" s="1"/>
  <c r="CC515" i="1"/>
  <c r="AX508" i="1" s="1"/>
  <c r="BL503" i="1" s="1"/>
  <c r="L506" i="1" s="1"/>
  <c r="X528" i="1"/>
  <c r="AF525" i="1" s="1"/>
  <c r="BM501" i="1"/>
  <c r="CB477" i="1"/>
  <c r="BY487" i="1" s="1"/>
  <c r="BL465" i="1"/>
  <c r="BC489" i="1" s="1"/>
  <c r="P229" i="1"/>
  <c r="BV308" i="1"/>
  <c r="V306" i="1" s="1"/>
  <c r="BN284" i="1"/>
  <c r="BP398" i="1"/>
  <c r="AW399" i="1" s="1"/>
  <c r="BC383" i="1"/>
  <c r="R365" i="1"/>
  <c r="AT290" i="1"/>
  <c r="AW297" i="1"/>
  <c r="BS350" i="1"/>
  <c r="AJ329" i="1"/>
  <c r="V329" i="1"/>
  <c r="AY292" i="1"/>
  <c r="S287" i="1" s="1"/>
  <c r="BG231" i="1"/>
  <c r="AZ233" i="1" s="1"/>
  <c r="AR186" i="1"/>
  <c r="BN124" i="1"/>
  <c r="BN63" i="1"/>
  <c r="AO10" i="1"/>
  <c r="U7" i="1" s="1"/>
  <c r="BF151" i="1"/>
  <c r="BF159" i="1" s="1"/>
  <c r="BL147" i="1"/>
  <c r="AJ145" i="1"/>
  <c r="BO51" i="1"/>
  <c r="BH66" i="1"/>
  <c r="Y62" i="1" s="1"/>
  <c r="BW503" i="1" l="1"/>
  <c r="BS318" i="1"/>
  <c r="BR321" i="1" s="1"/>
  <c r="BP323" i="1" s="1"/>
  <c r="BA389" i="1"/>
  <c r="BE387" i="1" s="1"/>
  <c r="BF410" i="1" s="1"/>
  <c r="BF408" i="1" s="1"/>
  <c r="BQ54" i="1"/>
  <c r="AT48" i="1" s="1"/>
  <c r="BC44" i="1" s="1"/>
  <c r="BW147" i="1"/>
  <c r="BQ168" i="1" s="1"/>
  <c r="BI166" i="1" s="1"/>
  <c r="BY166" i="1" s="1"/>
  <c r="BE68" i="1"/>
  <c r="M398" i="1" l="1"/>
  <c r="U44" i="1"/>
</calcChain>
</file>

<file path=xl/sharedStrings.xml><?xml version="1.0" encoding="utf-8"?>
<sst xmlns="http://schemas.openxmlformats.org/spreadsheetml/2006/main" count="390" uniqueCount="210">
  <si>
    <t>°</t>
  </si>
  <si>
    <t>korniyer</t>
  </si>
  <si>
    <t>levha</t>
  </si>
  <si>
    <r>
      <t xml:space="preserve">EŞİT KOLLU KORNİYERLER  </t>
    </r>
    <r>
      <rPr>
        <b/>
        <sz val="8"/>
        <rFont val="Arial"/>
        <family val="2"/>
        <charset val="162"/>
      </rPr>
      <t xml:space="preserve">L </t>
    </r>
    <r>
      <rPr>
        <sz val="8"/>
        <rFont val="Arial"/>
        <family val="2"/>
        <charset val="162"/>
      </rPr>
      <t>tipi</t>
    </r>
  </si>
  <si>
    <t>a</t>
  </si>
  <si>
    <t>s</t>
  </si>
  <si>
    <t>a (mm.)</t>
  </si>
  <si>
    <t>e (cm.)</t>
  </si>
  <si>
    <t>L.20.3</t>
  </si>
  <si>
    <t>L.20.4</t>
  </si>
  <si>
    <t>L.25.3</t>
  </si>
  <si>
    <t>L.25.4</t>
  </si>
  <si>
    <t>L.25.5</t>
  </si>
  <si>
    <t>L.30.3</t>
  </si>
  <si>
    <t>L.30.4</t>
  </si>
  <si>
    <t>L.30.5</t>
  </si>
  <si>
    <t>L.35.3</t>
  </si>
  <si>
    <t>L.35.4</t>
  </si>
  <si>
    <t>L.35.5</t>
  </si>
  <si>
    <t>L.35.6</t>
  </si>
  <si>
    <t>L.40.3</t>
  </si>
  <si>
    <t>L.40.4</t>
  </si>
  <si>
    <t>L.40.5</t>
  </si>
  <si>
    <t>L.40.6</t>
  </si>
  <si>
    <t>L.45.4</t>
  </si>
  <si>
    <t>L.45.5</t>
  </si>
  <si>
    <t>L.45.6</t>
  </si>
  <si>
    <t>L.45.7</t>
  </si>
  <si>
    <t>L.50.4</t>
  </si>
  <si>
    <t>L.50.5</t>
  </si>
  <si>
    <t>L.50.6</t>
  </si>
  <si>
    <t>L.50.7</t>
  </si>
  <si>
    <t>L.50.8</t>
  </si>
  <si>
    <t>L.50.9</t>
  </si>
  <si>
    <t>L.55.5</t>
  </si>
  <si>
    <t>L.55.6</t>
  </si>
  <si>
    <t>L.55.8</t>
  </si>
  <si>
    <t>L.55.10</t>
  </si>
  <si>
    <t>L.60.5</t>
  </si>
  <si>
    <t>L.60.6</t>
  </si>
  <si>
    <t>L.60.8</t>
  </si>
  <si>
    <t>L.60.10</t>
  </si>
  <si>
    <t>L.65.6</t>
  </si>
  <si>
    <t>L.65.7</t>
  </si>
  <si>
    <t>L.65.8</t>
  </si>
  <si>
    <t>L.65.9</t>
  </si>
  <si>
    <t>L.65.11</t>
  </si>
  <si>
    <t>L.70.6</t>
  </si>
  <si>
    <t>L.70.7</t>
  </si>
  <si>
    <t>L.70.9</t>
  </si>
  <si>
    <t>L.70.11</t>
  </si>
  <si>
    <t>L.75.6</t>
  </si>
  <si>
    <t>L.75.7</t>
  </si>
  <si>
    <t>L.75.8</t>
  </si>
  <si>
    <t>L.75.10</t>
  </si>
  <si>
    <t>L.75.12</t>
  </si>
  <si>
    <t>L.80.7</t>
  </si>
  <si>
    <t>L.80.8</t>
  </si>
  <si>
    <t>L.80.10</t>
  </si>
  <si>
    <t>L.80.12</t>
  </si>
  <si>
    <t>L.80.14</t>
  </si>
  <si>
    <t>L.90.8</t>
  </si>
  <si>
    <t>L.90.9</t>
  </si>
  <si>
    <t>L.90.11</t>
  </si>
  <si>
    <t>L.90.13</t>
  </si>
  <si>
    <t>L.90.16</t>
  </si>
  <si>
    <t>L.100.8</t>
  </si>
  <si>
    <t>L.100.10</t>
  </si>
  <si>
    <t>L.100.12</t>
  </si>
  <si>
    <t>L.100.14</t>
  </si>
  <si>
    <t>L.100.16</t>
  </si>
  <si>
    <t>L.100.20</t>
  </si>
  <si>
    <t>L.110.10</t>
  </si>
  <si>
    <t>L.110.12</t>
  </si>
  <si>
    <t>L.110.14</t>
  </si>
  <si>
    <t>L.120.11</t>
  </si>
  <si>
    <t>L.120.12</t>
  </si>
  <si>
    <t>L.120.13</t>
  </si>
  <si>
    <t>L.120.15</t>
  </si>
  <si>
    <t>L.130.12</t>
  </si>
  <si>
    <t>L.130.14</t>
  </si>
  <si>
    <t>L.130.16</t>
  </si>
  <si>
    <t>L.140.13</t>
  </si>
  <si>
    <t>L.140.15</t>
  </si>
  <si>
    <t>L.150.12</t>
  </si>
  <si>
    <t>L.150.14</t>
  </si>
  <si>
    <t>L.150.15</t>
  </si>
  <si>
    <t>L.150.16</t>
  </si>
  <si>
    <t>L.150.18</t>
  </si>
  <si>
    <t>L.150.20</t>
  </si>
  <si>
    <t>L.160.15</t>
  </si>
  <si>
    <t>L.160.17</t>
  </si>
  <si>
    <t>L.160.19</t>
  </si>
  <si>
    <t>L.180.16</t>
  </si>
  <si>
    <t>L.180.18</t>
  </si>
  <si>
    <t>L.180.20</t>
  </si>
  <si>
    <t>L.180.22</t>
  </si>
  <si>
    <t>L.200.16</t>
  </si>
  <si>
    <t>L.200.18</t>
  </si>
  <si>
    <t>L.200.20</t>
  </si>
  <si>
    <t>L.200.24</t>
  </si>
  <si>
    <t>L.200.28</t>
  </si>
  <si>
    <t>L.250.18</t>
  </si>
  <si>
    <t>L.250.20</t>
  </si>
  <si>
    <t>L.250.22</t>
  </si>
  <si>
    <t>L.250.24</t>
  </si>
  <si>
    <t>YENİ</t>
  </si>
  <si>
    <t>2 adet korniyer</t>
  </si>
  <si>
    <t>birleşim levha boyutları</t>
  </si>
  <si>
    <t>üst başlık birleşim boyutları</t>
  </si>
  <si>
    <r>
      <rPr>
        <sz val="8"/>
        <color theme="1"/>
        <rFont val="Symbol"/>
        <family val="1"/>
        <charset val="2"/>
      </rPr>
      <t>a</t>
    </r>
    <r>
      <rPr>
        <sz val="8"/>
        <color theme="1"/>
        <rFont val="Arial"/>
        <family val="2"/>
        <charset val="162"/>
      </rPr>
      <t xml:space="preserve"> =</t>
    </r>
  </si>
  <si>
    <t>mm</t>
  </si>
  <si>
    <t>alt başlık birleşim boyutları</t>
  </si>
  <si>
    <t>L.30.20.3</t>
  </si>
  <si>
    <t>L.30.20.4</t>
  </si>
  <si>
    <t>L.40.20.3</t>
  </si>
  <si>
    <t>L.40.20.4</t>
  </si>
  <si>
    <t>L.45.30.3</t>
  </si>
  <si>
    <t>L.45.30.4</t>
  </si>
  <si>
    <t>L.45.30.5</t>
  </si>
  <si>
    <t>L.50.30.5</t>
  </si>
  <si>
    <t>L.50.40.4</t>
  </si>
  <si>
    <t>L.50.40.5</t>
  </si>
  <si>
    <t>L.60.30.5</t>
  </si>
  <si>
    <t>L.60.30.7</t>
  </si>
  <si>
    <t>L.60.40.5</t>
  </si>
  <si>
    <t>L.60.40.6</t>
  </si>
  <si>
    <t>L.60.40.7</t>
  </si>
  <si>
    <t>L.65.50.5</t>
  </si>
  <si>
    <t>L.65.50.7</t>
  </si>
  <si>
    <t>L.65.50.9</t>
  </si>
  <si>
    <t>L.75.50.5</t>
  </si>
  <si>
    <t>L.75.50.7</t>
  </si>
  <si>
    <t>L.75.50.9</t>
  </si>
  <si>
    <t>L.75.55.5</t>
  </si>
  <si>
    <t>L.75.55.7</t>
  </si>
  <si>
    <t>L.75.55.9</t>
  </si>
  <si>
    <t>L.80.40.6</t>
  </si>
  <si>
    <t>L.80.40.8</t>
  </si>
  <si>
    <t>L.80.65.6</t>
  </si>
  <si>
    <t>L.80.65.8</t>
  </si>
  <si>
    <t>L.80.65.10</t>
  </si>
  <si>
    <t>L.90.60.6</t>
  </si>
  <si>
    <t>L.90.60.8</t>
  </si>
  <si>
    <t>L.90.75.7</t>
  </si>
  <si>
    <t>L.100.50.6</t>
  </si>
  <si>
    <t>L.100.50.8</t>
  </si>
  <si>
    <t>L.100.50.10</t>
  </si>
  <si>
    <t>L.100.65.7</t>
  </si>
  <si>
    <t>L.100.65.9</t>
  </si>
  <si>
    <t>L.100.65.11</t>
  </si>
  <si>
    <t>L.100.75.7</t>
  </si>
  <si>
    <t>L.100.75.9</t>
  </si>
  <si>
    <t>L.100.75.11</t>
  </si>
  <si>
    <t>L.120.80.8</t>
  </si>
  <si>
    <t>L.120.80.10</t>
  </si>
  <si>
    <t>L.120.80.12</t>
  </si>
  <si>
    <t>L.120.80.14</t>
  </si>
  <si>
    <t>L.130.65.8</t>
  </si>
  <si>
    <t>L.130.65.10</t>
  </si>
  <si>
    <t>L.130.65.12</t>
  </si>
  <si>
    <t>L.130.75.8</t>
  </si>
  <si>
    <t>L.130.75.10</t>
  </si>
  <si>
    <t>L.130.75.12</t>
  </si>
  <si>
    <t>L.130.90.10</t>
  </si>
  <si>
    <t>L.130.90.12</t>
  </si>
  <si>
    <t>L.150.75.9</t>
  </si>
  <si>
    <t>L.150.75.11</t>
  </si>
  <si>
    <t>L.150.90.10</t>
  </si>
  <si>
    <t>L.150.90.12</t>
  </si>
  <si>
    <t>L.150.100.10</t>
  </si>
  <si>
    <t>L.150.100.12</t>
  </si>
  <si>
    <t>L.150.100.14</t>
  </si>
  <si>
    <t>L.160.80.10</t>
  </si>
  <si>
    <t>L.160.80.12</t>
  </si>
  <si>
    <t>L.160.80.14</t>
  </si>
  <si>
    <t>L.180.90.10</t>
  </si>
  <si>
    <t>L.180.90.12</t>
  </si>
  <si>
    <t>L.180.90.14</t>
  </si>
  <si>
    <t>L.200.100.10</t>
  </si>
  <si>
    <t>L.200.100.12</t>
  </si>
  <si>
    <t>L.200.100.14</t>
  </si>
  <si>
    <t>L.200.100.16</t>
  </si>
  <si>
    <t>L.250.90.10</t>
  </si>
  <si>
    <t>L.250.90.12</t>
  </si>
  <si>
    <t>L.250.90.14</t>
  </si>
  <si>
    <t>L.250.90.16</t>
  </si>
  <si>
    <t>b</t>
  </si>
  <si>
    <t>FARKLI KOLLU KORNİYERLER  L tipi</t>
  </si>
  <si>
    <r>
      <rPr>
        <sz val="8"/>
        <color theme="1"/>
        <rFont val="Symbol"/>
        <family val="1"/>
        <charset val="2"/>
      </rPr>
      <t xml:space="preserve">b </t>
    </r>
    <r>
      <rPr>
        <sz val="8"/>
        <color theme="1"/>
        <rFont val="Arial"/>
        <family val="2"/>
        <charset val="162"/>
      </rPr>
      <t>=</t>
    </r>
  </si>
  <si>
    <t xml:space="preserve">Not : Bulon sırası uzunluğu veya kaynak uzunlukları belli ise bu hesabı kullanabilirsiniz.Sahada bu uzunlukları sarı hücrelere girerek levha boyutları kolayca belirlenebilir.Korniyer seçiminde hem eşit kollu korniyer hemde farklı kollu korniyer seçimi yapabilirsiniz.Farklı kollu korniyer seçiminde resimde görülen uzunluklar uzun kol uzunluğudur. </t>
  </si>
  <si>
    <t>b=</t>
  </si>
  <si>
    <t>üst başlık ve alt başlık birleşim boyutları</t>
  </si>
  <si>
    <t>dikme boyutu</t>
  </si>
  <si>
    <t>ilave korniyer kesimi</t>
  </si>
  <si>
    <t>alt başlık korniyer kesimi</t>
  </si>
  <si>
    <t>Dikkat sadece sarı hücrelere data girilecek.Eksi (-) çıkan değer olduğunda uzunlukları değiştirin.</t>
  </si>
  <si>
    <r>
      <rPr>
        <sz val="8"/>
        <color theme="1"/>
        <rFont val="Symbol"/>
        <family val="1"/>
        <charset val="2"/>
      </rPr>
      <t>q</t>
    </r>
    <r>
      <rPr>
        <sz val="8"/>
        <color theme="1"/>
        <rFont val="Arial"/>
        <family val="2"/>
        <charset val="162"/>
      </rPr>
      <t xml:space="preserve"> =</t>
    </r>
  </si>
  <si>
    <r>
      <rPr>
        <b/>
        <sz val="12"/>
        <color theme="7" tint="-0.499984740745262"/>
        <rFont val="Arial"/>
        <family val="2"/>
        <charset val="162"/>
      </rPr>
      <t xml:space="preserve">KAFES KİRİŞ DÜĞÜM NOKTASI BİRLEŞİM LEVHA BOYUTLANDIRMA HESABI (eşit kollu &amp; farklı kollu korniyerler için)
</t>
    </r>
    <r>
      <rPr>
        <b/>
        <sz val="8"/>
        <color theme="7" tint="-0.499984740745262"/>
        <rFont val="Arial"/>
        <family val="2"/>
        <charset val="162"/>
      </rPr>
      <t xml:space="preserve">(inş.müh. Gürcan BERBEROĞLU tel:0532 366 02 04   www.betoncelik.com )                                                                                                                                                                     </t>
    </r>
  </si>
  <si>
    <t>bulon sırası uzunluğu</t>
  </si>
  <si>
    <t>e//</t>
  </si>
  <si>
    <t>e</t>
  </si>
  <si>
    <t>kaynak uzunluğu</t>
  </si>
  <si>
    <t>kaynak</t>
  </si>
  <si>
    <t>çapraz birleşim boyutları</t>
  </si>
  <si>
    <r>
      <rPr>
        <sz val="8"/>
        <color theme="1"/>
        <rFont val="Symbol"/>
        <family val="1"/>
        <charset val="2"/>
      </rPr>
      <t>b</t>
    </r>
    <r>
      <rPr>
        <sz val="8"/>
        <color theme="1"/>
        <rFont val="Arial"/>
        <family val="2"/>
        <charset val="162"/>
      </rPr>
      <t xml:space="preserve"> =</t>
    </r>
  </si>
  <si>
    <t>Eşit kollu korniyer</t>
  </si>
  <si>
    <t>Farklı kollu korniyer</t>
  </si>
  <si>
    <t>a=</t>
  </si>
  <si>
    <t>Not: birleşim y eksenine göre simetriktir.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</si>
</sst>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0">
    <font>
      <sz val="8"/>
      <color theme="1"/>
      <name val="Arial"/>
      <family val="2"/>
      <charset val="162"/>
    </font>
    <font>
      <sz val="8"/>
      <color theme="1"/>
      <name val="Arial"/>
      <family val="2"/>
      <charset val="162"/>
    </font>
    <font>
      <sz val="8"/>
      <color theme="1"/>
      <name val="Symbol"/>
      <family val="1"/>
      <charset val="2"/>
    </font>
    <font>
      <i/>
      <u/>
      <sz val="8"/>
      <color theme="1"/>
      <name val="Arial"/>
      <family val="2"/>
      <charset val="162"/>
    </font>
    <font>
      <sz val="8"/>
      <name val="Arial"/>
      <family val="2"/>
      <charset val="162"/>
    </font>
    <font>
      <b/>
      <sz val="8"/>
      <name val="Arial"/>
      <family val="2"/>
      <charset val="162"/>
    </font>
    <font>
      <sz val="8"/>
      <color theme="1"/>
      <name val="Arial"/>
      <family val="1"/>
      <charset val="2"/>
    </font>
    <font>
      <b/>
      <sz val="8"/>
      <color theme="7" tint="-0.499984740745262"/>
      <name val="Arial"/>
      <family val="2"/>
      <charset val="162"/>
    </font>
    <font>
      <b/>
      <sz val="12"/>
      <color theme="7" tint="-0.499984740745262"/>
      <name val="Arial"/>
      <family val="2"/>
      <charset val="162"/>
    </font>
    <font>
      <b/>
      <sz val="8"/>
      <color rgb="FFFF0000"/>
      <name val="Arial"/>
      <family val="2"/>
      <charset val="16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41">
    <xf numFmtId="0" fontId="0" fillId="0" borderId="0" xfId="0"/>
    <xf numFmtId="0" fontId="0" fillId="0" borderId="0" xfId="0" applyAlignment="1" applyProtection="1">
      <alignment vertical="center"/>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2" borderId="1" xfId="0" applyFont="1" applyFill="1" applyBorder="1" applyAlignment="1" applyProtection="1">
      <alignment vertical="center"/>
      <protection locked="0"/>
    </xf>
    <xf numFmtId="0" fontId="0" fillId="0" borderId="7" xfId="0" applyBorder="1" applyAlignment="1" applyProtection="1">
      <alignment vertical="center"/>
      <protection hidden="1"/>
    </xf>
    <xf numFmtId="0" fontId="0" fillId="0" borderId="8" xfId="0" applyBorder="1" applyAlignment="1" applyProtection="1">
      <alignment vertical="center"/>
      <protection hidden="1"/>
    </xf>
    <xf numFmtId="0" fontId="9" fillId="0" borderId="0" xfId="0" applyFont="1" applyAlignment="1" applyProtection="1">
      <alignment vertical="center"/>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6" fillId="0" borderId="0" xfId="0" applyFont="1" applyAlignment="1" applyProtection="1">
      <alignment vertical="center"/>
      <protection hidden="1"/>
    </xf>
    <xf numFmtId="0" fontId="0" fillId="0" borderId="0" xfId="0" applyAlignment="1" applyProtection="1">
      <alignment vertical="center" wrapText="1"/>
      <protection hidden="1"/>
    </xf>
    <xf numFmtId="0" fontId="0" fillId="0" borderId="9" xfId="0" applyBorder="1" applyAlignment="1" applyProtection="1">
      <alignment horizontal="center" vertical="center" wrapText="1"/>
      <protection hidden="1"/>
    </xf>
    <xf numFmtId="0" fontId="0" fillId="0" borderId="0" xfId="0" applyAlignment="1" applyProtection="1">
      <alignment vertical="center" textRotation="90"/>
      <protection hidden="1"/>
    </xf>
    <xf numFmtId="0" fontId="0" fillId="0" borderId="14" xfId="0" applyBorder="1" applyAlignment="1" applyProtection="1">
      <alignment vertical="center"/>
      <protection hidden="1"/>
    </xf>
    <xf numFmtId="0" fontId="0" fillId="0" borderId="15" xfId="0" applyBorder="1" applyAlignment="1" applyProtection="1">
      <alignment vertical="center"/>
      <protection hidden="1"/>
    </xf>
    <xf numFmtId="0" fontId="0" fillId="0" borderId="16" xfId="0" applyBorder="1" applyAlignment="1" applyProtection="1">
      <alignment vertical="center"/>
      <protection hidden="1"/>
    </xf>
    <xf numFmtId="0" fontId="0" fillId="0" borderId="7" xfId="0" applyBorder="1" applyAlignment="1" applyProtection="1">
      <alignment horizontal="center" vertical="center" textRotation="90"/>
      <protection hidden="1"/>
    </xf>
    <xf numFmtId="0" fontId="0" fillId="0" borderId="0" xfId="0" applyAlignment="1" applyProtection="1">
      <alignment horizontal="center" vertical="center"/>
      <protection hidden="1"/>
    </xf>
    <xf numFmtId="0" fontId="0" fillId="2" borderId="0" xfId="0" applyFill="1" applyAlignment="1" applyProtection="1">
      <alignment horizontal="center" vertical="center"/>
      <protection locked="0"/>
    </xf>
    <xf numFmtId="0" fontId="0" fillId="0" borderId="0" xfId="0" applyAlignment="1" applyProtection="1">
      <alignment horizontal="center" vertical="center" textRotation="90"/>
      <protection hidden="1"/>
    </xf>
    <xf numFmtId="0" fontId="0" fillId="2" borderId="0" xfId="0" applyFill="1" applyAlignment="1" applyProtection="1">
      <alignment horizontal="center" vertical="center" textRotation="90"/>
      <protection locked="0"/>
    </xf>
    <xf numFmtId="0" fontId="0" fillId="0" borderId="0" xfId="0" applyAlignment="1" applyProtection="1">
      <alignment horizontal="right" vertical="center"/>
      <protection hidden="1"/>
    </xf>
    <xf numFmtId="0" fontId="1" fillId="2"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protection hidden="1"/>
    </xf>
    <xf numFmtId="0" fontId="0" fillId="0" borderId="0" xfId="0" applyAlignment="1" applyProtection="1">
      <alignment horizontal="left" vertic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4" fillId="0" borderId="11" xfId="0" applyFont="1" applyBorder="1" applyAlignment="1" applyProtection="1">
      <alignment horizontal="center" vertical="center" textRotation="90"/>
      <protection hidden="1"/>
    </xf>
    <xf numFmtId="0" fontId="4" fillId="0" borderId="12" xfId="0" applyFont="1" applyBorder="1" applyAlignment="1" applyProtection="1">
      <alignment horizontal="center" vertical="center" textRotation="90"/>
      <protection hidden="1"/>
    </xf>
    <xf numFmtId="0" fontId="4" fillId="0" borderId="13" xfId="0" applyFont="1" applyBorder="1" applyAlignment="1" applyProtection="1">
      <alignment horizontal="center" vertical="center" textRotation="90"/>
      <protection hidden="1"/>
    </xf>
    <xf numFmtId="0" fontId="0" fillId="0" borderId="11" xfId="0" applyBorder="1" applyAlignment="1" applyProtection="1">
      <alignment horizontal="center" vertical="center" textRotation="90"/>
      <protection hidden="1"/>
    </xf>
    <xf numFmtId="0" fontId="0" fillId="0" borderId="12" xfId="0" applyBorder="1" applyAlignment="1" applyProtection="1">
      <alignment horizontal="center" vertical="center" textRotation="90"/>
      <protection hidden="1"/>
    </xf>
    <xf numFmtId="0" fontId="0" fillId="0" borderId="13" xfId="0" applyBorder="1" applyAlignment="1" applyProtection="1">
      <alignment horizontal="center" vertical="center" textRotation="90"/>
      <protection hidden="1"/>
    </xf>
    <xf numFmtId="0" fontId="0" fillId="0" borderId="1" xfId="0" applyBorder="1" applyAlignment="1" applyProtection="1">
      <alignment horizontal="center" vertical="center" wrapText="1"/>
      <protection hidden="1"/>
    </xf>
    <xf numFmtId="0" fontId="0" fillId="0" borderId="7" xfId="0" applyBorder="1" applyAlignment="1" applyProtection="1">
      <alignment horizontal="center" vertical="center"/>
      <protection hidden="1"/>
    </xf>
  </cellXfs>
  <cellStyles count="1">
    <cellStyle name="Normal" xfId="0" builtinId="0"/>
  </cellStyles>
  <dxfs count="4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76189</xdr:colOff>
      <xdr:row>6</xdr:row>
      <xdr:rowOff>80963</xdr:rowOff>
    </xdr:from>
    <xdr:to>
      <xdr:col>57</xdr:col>
      <xdr:colOff>76200</xdr:colOff>
      <xdr:row>28</xdr:row>
      <xdr:rowOff>76200</xdr:rowOff>
    </xdr:to>
    <xdr:grpSp>
      <xdr:nvGrpSpPr>
        <xdr:cNvPr id="34" name="Group 33">
          <a:extLst>
            <a:ext uri="{FF2B5EF4-FFF2-40B4-BE49-F238E27FC236}">
              <a16:creationId xmlns:a16="http://schemas.microsoft.com/office/drawing/2014/main" id="{33F0797B-6317-2BC4-CF5F-41E6BAD05FAE}"/>
            </a:ext>
          </a:extLst>
        </xdr:cNvPr>
        <xdr:cNvGrpSpPr/>
      </xdr:nvGrpSpPr>
      <xdr:grpSpPr>
        <a:xfrm>
          <a:off x="6553189" y="1490663"/>
          <a:ext cx="2752736" cy="3138487"/>
          <a:chOff x="6553189" y="1366838"/>
          <a:chExt cx="2752736" cy="3138487"/>
        </a:xfrm>
      </xdr:grpSpPr>
      <xdr:cxnSp macro="">
        <xdr:nvCxnSpPr>
          <xdr:cNvPr id="66" name="Straight Connector 65">
            <a:extLst>
              <a:ext uri="{FF2B5EF4-FFF2-40B4-BE49-F238E27FC236}">
                <a16:creationId xmlns:a16="http://schemas.microsoft.com/office/drawing/2014/main" id="{E141A60D-3C07-47EF-AC56-99D5FF4F0D8A}"/>
              </a:ext>
            </a:extLst>
          </xdr:cNvPr>
          <xdr:cNvCxnSpPr/>
        </xdr:nvCxnSpPr>
        <xdr:spPr>
          <a:xfrm>
            <a:off x="8905876" y="1624010"/>
            <a:ext cx="0" cy="2586037"/>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0" name="Freeform: Shape 19">
            <a:extLst>
              <a:ext uri="{FF2B5EF4-FFF2-40B4-BE49-F238E27FC236}">
                <a16:creationId xmlns:a16="http://schemas.microsoft.com/office/drawing/2014/main" id="{737DD0C6-24C1-43A4-A552-14375EC326DA}"/>
              </a:ext>
            </a:extLst>
          </xdr:cNvPr>
          <xdr:cNvSpPr/>
        </xdr:nvSpPr>
        <xdr:spPr>
          <a:xfrm>
            <a:off x="6967538" y="1695450"/>
            <a:ext cx="1614487" cy="2447925"/>
          </a:xfrm>
          <a:custGeom>
            <a:avLst/>
            <a:gdLst>
              <a:gd name="connsiteX0" fmla="*/ 485775 w 1614487"/>
              <a:gd name="connsiteY0" fmla="*/ 2447925 h 2447925"/>
              <a:gd name="connsiteX1" fmla="*/ 0 w 1614487"/>
              <a:gd name="connsiteY1" fmla="*/ 1238250 h 2447925"/>
              <a:gd name="connsiteX2" fmla="*/ 0 w 1614487"/>
              <a:gd name="connsiteY2" fmla="*/ 490538 h 2447925"/>
              <a:gd name="connsiteX3" fmla="*/ 1614487 w 1614487"/>
              <a:gd name="connsiteY3" fmla="*/ 0 h 2447925"/>
              <a:gd name="connsiteX4" fmla="*/ 1614487 w 1614487"/>
              <a:gd name="connsiteY4" fmla="*/ 742950 h 2447925"/>
              <a:gd name="connsiteX5" fmla="*/ 1138237 w 1614487"/>
              <a:gd name="connsiteY5" fmla="*/ 2443163 h 2447925"/>
              <a:gd name="connsiteX6" fmla="*/ 485775 w 1614487"/>
              <a:gd name="connsiteY6" fmla="*/ 2447925 h 2447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14487" h="2447925">
                <a:moveTo>
                  <a:pt x="485775" y="2447925"/>
                </a:moveTo>
                <a:lnTo>
                  <a:pt x="0" y="1238250"/>
                </a:lnTo>
                <a:lnTo>
                  <a:pt x="0" y="490538"/>
                </a:lnTo>
                <a:lnTo>
                  <a:pt x="1614487" y="0"/>
                </a:lnTo>
                <a:lnTo>
                  <a:pt x="1614487" y="742950"/>
                </a:lnTo>
                <a:lnTo>
                  <a:pt x="1138237" y="2443163"/>
                </a:lnTo>
                <a:lnTo>
                  <a:pt x="485775" y="24479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22" name="Straight Connector 21">
            <a:extLst>
              <a:ext uri="{FF2B5EF4-FFF2-40B4-BE49-F238E27FC236}">
                <a16:creationId xmlns:a16="http://schemas.microsoft.com/office/drawing/2014/main" id="{285B5BBE-0D91-B320-F881-8375EFE2D2ED}"/>
              </a:ext>
            </a:extLst>
          </xdr:cNvPr>
          <xdr:cNvCxnSpPr/>
        </xdr:nvCxnSpPr>
        <xdr:spPr>
          <a:xfrm>
            <a:off x="6962777" y="1366838"/>
            <a:ext cx="0" cy="78105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44C85184-143D-305E-5404-4AD0761DFBB3}"/>
              </a:ext>
            </a:extLst>
          </xdr:cNvPr>
          <xdr:cNvCxnSpPr/>
        </xdr:nvCxnSpPr>
        <xdr:spPr>
          <a:xfrm>
            <a:off x="6891338" y="1428750"/>
            <a:ext cx="17621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a:extLst>
              <a:ext uri="{FF2B5EF4-FFF2-40B4-BE49-F238E27FC236}">
                <a16:creationId xmlns:a16="http://schemas.microsoft.com/office/drawing/2014/main" id="{E9899042-3D1A-1979-DB08-70A065F3C4CA}"/>
              </a:ext>
            </a:extLst>
          </xdr:cNvPr>
          <xdr:cNvCxnSpPr/>
        </xdr:nvCxnSpPr>
        <xdr:spPr>
          <a:xfrm flipH="1">
            <a:off x="6924676" y="139065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a:extLst>
              <a:ext uri="{FF2B5EF4-FFF2-40B4-BE49-F238E27FC236}">
                <a16:creationId xmlns:a16="http://schemas.microsoft.com/office/drawing/2014/main" id="{2500DB50-4618-4A62-867E-AB3C88803655}"/>
              </a:ext>
            </a:extLst>
          </xdr:cNvPr>
          <xdr:cNvCxnSpPr/>
        </xdr:nvCxnSpPr>
        <xdr:spPr>
          <a:xfrm>
            <a:off x="8582027" y="1366841"/>
            <a:ext cx="0" cy="26669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F7DC8308-2E81-4041-9F01-7958DDF52720}"/>
              </a:ext>
            </a:extLst>
          </xdr:cNvPr>
          <xdr:cNvCxnSpPr/>
        </xdr:nvCxnSpPr>
        <xdr:spPr>
          <a:xfrm flipH="1">
            <a:off x="8543926" y="139065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a:extLst>
              <a:ext uri="{FF2B5EF4-FFF2-40B4-BE49-F238E27FC236}">
                <a16:creationId xmlns:a16="http://schemas.microsoft.com/office/drawing/2014/main" id="{338E0FB4-D5CB-752D-73F5-D204FF78942F}"/>
              </a:ext>
            </a:extLst>
          </xdr:cNvPr>
          <xdr:cNvCxnSpPr/>
        </xdr:nvCxnSpPr>
        <xdr:spPr>
          <a:xfrm>
            <a:off x="7043736" y="1690688"/>
            <a:ext cx="145732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a:extLst>
              <a:ext uri="{FF2B5EF4-FFF2-40B4-BE49-F238E27FC236}">
                <a16:creationId xmlns:a16="http://schemas.microsoft.com/office/drawing/2014/main" id="{C1220C81-DE6F-C08A-6187-EECB79F62461}"/>
              </a:ext>
            </a:extLst>
          </xdr:cNvPr>
          <xdr:cNvCxnSpPr/>
        </xdr:nvCxnSpPr>
        <xdr:spPr>
          <a:xfrm>
            <a:off x="6553200" y="1690688"/>
            <a:ext cx="36194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7" name="Straight Connector 36">
            <a:extLst>
              <a:ext uri="{FF2B5EF4-FFF2-40B4-BE49-F238E27FC236}">
                <a16:creationId xmlns:a16="http://schemas.microsoft.com/office/drawing/2014/main" id="{0BB47EC8-442D-58E0-1B9F-5A5B7A579B42}"/>
              </a:ext>
            </a:extLst>
          </xdr:cNvPr>
          <xdr:cNvCxnSpPr/>
        </xdr:nvCxnSpPr>
        <xdr:spPr>
          <a:xfrm>
            <a:off x="6638925" y="1624013"/>
            <a:ext cx="0" cy="25860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 name="Straight Connector 38">
            <a:extLst>
              <a:ext uri="{FF2B5EF4-FFF2-40B4-BE49-F238E27FC236}">
                <a16:creationId xmlns:a16="http://schemas.microsoft.com/office/drawing/2014/main" id="{3838023E-E58D-4A73-B39C-EBC0F94B7C1F}"/>
              </a:ext>
            </a:extLst>
          </xdr:cNvPr>
          <xdr:cNvCxnSpPr/>
        </xdr:nvCxnSpPr>
        <xdr:spPr>
          <a:xfrm flipH="1">
            <a:off x="6600824" y="165258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a:extLst>
              <a:ext uri="{FF2B5EF4-FFF2-40B4-BE49-F238E27FC236}">
                <a16:creationId xmlns:a16="http://schemas.microsoft.com/office/drawing/2014/main" id="{952383B4-08E5-4CDE-87F2-AF27FEBAF96A}"/>
              </a:ext>
            </a:extLst>
          </xdr:cNvPr>
          <xdr:cNvCxnSpPr/>
        </xdr:nvCxnSpPr>
        <xdr:spPr>
          <a:xfrm>
            <a:off x="6553200" y="2185990"/>
            <a:ext cx="36194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a:extLst>
              <a:ext uri="{FF2B5EF4-FFF2-40B4-BE49-F238E27FC236}">
                <a16:creationId xmlns:a16="http://schemas.microsoft.com/office/drawing/2014/main" id="{F1C4C339-FBD8-4F0A-9D3A-88D235DBE4C2}"/>
              </a:ext>
            </a:extLst>
          </xdr:cNvPr>
          <xdr:cNvCxnSpPr/>
        </xdr:nvCxnSpPr>
        <xdr:spPr>
          <a:xfrm flipH="1">
            <a:off x="6600824" y="214789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a:extLst>
              <a:ext uri="{FF2B5EF4-FFF2-40B4-BE49-F238E27FC236}">
                <a16:creationId xmlns:a16="http://schemas.microsoft.com/office/drawing/2014/main" id="{665DB1F8-6763-4030-BE7E-59AC0A979EEA}"/>
              </a:ext>
            </a:extLst>
          </xdr:cNvPr>
          <xdr:cNvCxnSpPr/>
        </xdr:nvCxnSpPr>
        <xdr:spPr>
          <a:xfrm>
            <a:off x="6553198" y="2933707"/>
            <a:ext cx="36194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a:extLst>
              <a:ext uri="{FF2B5EF4-FFF2-40B4-BE49-F238E27FC236}">
                <a16:creationId xmlns:a16="http://schemas.microsoft.com/office/drawing/2014/main" id="{8946F297-AB9F-4D65-AB91-EEBDD2DE137B}"/>
              </a:ext>
            </a:extLst>
          </xdr:cNvPr>
          <xdr:cNvCxnSpPr/>
        </xdr:nvCxnSpPr>
        <xdr:spPr>
          <a:xfrm flipH="1">
            <a:off x="6600822" y="2895607"/>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a:extLst>
              <a:ext uri="{FF2B5EF4-FFF2-40B4-BE49-F238E27FC236}">
                <a16:creationId xmlns:a16="http://schemas.microsoft.com/office/drawing/2014/main" id="{51DC3EA6-6D98-44A0-B939-01DF9EAB29FF}"/>
              </a:ext>
            </a:extLst>
          </xdr:cNvPr>
          <xdr:cNvCxnSpPr/>
        </xdr:nvCxnSpPr>
        <xdr:spPr>
          <a:xfrm>
            <a:off x="6553189" y="4143393"/>
            <a:ext cx="83344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a:extLst>
              <a:ext uri="{FF2B5EF4-FFF2-40B4-BE49-F238E27FC236}">
                <a16:creationId xmlns:a16="http://schemas.microsoft.com/office/drawing/2014/main" id="{218F3C48-23F2-4381-A9CC-53F5AAF29A62}"/>
              </a:ext>
            </a:extLst>
          </xdr:cNvPr>
          <xdr:cNvCxnSpPr/>
        </xdr:nvCxnSpPr>
        <xdr:spPr>
          <a:xfrm flipH="1">
            <a:off x="6600813" y="410529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a:extLst>
              <a:ext uri="{FF2B5EF4-FFF2-40B4-BE49-F238E27FC236}">
                <a16:creationId xmlns:a16="http://schemas.microsoft.com/office/drawing/2014/main" id="{4F9B27F1-DB59-7790-B9DE-1062B4208FE6}"/>
              </a:ext>
            </a:extLst>
          </xdr:cNvPr>
          <xdr:cNvCxnSpPr/>
        </xdr:nvCxnSpPr>
        <xdr:spPr>
          <a:xfrm>
            <a:off x="6962776" y="3048000"/>
            <a:ext cx="0" cy="10477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a:extLst>
              <a:ext uri="{FF2B5EF4-FFF2-40B4-BE49-F238E27FC236}">
                <a16:creationId xmlns:a16="http://schemas.microsoft.com/office/drawing/2014/main" id="{E00C0094-6DC6-E74A-4596-529528A956BF}"/>
              </a:ext>
            </a:extLst>
          </xdr:cNvPr>
          <xdr:cNvCxnSpPr/>
        </xdr:nvCxnSpPr>
        <xdr:spPr>
          <a:xfrm>
            <a:off x="6962775" y="4238627"/>
            <a:ext cx="0" cy="26669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a:extLst>
              <a:ext uri="{FF2B5EF4-FFF2-40B4-BE49-F238E27FC236}">
                <a16:creationId xmlns:a16="http://schemas.microsoft.com/office/drawing/2014/main" id="{09B54287-3D23-39C3-6F35-9266487D3617}"/>
              </a:ext>
            </a:extLst>
          </xdr:cNvPr>
          <xdr:cNvCxnSpPr/>
        </xdr:nvCxnSpPr>
        <xdr:spPr>
          <a:xfrm>
            <a:off x="6891336" y="4429126"/>
            <a:ext cx="176688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a:extLst>
              <a:ext uri="{FF2B5EF4-FFF2-40B4-BE49-F238E27FC236}">
                <a16:creationId xmlns:a16="http://schemas.microsoft.com/office/drawing/2014/main" id="{E3B1AF1A-36A7-4C99-9553-33E96480E2C0}"/>
              </a:ext>
            </a:extLst>
          </xdr:cNvPr>
          <xdr:cNvCxnSpPr/>
        </xdr:nvCxnSpPr>
        <xdr:spPr>
          <a:xfrm flipH="1">
            <a:off x="6929433" y="438626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a:extLst>
              <a:ext uri="{FF2B5EF4-FFF2-40B4-BE49-F238E27FC236}">
                <a16:creationId xmlns:a16="http://schemas.microsoft.com/office/drawing/2014/main" id="{043B3302-EBC8-42FE-9215-6C27FAE6719F}"/>
              </a:ext>
            </a:extLst>
          </xdr:cNvPr>
          <xdr:cNvCxnSpPr/>
        </xdr:nvCxnSpPr>
        <xdr:spPr>
          <a:xfrm>
            <a:off x="8582025" y="4238627"/>
            <a:ext cx="0" cy="26669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a:extLst>
              <a:ext uri="{FF2B5EF4-FFF2-40B4-BE49-F238E27FC236}">
                <a16:creationId xmlns:a16="http://schemas.microsoft.com/office/drawing/2014/main" id="{9235981B-3F28-4170-8E8F-6F13B6E117CA}"/>
              </a:ext>
            </a:extLst>
          </xdr:cNvPr>
          <xdr:cNvCxnSpPr/>
        </xdr:nvCxnSpPr>
        <xdr:spPr>
          <a:xfrm flipH="1">
            <a:off x="8548683" y="438626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Straight Connector 59">
            <a:extLst>
              <a:ext uri="{FF2B5EF4-FFF2-40B4-BE49-F238E27FC236}">
                <a16:creationId xmlns:a16="http://schemas.microsoft.com/office/drawing/2014/main" id="{07C813C2-2E64-45A5-9C75-9B57CD33AA3E}"/>
              </a:ext>
            </a:extLst>
          </xdr:cNvPr>
          <xdr:cNvCxnSpPr/>
        </xdr:nvCxnSpPr>
        <xdr:spPr>
          <a:xfrm>
            <a:off x="7448550" y="4238627"/>
            <a:ext cx="0" cy="26669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1" name="Straight Connector 60">
            <a:extLst>
              <a:ext uri="{FF2B5EF4-FFF2-40B4-BE49-F238E27FC236}">
                <a16:creationId xmlns:a16="http://schemas.microsoft.com/office/drawing/2014/main" id="{AE0F52B3-76C0-445E-A37F-2F0E18B3BFE3}"/>
              </a:ext>
            </a:extLst>
          </xdr:cNvPr>
          <xdr:cNvCxnSpPr/>
        </xdr:nvCxnSpPr>
        <xdr:spPr>
          <a:xfrm flipH="1">
            <a:off x="7415208" y="438626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a:extLst>
              <a:ext uri="{FF2B5EF4-FFF2-40B4-BE49-F238E27FC236}">
                <a16:creationId xmlns:a16="http://schemas.microsoft.com/office/drawing/2014/main" id="{06B62931-6D55-40B9-AE7D-4CC0EBDFB7CF}"/>
              </a:ext>
            </a:extLst>
          </xdr:cNvPr>
          <xdr:cNvCxnSpPr/>
        </xdr:nvCxnSpPr>
        <xdr:spPr>
          <a:xfrm>
            <a:off x="8096250" y="4238627"/>
            <a:ext cx="0" cy="26669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3" name="Straight Connector 62">
            <a:extLst>
              <a:ext uri="{FF2B5EF4-FFF2-40B4-BE49-F238E27FC236}">
                <a16:creationId xmlns:a16="http://schemas.microsoft.com/office/drawing/2014/main" id="{D5E0DCBB-9CAF-470C-88EC-B7D7CDFE3C2F}"/>
              </a:ext>
            </a:extLst>
          </xdr:cNvPr>
          <xdr:cNvCxnSpPr/>
        </xdr:nvCxnSpPr>
        <xdr:spPr>
          <a:xfrm flipH="1">
            <a:off x="8062908" y="438626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4" name="Straight Connector 63">
            <a:extLst>
              <a:ext uri="{FF2B5EF4-FFF2-40B4-BE49-F238E27FC236}">
                <a16:creationId xmlns:a16="http://schemas.microsoft.com/office/drawing/2014/main" id="{2F5C6844-9402-4225-9C8C-DAD046B458EF}"/>
              </a:ext>
            </a:extLst>
          </xdr:cNvPr>
          <xdr:cNvCxnSpPr/>
        </xdr:nvCxnSpPr>
        <xdr:spPr>
          <a:xfrm>
            <a:off x="8610600" y="1695453"/>
            <a:ext cx="6953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a:extLst>
              <a:ext uri="{FF2B5EF4-FFF2-40B4-BE49-F238E27FC236}">
                <a16:creationId xmlns:a16="http://schemas.microsoft.com/office/drawing/2014/main" id="{71CCE017-791C-4D72-9980-70FF3D4FC873}"/>
              </a:ext>
            </a:extLst>
          </xdr:cNvPr>
          <xdr:cNvCxnSpPr/>
        </xdr:nvCxnSpPr>
        <xdr:spPr>
          <a:xfrm flipH="1">
            <a:off x="8867781" y="165735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a:extLst>
              <a:ext uri="{FF2B5EF4-FFF2-40B4-BE49-F238E27FC236}">
                <a16:creationId xmlns:a16="http://schemas.microsoft.com/office/drawing/2014/main" id="{BE1E3A5B-83AE-4352-A9DB-991819146CAB}"/>
              </a:ext>
            </a:extLst>
          </xdr:cNvPr>
          <xdr:cNvCxnSpPr/>
        </xdr:nvCxnSpPr>
        <xdr:spPr>
          <a:xfrm>
            <a:off x="8610600" y="2428880"/>
            <a:ext cx="36194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8" name="Straight Connector 67">
            <a:extLst>
              <a:ext uri="{FF2B5EF4-FFF2-40B4-BE49-F238E27FC236}">
                <a16:creationId xmlns:a16="http://schemas.microsoft.com/office/drawing/2014/main" id="{79700F18-EB6E-4FE5-993D-B83CD1FADA3E}"/>
              </a:ext>
            </a:extLst>
          </xdr:cNvPr>
          <xdr:cNvCxnSpPr/>
        </xdr:nvCxnSpPr>
        <xdr:spPr>
          <a:xfrm flipH="1">
            <a:off x="8867781" y="239078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a:extLst>
              <a:ext uri="{FF2B5EF4-FFF2-40B4-BE49-F238E27FC236}">
                <a16:creationId xmlns:a16="http://schemas.microsoft.com/office/drawing/2014/main" id="{28E6FD9B-2262-40DF-A6C9-E9A16799BA6E}"/>
              </a:ext>
            </a:extLst>
          </xdr:cNvPr>
          <xdr:cNvCxnSpPr/>
        </xdr:nvCxnSpPr>
        <xdr:spPr>
          <a:xfrm>
            <a:off x="8201025" y="4143381"/>
            <a:ext cx="10953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a:extLst>
              <a:ext uri="{FF2B5EF4-FFF2-40B4-BE49-F238E27FC236}">
                <a16:creationId xmlns:a16="http://schemas.microsoft.com/office/drawing/2014/main" id="{04FBA8E9-007C-43B7-B989-D78589DF059D}"/>
              </a:ext>
            </a:extLst>
          </xdr:cNvPr>
          <xdr:cNvCxnSpPr/>
        </xdr:nvCxnSpPr>
        <xdr:spPr>
          <a:xfrm flipH="1">
            <a:off x="8867780" y="4105281"/>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Straight Connector 70">
            <a:extLst>
              <a:ext uri="{FF2B5EF4-FFF2-40B4-BE49-F238E27FC236}">
                <a16:creationId xmlns:a16="http://schemas.microsoft.com/office/drawing/2014/main" id="{185C7A38-B60D-4B06-AB94-A9F92000CE8E}"/>
              </a:ext>
            </a:extLst>
          </xdr:cNvPr>
          <xdr:cNvCxnSpPr/>
        </xdr:nvCxnSpPr>
        <xdr:spPr>
          <a:xfrm>
            <a:off x="8582025" y="2619368"/>
            <a:ext cx="0" cy="141923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a:extLst>
              <a:ext uri="{FF2B5EF4-FFF2-40B4-BE49-F238E27FC236}">
                <a16:creationId xmlns:a16="http://schemas.microsoft.com/office/drawing/2014/main" id="{7FC3985A-EB1D-49A3-BDF7-08EA2B4D40F9}"/>
              </a:ext>
            </a:extLst>
          </xdr:cNvPr>
          <xdr:cNvCxnSpPr/>
        </xdr:nvCxnSpPr>
        <xdr:spPr>
          <a:xfrm>
            <a:off x="9229726" y="1624009"/>
            <a:ext cx="0" cy="25860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a:extLst>
              <a:ext uri="{FF2B5EF4-FFF2-40B4-BE49-F238E27FC236}">
                <a16:creationId xmlns:a16="http://schemas.microsoft.com/office/drawing/2014/main" id="{B2BBC58C-D0C4-42A4-B91F-AA1858E1D395}"/>
              </a:ext>
            </a:extLst>
          </xdr:cNvPr>
          <xdr:cNvCxnSpPr/>
        </xdr:nvCxnSpPr>
        <xdr:spPr>
          <a:xfrm flipH="1">
            <a:off x="9186868" y="1657352"/>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7" name="Straight Connector 76">
            <a:extLst>
              <a:ext uri="{FF2B5EF4-FFF2-40B4-BE49-F238E27FC236}">
                <a16:creationId xmlns:a16="http://schemas.microsoft.com/office/drawing/2014/main" id="{DA41FA48-83FC-4824-A496-A574B255B684}"/>
              </a:ext>
            </a:extLst>
          </xdr:cNvPr>
          <xdr:cNvCxnSpPr/>
        </xdr:nvCxnSpPr>
        <xdr:spPr>
          <a:xfrm flipH="1">
            <a:off x="9186867" y="410528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60688</xdr:colOff>
      <xdr:row>3</xdr:row>
      <xdr:rowOff>138112</xdr:rowOff>
    </xdr:from>
    <xdr:to>
      <xdr:col>36</xdr:col>
      <xdr:colOff>14288</xdr:colOff>
      <xdr:row>37</xdr:row>
      <xdr:rowOff>85725</xdr:rowOff>
    </xdr:to>
    <xdr:grpSp>
      <xdr:nvGrpSpPr>
        <xdr:cNvPr id="36" name="Group 35">
          <a:extLst>
            <a:ext uri="{FF2B5EF4-FFF2-40B4-BE49-F238E27FC236}">
              <a16:creationId xmlns:a16="http://schemas.microsoft.com/office/drawing/2014/main" id="{071A5B20-B310-F6FD-33AC-E451643B921D}"/>
            </a:ext>
          </a:extLst>
        </xdr:cNvPr>
        <xdr:cNvGrpSpPr/>
      </xdr:nvGrpSpPr>
      <xdr:grpSpPr>
        <a:xfrm>
          <a:off x="546463" y="1119187"/>
          <a:ext cx="5297125" cy="4805363"/>
          <a:chOff x="546463" y="995362"/>
          <a:chExt cx="5297125" cy="4805363"/>
        </a:xfrm>
      </xdr:grpSpPr>
      <xdr:cxnSp macro="">
        <xdr:nvCxnSpPr>
          <xdr:cNvPr id="173" name="Straight Connector 172">
            <a:extLst>
              <a:ext uri="{FF2B5EF4-FFF2-40B4-BE49-F238E27FC236}">
                <a16:creationId xmlns:a16="http://schemas.microsoft.com/office/drawing/2014/main" id="{964D1BE8-ADD8-49D4-8859-4F4C31732104}"/>
              </a:ext>
            </a:extLst>
          </xdr:cNvPr>
          <xdr:cNvCxnSpPr/>
        </xdr:nvCxnSpPr>
        <xdr:spPr>
          <a:xfrm>
            <a:off x="592921" y="2486030"/>
            <a:ext cx="240017" cy="8001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2" name="Straight Connector 171">
            <a:extLst>
              <a:ext uri="{FF2B5EF4-FFF2-40B4-BE49-F238E27FC236}">
                <a16:creationId xmlns:a16="http://schemas.microsoft.com/office/drawing/2014/main" id="{9FC8E912-232B-43B4-AA3B-9C3857FF6139}"/>
              </a:ext>
            </a:extLst>
          </xdr:cNvPr>
          <xdr:cNvCxnSpPr/>
        </xdr:nvCxnSpPr>
        <xdr:spPr>
          <a:xfrm flipV="1">
            <a:off x="546463" y="2474710"/>
            <a:ext cx="291733" cy="8751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2" name="Straight Connector 101">
            <a:extLst>
              <a:ext uri="{FF2B5EF4-FFF2-40B4-BE49-F238E27FC236}">
                <a16:creationId xmlns:a16="http://schemas.microsoft.com/office/drawing/2014/main" id="{B327F5C0-2296-46D5-AD1B-24FDA6241910}"/>
              </a:ext>
            </a:extLst>
          </xdr:cNvPr>
          <xdr:cNvCxnSpPr/>
        </xdr:nvCxnSpPr>
        <xdr:spPr>
          <a:xfrm flipH="1">
            <a:off x="5543550" y="999040"/>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 name="Straight Connector 105">
            <a:extLst>
              <a:ext uri="{FF2B5EF4-FFF2-40B4-BE49-F238E27FC236}">
                <a16:creationId xmlns:a16="http://schemas.microsoft.com/office/drawing/2014/main" id="{0DA55C9A-1EB4-4C19-85A8-C7C338AE80AD}"/>
              </a:ext>
            </a:extLst>
          </xdr:cNvPr>
          <xdr:cNvCxnSpPr/>
        </xdr:nvCxnSpPr>
        <xdr:spPr>
          <a:xfrm flipV="1">
            <a:off x="5462587" y="1703182"/>
            <a:ext cx="381001" cy="1142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 name="Straight Connector 102">
            <a:extLst>
              <a:ext uri="{FF2B5EF4-FFF2-40B4-BE49-F238E27FC236}">
                <a16:creationId xmlns:a16="http://schemas.microsoft.com/office/drawing/2014/main" id="{F56CD9B1-DD5D-406E-9945-92F7088EE16C}"/>
              </a:ext>
            </a:extLst>
          </xdr:cNvPr>
          <xdr:cNvCxnSpPr/>
        </xdr:nvCxnSpPr>
        <xdr:spPr>
          <a:xfrm flipV="1">
            <a:off x="5253037" y="1031669"/>
            <a:ext cx="381001" cy="114294"/>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1" name="Freeform: Shape 10">
            <a:extLst>
              <a:ext uri="{FF2B5EF4-FFF2-40B4-BE49-F238E27FC236}">
                <a16:creationId xmlns:a16="http://schemas.microsoft.com/office/drawing/2014/main" id="{102D847E-E181-9549-00C8-A1194453D057}"/>
              </a:ext>
            </a:extLst>
          </xdr:cNvPr>
          <xdr:cNvSpPr/>
        </xdr:nvSpPr>
        <xdr:spPr>
          <a:xfrm>
            <a:off x="2757488" y="1409700"/>
            <a:ext cx="1614487" cy="2447925"/>
          </a:xfrm>
          <a:custGeom>
            <a:avLst/>
            <a:gdLst>
              <a:gd name="connsiteX0" fmla="*/ 485775 w 1614487"/>
              <a:gd name="connsiteY0" fmla="*/ 2447925 h 2447925"/>
              <a:gd name="connsiteX1" fmla="*/ 0 w 1614487"/>
              <a:gd name="connsiteY1" fmla="*/ 1238250 h 2447925"/>
              <a:gd name="connsiteX2" fmla="*/ 0 w 1614487"/>
              <a:gd name="connsiteY2" fmla="*/ 490538 h 2447925"/>
              <a:gd name="connsiteX3" fmla="*/ 1614487 w 1614487"/>
              <a:gd name="connsiteY3" fmla="*/ 0 h 2447925"/>
              <a:gd name="connsiteX4" fmla="*/ 1614487 w 1614487"/>
              <a:gd name="connsiteY4" fmla="*/ 742950 h 2447925"/>
              <a:gd name="connsiteX5" fmla="*/ 1138237 w 1614487"/>
              <a:gd name="connsiteY5" fmla="*/ 2443163 h 2447925"/>
              <a:gd name="connsiteX6" fmla="*/ 485775 w 1614487"/>
              <a:gd name="connsiteY6" fmla="*/ 2447925 h 2447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14487" h="2447925">
                <a:moveTo>
                  <a:pt x="485775" y="2447925"/>
                </a:moveTo>
                <a:lnTo>
                  <a:pt x="0" y="1238250"/>
                </a:lnTo>
                <a:lnTo>
                  <a:pt x="0" y="490538"/>
                </a:lnTo>
                <a:lnTo>
                  <a:pt x="1614487" y="0"/>
                </a:lnTo>
                <a:lnTo>
                  <a:pt x="1614487" y="742950"/>
                </a:lnTo>
                <a:lnTo>
                  <a:pt x="1138237" y="2443163"/>
                </a:lnTo>
                <a:lnTo>
                  <a:pt x="485775" y="24479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nvGrpSpPr>
          <xdr:cNvPr id="6" name="Group 5">
            <a:extLst>
              <a:ext uri="{FF2B5EF4-FFF2-40B4-BE49-F238E27FC236}">
                <a16:creationId xmlns:a16="http://schemas.microsoft.com/office/drawing/2014/main" id="{1749DF25-57A7-7A14-64DA-F94C0315E6A8}"/>
              </a:ext>
            </a:extLst>
          </xdr:cNvPr>
          <xdr:cNvGrpSpPr/>
        </xdr:nvGrpSpPr>
        <xdr:grpSpPr>
          <a:xfrm rot="20598098">
            <a:off x="819150" y="1795464"/>
            <a:ext cx="4672013" cy="709612"/>
            <a:chOff x="1228725" y="1004888"/>
            <a:chExt cx="4672013" cy="709612"/>
          </a:xfrm>
        </xdr:grpSpPr>
        <xdr:sp macro="" textlink="">
          <xdr:nvSpPr>
            <xdr:cNvPr id="2" name="Freeform: Shape 1">
              <a:extLst>
                <a:ext uri="{FF2B5EF4-FFF2-40B4-BE49-F238E27FC236}">
                  <a16:creationId xmlns:a16="http://schemas.microsoft.com/office/drawing/2014/main" id="{E90D2E98-E702-8EEA-27BA-8113B2ED8209}"/>
                </a:ext>
              </a:extLst>
            </xdr:cNvPr>
            <xdr:cNvSpPr/>
          </xdr:nvSpPr>
          <xdr:spPr>
            <a:xfrm>
              <a:off x="1228725" y="1004888"/>
              <a:ext cx="4672013" cy="709612"/>
            </a:xfrm>
            <a:custGeom>
              <a:avLst/>
              <a:gdLst>
                <a:gd name="connsiteX0" fmla="*/ 0 w 4672013"/>
                <a:gd name="connsiteY0" fmla="*/ 423862 h 709612"/>
                <a:gd name="connsiteX1" fmla="*/ 114300 w 4672013"/>
                <a:gd name="connsiteY1" fmla="*/ 347662 h 709612"/>
                <a:gd name="connsiteX2" fmla="*/ 66675 w 4672013"/>
                <a:gd name="connsiteY2" fmla="*/ 300037 h 709612"/>
                <a:gd name="connsiteX3" fmla="*/ 66675 w 4672013"/>
                <a:gd name="connsiteY3" fmla="*/ 0 h 709612"/>
                <a:gd name="connsiteX4" fmla="*/ 4605338 w 4672013"/>
                <a:gd name="connsiteY4" fmla="*/ 0 h 709612"/>
                <a:gd name="connsiteX5" fmla="*/ 4605338 w 4672013"/>
                <a:gd name="connsiteY5" fmla="*/ 309562 h 709612"/>
                <a:gd name="connsiteX6" fmla="*/ 4543425 w 4672013"/>
                <a:gd name="connsiteY6" fmla="*/ 352425 h 709612"/>
                <a:gd name="connsiteX7" fmla="*/ 4672013 w 4672013"/>
                <a:gd name="connsiteY7" fmla="*/ 419100 h 709612"/>
                <a:gd name="connsiteX8" fmla="*/ 4605338 w 4672013"/>
                <a:gd name="connsiteY8" fmla="*/ 457200 h 709612"/>
                <a:gd name="connsiteX9" fmla="*/ 4605338 w 4672013"/>
                <a:gd name="connsiteY9" fmla="*/ 709612 h 709612"/>
                <a:gd name="connsiteX10" fmla="*/ 66675 w 4672013"/>
                <a:gd name="connsiteY10" fmla="*/ 709612 h 709612"/>
                <a:gd name="connsiteX11" fmla="*/ 66675 w 4672013"/>
                <a:gd name="connsiteY11" fmla="*/ 495300 h 709612"/>
                <a:gd name="connsiteX12" fmla="*/ 100013 w 4672013"/>
                <a:gd name="connsiteY12" fmla="*/ 457200 h 709612"/>
                <a:gd name="connsiteX13" fmla="*/ 0 w 4672013"/>
                <a:gd name="connsiteY13" fmla="*/ 423862 h 7096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672013" h="709612">
                  <a:moveTo>
                    <a:pt x="0" y="423862"/>
                  </a:moveTo>
                  <a:lnTo>
                    <a:pt x="114300" y="347662"/>
                  </a:lnTo>
                  <a:lnTo>
                    <a:pt x="66675" y="300037"/>
                  </a:lnTo>
                  <a:lnTo>
                    <a:pt x="66675" y="0"/>
                  </a:lnTo>
                  <a:lnTo>
                    <a:pt x="4605338" y="0"/>
                  </a:lnTo>
                  <a:lnTo>
                    <a:pt x="4605338" y="309562"/>
                  </a:lnTo>
                  <a:lnTo>
                    <a:pt x="4543425" y="352425"/>
                  </a:lnTo>
                  <a:lnTo>
                    <a:pt x="4672013" y="419100"/>
                  </a:lnTo>
                  <a:lnTo>
                    <a:pt x="4605338" y="457200"/>
                  </a:lnTo>
                  <a:lnTo>
                    <a:pt x="4605338" y="709612"/>
                  </a:lnTo>
                  <a:lnTo>
                    <a:pt x="66675" y="709612"/>
                  </a:lnTo>
                  <a:lnTo>
                    <a:pt x="66675" y="495300"/>
                  </a:lnTo>
                  <a:lnTo>
                    <a:pt x="100013" y="457200"/>
                  </a:lnTo>
                  <a:lnTo>
                    <a:pt x="0" y="4238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4" name="Straight Connector 3">
              <a:extLst>
                <a:ext uri="{FF2B5EF4-FFF2-40B4-BE49-F238E27FC236}">
                  <a16:creationId xmlns:a16="http://schemas.microsoft.com/office/drawing/2014/main" id="{47F106AC-CDDA-523E-B71B-49B72F7C9038}"/>
                </a:ext>
              </a:extLst>
            </xdr:cNvPr>
            <xdr:cNvCxnSpPr/>
          </xdr:nvCxnSpPr>
          <xdr:spPr>
            <a:xfrm>
              <a:off x="1295400" y="1100138"/>
              <a:ext cx="4543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7" name="Freeform: Shape 6">
            <a:extLst>
              <a:ext uri="{FF2B5EF4-FFF2-40B4-BE49-F238E27FC236}">
                <a16:creationId xmlns:a16="http://schemas.microsoft.com/office/drawing/2014/main" id="{D6DF4B6F-F130-D6CC-9AF7-3F3ED53225FE}"/>
              </a:ext>
            </a:extLst>
          </xdr:cNvPr>
          <xdr:cNvSpPr/>
        </xdr:nvSpPr>
        <xdr:spPr>
          <a:xfrm>
            <a:off x="3243263" y="2709863"/>
            <a:ext cx="647700" cy="2519362"/>
          </a:xfrm>
          <a:custGeom>
            <a:avLst/>
            <a:gdLst>
              <a:gd name="connsiteX0" fmla="*/ 304800 w 647700"/>
              <a:gd name="connsiteY0" fmla="*/ 2519362 h 2519362"/>
              <a:gd name="connsiteX1" fmla="*/ 238125 w 647700"/>
              <a:gd name="connsiteY1" fmla="*/ 2371725 h 2519362"/>
              <a:gd name="connsiteX2" fmla="*/ 200025 w 647700"/>
              <a:gd name="connsiteY2" fmla="*/ 2433637 h 2519362"/>
              <a:gd name="connsiteX3" fmla="*/ 0 w 647700"/>
              <a:gd name="connsiteY3" fmla="*/ 2433637 h 2519362"/>
              <a:gd name="connsiteX4" fmla="*/ 0 w 647700"/>
              <a:gd name="connsiteY4" fmla="*/ 0 h 2519362"/>
              <a:gd name="connsiteX5" fmla="*/ 647700 w 647700"/>
              <a:gd name="connsiteY5" fmla="*/ 0 h 2519362"/>
              <a:gd name="connsiteX6" fmla="*/ 647700 w 647700"/>
              <a:gd name="connsiteY6" fmla="*/ 2433637 h 2519362"/>
              <a:gd name="connsiteX7" fmla="*/ 361950 w 647700"/>
              <a:gd name="connsiteY7" fmla="*/ 2433637 h 2519362"/>
              <a:gd name="connsiteX8" fmla="*/ 304800 w 647700"/>
              <a:gd name="connsiteY8" fmla="*/ 2519362 h 251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7700" h="2519362">
                <a:moveTo>
                  <a:pt x="304800" y="2519362"/>
                </a:moveTo>
                <a:lnTo>
                  <a:pt x="238125" y="2371725"/>
                </a:lnTo>
                <a:lnTo>
                  <a:pt x="200025" y="2433637"/>
                </a:lnTo>
                <a:lnTo>
                  <a:pt x="0" y="2433637"/>
                </a:lnTo>
                <a:lnTo>
                  <a:pt x="0" y="0"/>
                </a:lnTo>
                <a:lnTo>
                  <a:pt x="647700" y="0"/>
                </a:lnTo>
                <a:lnTo>
                  <a:pt x="647700" y="2433637"/>
                </a:lnTo>
                <a:lnTo>
                  <a:pt x="361950" y="2433637"/>
                </a:lnTo>
                <a:lnTo>
                  <a:pt x="304800" y="25193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9" name="Straight Connector 8">
            <a:extLst>
              <a:ext uri="{FF2B5EF4-FFF2-40B4-BE49-F238E27FC236}">
                <a16:creationId xmlns:a16="http://schemas.microsoft.com/office/drawing/2014/main" id="{60727AB4-4CEE-7A6D-4422-B8636357D4FF}"/>
              </a:ext>
            </a:extLst>
          </xdr:cNvPr>
          <xdr:cNvCxnSpPr/>
        </xdr:nvCxnSpPr>
        <xdr:spPr>
          <a:xfrm>
            <a:off x="3333750" y="2719387"/>
            <a:ext cx="0" cy="24288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648AC9F2-333A-1342-B8ED-56F256DE8F1B}"/>
              </a:ext>
            </a:extLst>
          </xdr:cNvPr>
          <xdr:cNvCxnSpPr/>
        </xdr:nvCxnSpPr>
        <xdr:spPr>
          <a:xfrm>
            <a:off x="3248025" y="3857626"/>
            <a:ext cx="652462"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3E4CB9D8-8064-80F5-FBD4-BEB3F3644649}"/>
              </a:ext>
            </a:extLst>
          </xdr:cNvPr>
          <xdr:cNvCxnSpPr/>
        </xdr:nvCxnSpPr>
        <xdr:spPr>
          <a:xfrm>
            <a:off x="4367213" y="1409700"/>
            <a:ext cx="0" cy="7620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94C28E7A-970D-4526-9AF0-E36CABD1AC04}"/>
              </a:ext>
            </a:extLst>
          </xdr:cNvPr>
          <xdr:cNvCxnSpPr/>
        </xdr:nvCxnSpPr>
        <xdr:spPr>
          <a:xfrm>
            <a:off x="2757488" y="1890713"/>
            <a:ext cx="0" cy="75247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0" name="Straight Connector 79">
            <a:extLst>
              <a:ext uri="{FF2B5EF4-FFF2-40B4-BE49-F238E27FC236}">
                <a16:creationId xmlns:a16="http://schemas.microsoft.com/office/drawing/2014/main" id="{E4EBB9FE-1903-4F7A-8446-9092F845C18C}"/>
              </a:ext>
            </a:extLst>
          </xdr:cNvPr>
          <xdr:cNvCxnSpPr/>
        </xdr:nvCxnSpPr>
        <xdr:spPr>
          <a:xfrm rot="20598098">
            <a:off x="862010" y="2076447"/>
            <a:ext cx="454342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81" name="Straight Connector 80">
            <a:extLst>
              <a:ext uri="{FF2B5EF4-FFF2-40B4-BE49-F238E27FC236}">
                <a16:creationId xmlns:a16="http://schemas.microsoft.com/office/drawing/2014/main" id="{949C9C12-308B-469F-B94D-ED417F9E5418}"/>
              </a:ext>
            </a:extLst>
          </xdr:cNvPr>
          <xdr:cNvCxnSpPr/>
        </xdr:nvCxnSpPr>
        <xdr:spPr>
          <a:xfrm>
            <a:off x="3519487" y="1957388"/>
            <a:ext cx="0" cy="3214687"/>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83" name="Straight Connector 82">
            <a:extLst>
              <a:ext uri="{FF2B5EF4-FFF2-40B4-BE49-F238E27FC236}">
                <a16:creationId xmlns:a16="http://schemas.microsoft.com/office/drawing/2014/main" id="{56448826-448C-4B0E-B7D2-FD1A22A6459E}"/>
              </a:ext>
            </a:extLst>
          </xdr:cNvPr>
          <xdr:cNvCxnSpPr/>
        </xdr:nvCxnSpPr>
        <xdr:spPr>
          <a:xfrm flipV="1">
            <a:off x="2377035" y="2726226"/>
            <a:ext cx="835420" cy="2506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a:extLst>
              <a:ext uri="{FF2B5EF4-FFF2-40B4-BE49-F238E27FC236}">
                <a16:creationId xmlns:a16="http://schemas.microsoft.com/office/drawing/2014/main" id="{7FE46E18-F1B2-EE4A-5B96-0040ECE1884B}"/>
              </a:ext>
            </a:extLst>
          </xdr:cNvPr>
          <xdr:cNvCxnSpPr/>
        </xdr:nvCxnSpPr>
        <xdr:spPr>
          <a:xfrm>
            <a:off x="2378866" y="2677609"/>
            <a:ext cx="102394" cy="34133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9" name="Straight Connector 88">
            <a:extLst>
              <a:ext uri="{FF2B5EF4-FFF2-40B4-BE49-F238E27FC236}">
                <a16:creationId xmlns:a16="http://schemas.microsoft.com/office/drawing/2014/main" id="{365A80F5-9FDA-12AE-C139-56C9377CE929}"/>
              </a:ext>
            </a:extLst>
          </xdr:cNvPr>
          <xdr:cNvCxnSpPr/>
        </xdr:nvCxnSpPr>
        <xdr:spPr>
          <a:xfrm flipH="1">
            <a:off x="2428876" y="2900363"/>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Straight Connector 89">
            <a:extLst>
              <a:ext uri="{FF2B5EF4-FFF2-40B4-BE49-F238E27FC236}">
                <a16:creationId xmlns:a16="http://schemas.microsoft.com/office/drawing/2014/main" id="{5D83437F-6049-4301-BA54-D6A9ECBBEB11}"/>
              </a:ext>
            </a:extLst>
          </xdr:cNvPr>
          <xdr:cNvCxnSpPr/>
        </xdr:nvCxnSpPr>
        <xdr:spPr>
          <a:xfrm flipH="1">
            <a:off x="2366964" y="2690813"/>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2" name="Straight Connector 91">
            <a:extLst>
              <a:ext uri="{FF2B5EF4-FFF2-40B4-BE49-F238E27FC236}">
                <a16:creationId xmlns:a16="http://schemas.microsoft.com/office/drawing/2014/main" id="{E1B708F0-8B3A-B148-5836-7AAE1318F292}"/>
              </a:ext>
            </a:extLst>
          </xdr:cNvPr>
          <xdr:cNvCxnSpPr/>
        </xdr:nvCxnSpPr>
        <xdr:spPr>
          <a:xfrm>
            <a:off x="3238500" y="5205413"/>
            <a:ext cx="0" cy="5953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 name="Straight Connector 93">
            <a:extLst>
              <a:ext uri="{FF2B5EF4-FFF2-40B4-BE49-F238E27FC236}">
                <a16:creationId xmlns:a16="http://schemas.microsoft.com/office/drawing/2014/main" id="{16EF1379-3557-D33A-E74A-C54DF75C806D}"/>
              </a:ext>
            </a:extLst>
          </xdr:cNvPr>
          <xdr:cNvCxnSpPr/>
        </xdr:nvCxnSpPr>
        <xdr:spPr>
          <a:xfrm>
            <a:off x="3167063" y="5715000"/>
            <a:ext cx="7953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6" name="Straight Connector 95">
            <a:extLst>
              <a:ext uri="{FF2B5EF4-FFF2-40B4-BE49-F238E27FC236}">
                <a16:creationId xmlns:a16="http://schemas.microsoft.com/office/drawing/2014/main" id="{A02C45B8-E677-130D-32B3-59F6A2DFB1F7}"/>
              </a:ext>
            </a:extLst>
          </xdr:cNvPr>
          <xdr:cNvCxnSpPr/>
        </xdr:nvCxnSpPr>
        <xdr:spPr>
          <a:xfrm flipH="1">
            <a:off x="3195637" y="567690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8" name="Straight Connector 97">
            <a:extLst>
              <a:ext uri="{FF2B5EF4-FFF2-40B4-BE49-F238E27FC236}">
                <a16:creationId xmlns:a16="http://schemas.microsoft.com/office/drawing/2014/main" id="{CA3ED5C7-0821-4482-8FB6-EBE290BFD185}"/>
              </a:ext>
            </a:extLst>
          </xdr:cNvPr>
          <xdr:cNvCxnSpPr/>
        </xdr:nvCxnSpPr>
        <xdr:spPr>
          <a:xfrm>
            <a:off x="3886200" y="5205413"/>
            <a:ext cx="0" cy="5953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 name="Straight Connector 98">
            <a:extLst>
              <a:ext uri="{FF2B5EF4-FFF2-40B4-BE49-F238E27FC236}">
                <a16:creationId xmlns:a16="http://schemas.microsoft.com/office/drawing/2014/main" id="{B40EF205-CA6D-4FCA-B831-A445406966AB}"/>
              </a:ext>
            </a:extLst>
          </xdr:cNvPr>
          <xdr:cNvCxnSpPr/>
        </xdr:nvCxnSpPr>
        <xdr:spPr>
          <a:xfrm flipH="1">
            <a:off x="3843337" y="567690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0" name="Straight Connector 99">
            <a:extLst>
              <a:ext uri="{FF2B5EF4-FFF2-40B4-BE49-F238E27FC236}">
                <a16:creationId xmlns:a16="http://schemas.microsoft.com/office/drawing/2014/main" id="{43D5BE9D-E73A-4C6C-B0D7-ACCF101D7640}"/>
              </a:ext>
            </a:extLst>
          </xdr:cNvPr>
          <xdr:cNvCxnSpPr/>
        </xdr:nvCxnSpPr>
        <xdr:spPr>
          <a:xfrm>
            <a:off x="5560215" y="995362"/>
            <a:ext cx="240017" cy="8001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1" name="Straight Connector 100">
            <a:extLst>
              <a:ext uri="{FF2B5EF4-FFF2-40B4-BE49-F238E27FC236}">
                <a16:creationId xmlns:a16="http://schemas.microsoft.com/office/drawing/2014/main" id="{2E7BE1BD-777C-41DC-98A9-7175CEFCC738}"/>
              </a:ext>
            </a:extLst>
          </xdr:cNvPr>
          <xdr:cNvCxnSpPr/>
        </xdr:nvCxnSpPr>
        <xdr:spPr>
          <a:xfrm flipH="1">
            <a:off x="5743574" y="1675315"/>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 name="Straight Connector 107">
            <a:extLst>
              <a:ext uri="{FF2B5EF4-FFF2-40B4-BE49-F238E27FC236}">
                <a16:creationId xmlns:a16="http://schemas.microsoft.com/office/drawing/2014/main" id="{9D2573C4-6D47-4AEB-8524-9843E44B6D3A}"/>
              </a:ext>
            </a:extLst>
          </xdr:cNvPr>
          <xdr:cNvCxnSpPr/>
        </xdr:nvCxnSpPr>
        <xdr:spPr>
          <a:xfrm flipV="1">
            <a:off x="2612342" y="1142403"/>
            <a:ext cx="1764214" cy="5292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Straight Connector 108">
            <a:extLst>
              <a:ext uri="{FF2B5EF4-FFF2-40B4-BE49-F238E27FC236}">
                <a16:creationId xmlns:a16="http://schemas.microsoft.com/office/drawing/2014/main" id="{F78BD8DD-900E-4EC5-B954-F318A3D0B6DD}"/>
              </a:ext>
            </a:extLst>
          </xdr:cNvPr>
          <xdr:cNvCxnSpPr/>
        </xdr:nvCxnSpPr>
        <xdr:spPr>
          <a:xfrm>
            <a:off x="4279102" y="1109663"/>
            <a:ext cx="80006" cy="2667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Straight Connector 109">
            <a:extLst>
              <a:ext uri="{FF2B5EF4-FFF2-40B4-BE49-F238E27FC236}">
                <a16:creationId xmlns:a16="http://schemas.microsoft.com/office/drawing/2014/main" id="{9F899E41-1F6E-4C64-A0EF-004B3E56E628}"/>
              </a:ext>
            </a:extLst>
          </xdr:cNvPr>
          <xdr:cNvCxnSpPr/>
        </xdr:nvCxnSpPr>
        <xdr:spPr>
          <a:xfrm flipH="1">
            <a:off x="4262437" y="1113341"/>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3" name="Straight Connector 112">
            <a:extLst>
              <a:ext uri="{FF2B5EF4-FFF2-40B4-BE49-F238E27FC236}">
                <a16:creationId xmlns:a16="http://schemas.microsoft.com/office/drawing/2014/main" id="{7CE27D32-C998-403F-8E51-DB5FD2150D41}"/>
              </a:ext>
            </a:extLst>
          </xdr:cNvPr>
          <xdr:cNvCxnSpPr/>
        </xdr:nvCxnSpPr>
        <xdr:spPr>
          <a:xfrm>
            <a:off x="2669376" y="1590675"/>
            <a:ext cx="80006" cy="2667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4" name="Straight Connector 113">
            <a:extLst>
              <a:ext uri="{FF2B5EF4-FFF2-40B4-BE49-F238E27FC236}">
                <a16:creationId xmlns:a16="http://schemas.microsoft.com/office/drawing/2014/main" id="{2B94314B-6363-456E-847F-9E63225AA00B}"/>
              </a:ext>
            </a:extLst>
          </xdr:cNvPr>
          <xdr:cNvCxnSpPr/>
        </xdr:nvCxnSpPr>
        <xdr:spPr>
          <a:xfrm flipH="1">
            <a:off x="2652712" y="1599116"/>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 name="Straight Connector 116">
            <a:extLst>
              <a:ext uri="{FF2B5EF4-FFF2-40B4-BE49-F238E27FC236}">
                <a16:creationId xmlns:a16="http://schemas.microsoft.com/office/drawing/2014/main" id="{10F7CEE4-8EE6-726A-C265-6B0F96137B39}"/>
              </a:ext>
            </a:extLst>
          </xdr:cNvPr>
          <xdr:cNvCxnSpPr/>
        </xdr:nvCxnSpPr>
        <xdr:spPr>
          <a:xfrm>
            <a:off x="1676400" y="2047875"/>
            <a:ext cx="561975"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18" name="Arc 117">
            <a:extLst>
              <a:ext uri="{FF2B5EF4-FFF2-40B4-BE49-F238E27FC236}">
                <a16:creationId xmlns:a16="http://schemas.microsoft.com/office/drawing/2014/main" id="{18C9AB22-4366-DE30-CB84-FCE49B6C3C76}"/>
              </a:ext>
            </a:extLst>
          </xdr:cNvPr>
          <xdr:cNvSpPr/>
        </xdr:nvSpPr>
        <xdr:spPr>
          <a:xfrm rot="13295640">
            <a:off x="1781175" y="2014539"/>
            <a:ext cx="200024" cy="20002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cxnSp macro="">
        <xdr:nvCxnSpPr>
          <xdr:cNvPr id="120" name="Straight Connector 119">
            <a:extLst>
              <a:ext uri="{FF2B5EF4-FFF2-40B4-BE49-F238E27FC236}">
                <a16:creationId xmlns:a16="http://schemas.microsoft.com/office/drawing/2014/main" id="{6ADC5352-C28C-E7A6-34F6-ADE065FA0FBD}"/>
              </a:ext>
            </a:extLst>
          </xdr:cNvPr>
          <xdr:cNvCxnSpPr/>
        </xdr:nvCxnSpPr>
        <xdr:spPr>
          <a:xfrm>
            <a:off x="2690815" y="4143377"/>
            <a:ext cx="60483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2" name="Straight Connector 121">
            <a:extLst>
              <a:ext uri="{FF2B5EF4-FFF2-40B4-BE49-F238E27FC236}">
                <a16:creationId xmlns:a16="http://schemas.microsoft.com/office/drawing/2014/main" id="{383FF522-E9DD-80CD-9BB7-8B5478A57F30}"/>
              </a:ext>
            </a:extLst>
          </xdr:cNvPr>
          <xdr:cNvCxnSpPr/>
        </xdr:nvCxnSpPr>
        <xdr:spPr>
          <a:xfrm>
            <a:off x="2752726" y="2933699"/>
            <a:ext cx="0" cy="12811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a:extLst>
              <a:ext uri="{FF2B5EF4-FFF2-40B4-BE49-F238E27FC236}">
                <a16:creationId xmlns:a16="http://schemas.microsoft.com/office/drawing/2014/main" id="{0B42FEC3-C60B-09E9-B12A-F21ECDEFCE47}"/>
              </a:ext>
            </a:extLst>
          </xdr:cNvPr>
          <xdr:cNvCxnSpPr/>
        </xdr:nvCxnSpPr>
        <xdr:spPr>
          <a:xfrm flipH="1">
            <a:off x="2714624" y="411003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 name="Straight Connector 124">
            <a:extLst>
              <a:ext uri="{FF2B5EF4-FFF2-40B4-BE49-F238E27FC236}">
                <a16:creationId xmlns:a16="http://schemas.microsoft.com/office/drawing/2014/main" id="{17374494-3433-4AD3-9100-3DE34B8E11A8}"/>
              </a:ext>
            </a:extLst>
          </xdr:cNvPr>
          <xdr:cNvCxnSpPr/>
        </xdr:nvCxnSpPr>
        <xdr:spPr>
          <a:xfrm flipH="1">
            <a:off x="3205160" y="411003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6" name="Straight Connector 125">
            <a:extLst>
              <a:ext uri="{FF2B5EF4-FFF2-40B4-BE49-F238E27FC236}">
                <a16:creationId xmlns:a16="http://schemas.microsoft.com/office/drawing/2014/main" id="{EFA40BB6-4E60-46CC-ACD1-56B97FDDCD22}"/>
              </a:ext>
            </a:extLst>
          </xdr:cNvPr>
          <xdr:cNvCxnSpPr/>
        </xdr:nvCxnSpPr>
        <xdr:spPr>
          <a:xfrm>
            <a:off x="3833805" y="4143382"/>
            <a:ext cx="60483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7" name="Straight Connector 126">
            <a:extLst>
              <a:ext uri="{FF2B5EF4-FFF2-40B4-BE49-F238E27FC236}">
                <a16:creationId xmlns:a16="http://schemas.microsoft.com/office/drawing/2014/main" id="{8E7B0ED0-5BA6-4891-B2E3-A2DE95C2F081}"/>
              </a:ext>
            </a:extLst>
          </xdr:cNvPr>
          <xdr:cNvCxnSpPr/>
        </xdr:nvCxnSpPr>
        <xdr:spPr>
          <a:xfrm>
            <a:off x="4371976" y="2805113"/>
            <a:ext cx="0" cy="10001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Straight Connector 127">
            <a:extLst>
              <a:ext uri="{FF2B5EF4-FFF2-40B4-BE49-F238E27FC236}">
                <a16:creationId xmlns:a16="http://schemas.microsoft.com/office/drawing/2014/main" id="{5E6A2494-09B2-4CBB-976D-A8CBA6BA99DC}"/>
              </a:ext>
            </a:extLst>
          </xdr:cNvPr>
          <xdr:cNvCxnSpPr/>
        </xdr:nvCxnSpPr>
        <xdr:spPr>
          <a:xfrm flipH="1">
            <a:off x="4333874" y="4110043"/>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Straight Connector 128">
            <a:extLst>
              <a:ext uri="{FF2B5EF4-FFF2-40B4-BE49-F238E27FC236}">
                <a16:creationId xmlns:a16="http://schemas.microsoft.com/office/drawing/2014/main" id="{51CFDBC9-D4D6-4AF9-92BF-9CBE9B0302F7}"/>
              </a:ext>
            </a:extLst>
          </xdr:cNvPr>
          <xdr:cNvCxnSpPr/>
        </xdr:nvCxnSpPr>
        <xdr:spPr>
          <a:xfrm flipH="1">
            <a:off x="3852866" y="411003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 name="Straight Connector 131">
            <a:extLst>
              <a:ext uri="{FF2B5EF4-FFF2-40B4-BE49-F238E27FC236}">
                <a16:creationId xmlns:a16="http://schemas.microsoft.com/office/drawing/2014/main" id="{ACB208C7-6419-2DE6-40EE-B5095FC48408}"/>
              </a:ext>
            </a:extLst>
          </xdr:cNvPr>
          <xdr:cNvCxnSpPr/>
        </xdr:nvCxnSpPr>
        <xdr:spPr>
          <a:xfrm>
            <a:off x="3957638" y="2714625"/>
            <a:ext cx="8048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4" name="Straight Connector 133">
            <a:extLst>
              <a:ext uri="{FF2B5EF4-FFF2-40B4-BE49-F238E27FC236}">
                <a16:creationId xmlns:a16="http://schemas.microsoft.com/office/drawing/2014/main" id="{B287057B-90D6-48AC-5FD6-40A75CEB65FB}"/>
              </a:ext>
            </a:extLst>
          </xdr:cNvPr>
          <xdr:cNvCxnSpPr/>
        </xdr:nvCxnSpPr>
        <xdr:spPr>
          <a:xfrm>
            <a:off x="3548063" y="2414587"/>
            <a:ext cx="12144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8" name="Straight Connector 137">
            <a:extLst>
              <a:ext uri="{FF2B5EF4-FFF2-40B4-BE49-F238E27FC236}">
                <a16:creationId xmlns:a16="http://schemas.microsoft.com/office/drawing/2014/main" id="{FADFBE27-B672-E76F-4328-12D4D0F4739E}"/>
              </a:ext>
            </a:extLst>
          </xdr:cNvPr>
          <xdr:cNvCxnSpPr/>
        </xdr:nvCxnSpPr>
        <xdr:spPr>
          <a:xfrm>
            <a:off x="4695825" y="2347913"/>
            <a:ext cx="0" cy="15716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0" name="Straight Connector 139">
            <a:extLst>
              <a:ext uri="{FF2B5EF4-FFF2-40B4-BE49-F238E27FC236}">
                <a16:creationId xmlns:a16="http://schemas.microsoft.com/office/drawing/2014/main" id="{4FAB1019-4E13-69C5-B67F-8B31053FE2F4}"/>
              </a:ext>
            </a:extLst>
          </xdr:cNvPr>
          <xdr:cNvCxnSpPr/>
        </xdr:nvCxnSpPr>
        <xdr:spPr>
          <a:xfrm flipH="1">
            <a:off x="4657724" y="237648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1" name="Straight Connector 140">
            <a:extLst>
              <a:ext uri="{FF2B5EF4-FFF2-40B4-BE49-F238E27FC236}">
                <a16:creationId xmlns:a16="http://schemas.microsoft.com/office/drawing/2014/main" id="{1F4E24D8-8CF7-42FC-9BFC-FB40F3D4F7B5}"/>
              </a:ext>
            </a:extLst>
          </xdr:cNvPr>
          <xdr:cNvCxnSpPr/>
        </xdr:nvCxnSpPr>
        <xdr:spPr>
          <a:xfrm flipH="1">
            <a:off x="4657720" y="267652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4" name="Straight Connector 143">
            <a:extLst>
              <a:ext uri="{FF2B5EF4-FFF2-40B4-BE49-F238E27FC236}">
                <a16:creationId xmlns:a16="http://schemas.microsoft.com/office/drawing/2014/main" id="{9FAC7C06-1E07-43AB-9639-7CF9F885E154}"/>
              </a:ext>
            </a:extLst>
          </xdr:cNvPr>
          <xdr:cNvCxnSpPr/>
        </xdr:nvCxnSpPr>
        <xdr:spPr>
          <a:xfrm>
            <a:off x="3957637" y="3857625"/>
            <a:ext cx="8048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5" name="Straight Connector 144">
            <a:extLst>
              <a:ext uri="{FF2B5EF4-FFF2-40B4-BE49-F238E27FC236}">
                <a16:creationId xmlns:a16="http://schemas.microsoft.com/office/drawing/2014/main" id="{DFA46872-4764-440A-B000-615E6E8305AC}"/>
              </a:ext>
            </a:extLst>
          </xdr:cNvPr>
          <xdr:cNvCxnSpPr/>
        </xdr:nvCxnSpPr>
        <xdr:spPr>
          <a:xfrm flipH="1">
            <a:off x="4657719" y="381952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Straight Connector 147">
            <a:extLst>
              <a:ext uri="{FF2B5EF4-FFF2-40B4-BE49-F238E27FC236}">
                <a16:creationId xmlns:a16="http://schemas.microsoft.com/office/drawing/2014/main" id="{D5C6A647-7555-308C-2856-8DDB4C72AA79}"/>
              </a:ext>
            </a:extLst>
          </xdr:cNvPr>
          <xdr:cNvCxnSpPr/>
        </xdr:nvCxnSpPr>
        <xdr:spPr>
          <a:xfrm>
            <a:off x="4371976" y="2219325"/>
            <a:ext cx="0" cy="1666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 name="Straight Connector 149">
            <a:extLst>
              <a:ext uri="{FF2B5EF4-FFF2-40B4-BE49-F238E27FC236}">
                <a16:creationId xmlns:a16="http://schemas.microsoft.com/office/drawing/2014/main" id="{A1C493A6-5CCE-4650-B07B-842BFA6570DE}"/>
              </a:ext>
            </a:extLst>
          </xdr:cNvPr>
          <xdr:cNvCxnSpPr/>
        </xdr:nvCxnSpPr>
        <xdr:spPr>
          <a:xfrm>
            <a:off x="4371975" y="2486033"/>
            <a:ext cx="0" cy="1666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3" name="Straight Connector 152">
            <a:extLst>
              <a:ext uri="{FF2B5EF4-FFF2-40B4-BE49-F238E27FC236}">
                <a16:creationId xmlns:a16="http://schemas.microsoft.com/office/drawing/2014/main" id="{2DB0E088-502B-76C0-37BB-5B80967ED6F1}"/>
              </a:ext>
            </a:extLst>
          </xdr:cNvPr>
          <xdr:cNvCxnSpPr/>
        </xdr:nvCxnSpPr>
        <xdr:spPr>
          <a:xfrm>
            <a:off x="4371975" y="3905250"/>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7" name="Straight Connector 156">
            <a:extLst>
              <a:ext uri="{FF2B5EF4-FFF2-40B4-BE49-F238E27FC236}">
                <a16:creationId xmlns:a16="http://schemas.microsoft.com/office/drawing/2014/main" id="{D8ABE486-D0B7-471B-A888-65AA6CB9DFA0}"/>
              </a:ext>
            </a:extLst>
          </xdr:cNvPr>
          <xdr:cNvCxnSpPr/>
        </xdr:nvCxnSpPr>
        <xdr:spPr>
          <a:xfrm flipV="1">
            <a:off x="2233612" y="3062288"/>
            <a:ext cx="771526" cy="447674"/>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0" name="Straight Connector 159">
            <a:extLst>
              <a:ext uri="{FF2B5EF4-FFF2-40B4-BE49-F238E27FC236}">
                <a16:creationId xmlns:a16="http://schemas.microsoft.com/office/drawing/2014/main" id="{4B7F9A00-B883-4909-8A1F-4C2B6B4AD72D}"/>
              </a:ext>
            </a:extLst>
          </xdr:cNvPr>
          <xdr:cNvCxnSpPr/>
        </xdr:nvCxnSpPr>
        <xdr:spPr>
          <a:xfrm flipH="1">
            <a:off x="1409700" y="2809875"/>
            <a:ext cx="247650" cy="43815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2" name="Straight Connector 161">
            <a:extLst>
              <a:ext uri="{FF2B5EF4-FFF2-40B4-BE49-F238E27FC236}">
                <a16:creationId xmlns:a16="http://schemas.microsoft.com/office/drawing/2014/main" id="{297C96DB-DDEC-419E-AE82-0175DCC974DE}"/>
              </a:ext>
            </a:extLst>
          </xdr:cNvPr>
          <xdr:cNvCxnSpPr/>
        </xdr:nvCxnSpPr>
        <xdr:spPr>
          <a:xfrm flipH="1">
            <a:off x="2857500" y="4476750"/>
            <a:ext cx="571500" cy="2381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a:extLst>
              <a:ext uri="{FF2B5EF4-FFF2-40B4-BE49-F238E27FC236}">
                <a16:creationId xmlns:a16="http://schemas.microsoft.com/office/drawing/2014/main" id="{46C7A438-04E4-4DFB-AD1C-0AB6D58BD44B}"/>
              </a:ext>
            </a:extLst>
          </xdr:cNvPr>
          <xdr:cNvCxnSpPr/>
        </xdr:nvCxnSpPr>
        <xdr:spPr>
          <a:xfrm>
            <a:off x="3167063" y="5429248"/>
            <a:ext cx="7953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5" name="Straight Connector 164">
            <a:extLst>
              <a:ext uri="{FF2B5EF4-FFF2-40B4-BE49-F238E27FC236}">
                <a16:creationId xmlns:a16="http://schemas.microsoft.com/office/drawing/2014/main" id="{7C60BECC-C45B-4639-8E5E-10B92B9467E2}"/>
              </a:ext>
            </a:extLst>
          </xdr:cNvPr>
          <xdr:cNvCxnSpPr/>
        </xdr:nvCxnSpPr>
        <xdr:spPr>
          <a:xfrm flipH="1">
            <a:off x="3195637" y="539115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Straight Connector 165">
            <a:extLst>
              <a:ext uri="{FF2B5EF4-FFF2-40B4-BE49-F238E27FC236}">
                <a16:creationId xmlns:a16="http://schemas.microsoft.com/office/drawing/2014/main" id="{961C97B5-A208-4201-BC64-E6CE202644B3}"/>
              </a:ext>
            </a:extLst>
          </xdr:cNvPr>
          <xdr:cNvCxnSpPr/>
        </xdr:nvCxnSpPr>
        <xdr:spPr>
          <a:xfrm flipH="1">
            <a:off x="3843337" y="539115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8" name="Straight Connector 167">
            <a:extLst>
              <a:ext uri="{FF2B5EF4-FFF2-40B4-BE49-F238E27FC236}">
                <a16:creationId xmlns:a16="http://schemas.microsoft.com/office/drawing/2014/main" id="{3A6289F7-E105-2B4D-A102-58F6C4517E50}"/>
              </a:ext>
            </a:extLst>
          </xdr:cNvPr>
          <xdr:cNvCxnSpPr/>
        </xdr:nvCxnSpPr>
        <xdr:spPr>
          <a:xfrm>
            <a:off x="3519488" y="5214940"/>
            <a:ext cx="0" cy="2714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 name="Straight Connector 168">
            <a:extLst>
              <a:ext uri="{FF2B5EF4-FFF2-40B4-BE49-F238E27FC236}">
                <a16:creationId xmlns:a16="http://schemas.microsoft.com/office/drawing/2014/main" id="{7779C6C2-7942-4D49-8DA6-46F5E931D0EC}"/>
              </a:ext>
            </a:extLst>
          </xdr:cNvPr>
          <xdr:cNvCxnSpPr/>
        </xdr:nvCxnSpPr>
        <xdr:spPr>
          <a:xfrm flipH="1">
            <a:off x="3476630" y="5391144"/>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0" name="Straight Connector 169">
            <a:extLst>
              <a:ext uri="{FF2B5EF4-FFF2-40B4-BE49-F238E27FC236}">
                <a16:creationId xmlns:a16="http://schemas.microsoft.com/office/drawing/2014/main" id="{50DC529D-61BA-4BBF-B6F4-911D7F42FB85}"/>
              </a:ext>
            </a:extLst>
          </xdr:cNvPr>
          <xdr:cNvCxnSpPr/>
        </xdr:nvCxnSpPr>
        <xdr:spPr>
          <a:xfrm flipH="1">
            <a:off x="576256" y="2489708"/>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1" name="Straight Connector 170">
            <a:extLst>
              <a:ext uri="{FF2B5EF4-FFF2-40B4-BE49-F238E27FC236}">
                <a16:creationId xmlns:a16="http://schemas.microsoft.com/office/drawing/2014/main" id="{4D0D72B2-4C27-4201-8A82-F43EE6253204}"/>
              </a:ext>
            </a:extLst>
          </xdr:cNvPr>
          <xdr:cNvCxnSpPr/>
        </xdr:nvCxnSpPr>
        <xdr:spPr>
          <a:xfrm flipV="1">
            <a:off x="756013" y="3146223"/>
            <a:ext cx="291733" cy="8751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4" name="Straight Connector 173">
            <a:extLst>
              <a:ext uri="{FF2B5EF4-FFF2-40B4-BE49-F238E27FC236}">
                <a16:creationId xmlns:a16="http://schemas.microsoft.com/office/drawing/2014/main" id="{B44C0F70-1415-46D5-BAA6-DAB1600AAA08}"/>
              </a:ext>
            </a:extLst>
          </xdr:cNvPr>
          <xdr:cNvCxnSpPr/>
        </xdr:nvCxnSpPr>
        <xdr:spPr>
          <a:xfrm flipH="1">
            <a:off x="776280" y="3165983"/>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7" name="Straight Connector 176">
            <a:extLst>
              <a:ext uri="{FF2B5EF4-FFF2-40B4-BE49-F238E27FC236}">
                <a16:creationId xmlns:a16="http://schemas.microsoft.com/office/drawing/2014/main" id="{82D2C96C-6130-48B6-8A63-C127A70EC2B8}"/>
              </a:ext>
            </a:extLst>
          </xdr:cNvPr>
          <xdr:cNvCxnSpPr/>
        </xdr:nvCxnSpPr>
        <xdr:spPr>
          <a:xfrm flipV="1">
            <a:off x="622660" y="2736649"/>
            <a:ext cx="291733" cy="8751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8" name="Straight Connector 177">
            <a:extLst>
              <a:ext uri="{FF2B5EF4-FFF2-40B4-BE49-F238E27FC236}">
                <a16:creationId xmlns:a16="http://schemas.microsoft.com/office/drawing/2014/main" id="{16EC2C3D-73A0-477D-A9F8-C520D2636ADE}"/>
              </a:ext>
            </a:extLst>
          </xdr:cNvPr>
          <xdr:cNvCxnSpPr/>
        </xdr:nvCxnSpPr>
        <xdr:spPr>
          <a:xfrm flipH="1">
            <a:off x="652453" y="2751647"/>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60688</xdr:colOff>
      <xdr:row>40</xdr:row>
      <xdr:rowOff>138112</xdr:rowOff>
    </xdr:from>
    <xdr:to>
      <xdr:col>42</xdr:col>
      <xdr:colOff>74978</xdr:colOff>
      <xdr:row>74</xdr:row>
      <xdr:rowOff>85725</xdr:rowOff>
    </xdr:to>
    <xdr:grpSp>
      <xdr:nvGrpSpPr>
        <xdr:cNvPr id="371" name="Group 370">
          <a:extLst>
            <a:ext uri="{FF2B5EF4-FFF2-40B4-BE49-F238E27FC236}">
              <a16:creationId xmlns:a16="http://schemas.microsoft.com/office/drawing/2014/main" id="{C6DA3DE5-3F73-B5F9-AFAF-15F6BC8D8037}"/>
            </a:ext>
          </a:extLst>
        </xdr:cNvPr>
        <xdr:cNvGrpSpPr/>
      </xdr:nvGrpSpPr>
      <xdr:grpSpPr>
        <a:xfrm>
          <a:off x="546463" y="6405562"/>
          <a:ext cx="6329365" cy="4805363"/>
          <a:chOff x="546463" y="6710362"/>
          <a:chExt cx="6329365" cy="4805363"/>
        </a:xfrm>
      </xdr:grpSpPr>
      <xdr:sp macro="" textlink="">
        <xdr:nvSpPr>
          <xdr:cNvPr id="269" name="Freeform: Shape 268">
            <a:extLst>
              <a:ext uri="{FF2B5EF4-FFF2-40B4-BE49-F238E27FC236}">
                <a16:creationId xmlns:a16="http://schemas.microsoft.com/office/drawing/2014/main" id="{DD4B69AD-A8AC-A3F5-ED22-7E1EB456C3CC}"/>
              </a:ext>
            </a:extLst>
          </xdr:cNvPr>
          <xdr:cNvSpPr/>
        </xdr:nvSpPr>
        <xdr:spPr>
          <a:xfrm>
            <a:off x="2486025" y="7029450"/>
            <a:ext cx="2738438" cy="2547938"/>
          </a:xfrm>
          <a:custGeom>
            <a:avLst/>
            <a:gdLst>
              <a:gd name="connsiteX0" fmla="*/ 0 w 2738438"/>
              <a:gd name="connsiteY0" fmla="*/ 661988 h 2547938"/>
              <a:gd name="connsiteX1" fmla="*/ 757238 w 2738438"/>
              <a:gd name="connsiteY1" fmla="*/ 2547938 h 2547938"/>
              <a:gd name="connsiteX2" fmla="*/ 1404938 w 2738438"/>
              <a:gd name="connsiteY2" fmla="*/ 2547938 h 2547938"/>
              <a:gd name="connsiteX3" fmla="*/ 2300288 w 2738438"/>
              <a:gd name="connsiteY3" fmla="*/ 2205038 h 2547938"/>
              <a:gd name="connsiteX4" fmla="*/ 2738438 w 2738438"/>
              <a:gd name="connsiteY4" fmla="*/ 1733550 h 2547938"/>
              <a:gd name="connsiteX5" fmla="*/ 2224088 w 2738438"/>
              <a:gd name="connsiteY5" fmla="*/ 0 h 2547938"/>
              <a:gd name="connsiteX6" fmla="*/ 0 w 2738438"/>
              <a:gd name="connsiteY6" fmla="*/ 661988 h 25479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38438" h="2547938">
                <a:moveTo>
                  <a:pt x="0" y="661988"/>
                </a:moveTo>
                <a:lnTo>
                  <a:pt x="757238" y="2547938"/>
                </a:lnTo>
                <a:lnTo>
                  <a:pt x="1404938" y="2547938"/>
                </a:lnTo>
                <a:lnTo>
                  <a:pt x="2300288" y="2205038"/>
                </a:lnTo>
                <a:lnTo>
                  <a:pt x="2738438" y="1733550"/>
                </a:lnTo>
                <a:lnTo>
                  <a:pt x="2224088" y="0"/>
                </a:lnTo>
                <a:lnTo>
                  <a:pt x="0" y="66198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79" name="Straight Connector 178">
            <a:extLst>
              <a:ext uri="{FF2B5EF4-FFF2-40B4-BE49-F238E27FC236}">
                <a16:creationId xmlns:a16="http://schemas.microsoft.com/office/drawing/2014/main" id="{94962C3A-EE45-4EF4-B5FC-BC05ECB97C9E}"/>
              </a:ext>
            </a:extLst>
          </xdr:cNvPr>
          <xdr:cNvCxnSpPr/>
        </xdr:nvCxnSpPr>
        <xdr:spPr>
          <a:xfrm>
            <a:off x="592921" y="8201030"/>
            <a:ext cx="240017" cy="8001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0" name="Straight Connector 179">
            <a:extLst>
              <a:ext uri="{FF2B5EF4-FFF2-40B4-BE49-F238E27FC236}">
                <a16:creationId xmlns:a16="http://schemas.microsoft.com/office/drawing/2014/main" id="{8256FC6D-2E18-4065-AB11-FD40D9345A72}"/>
              </a:ext>
            </a:extLst>
          </xdr:cNvPr>
          <xdr:cNvCxnSpPr/>
        </xdr:nvCxnSpPr>
        <xdr:spPr>
          <a:xfrm flipV="1">
            <a:off x="546463" y="8189710"/>
            <a:ext cx="291733" cy="8751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1" name="Straight Connector 180">
            <a:extLst>
              <a:ext uri="{FF2B5EF4-FFF2-40B4-BE49-F238E27FC236}">
                <a16:creationId xmlns:a16="http://schemas.microsoft.com/office/drawing/2014/main" id="{5B02B0E5-7573-42AB-B581-6EE9F17B7E7B}"/>
              </a:ext>
            </a:extLst>
          </xdr:cNvPr>
          <xdr:cNvCxnSpPr/>
        </xdr:nvCxnSpPr>
        <xdr:spPr>
          <a:xfrm flipH="1">
            <a:off x="5543550" y="6714040"/>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2" name="Straight Connector 181">
            <a:extLst>
              <a:ext uri="{FF2B5EF4-FFF2-40B4-BE49-F238E27FC236}">
                <a16:creationId xmlns:a16="http://schemas.microsoft.com/office/drawing/2014/main" id="{BBA59DF9-AE8C-436F-B983-3264FAC9978A}"/>
              </a:ext>
            </a:extLst>
          </xdr:cNvPr>
          <xdr:cNvCxnSpPr/>
        </xdr:nvCxnSpPr>
        <xdr:spPr>
          <a:xfrm flipV="1">
            <a:off x="5462587" y="7418182"/>
            <a:ext cx="381001" cy="1142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3" name="Straight Connector 182">
            <a:extLst>
              <a:ext uri="{FF2B5EF4-FFF2-40B4-BE49-F238E27FC236}">
                <a16:creationId xmlns:a16="http://schemas.microsoft.com/office/drawing/2014/main" id="{1F568A43-C4AA-4495-9026-6200D24E7DB3}"/>
              </a:ext>
            </a:extLst>
          </xdr:cNvPr>
          <xdr:cNvCxnSpPr/>
        </xdr:nvCxnSpPr>
        <xdr:spPr>
          <a:xfrm flipV="1">
            <a:off x="5253037" y="6746669"/>
            <a:ext cx="381001" cy="114294"/>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185" name="Group 184">
            <a:extLst>
              <a:ext uri="{FF2B5EF4-FFF2-40B4-BE49-F238E27FC236}">
                <a16:creationId xmlns:a16="http://schemas.microsoft.com/office/drawing/2014/main" id="{62B9430C-6337-4840-B8C5-58603F25DEDC}"/>
              </a:ext>
            </a:extLst>
          </xdr:cNvPr>
          <xdr:cNvGrpSpPr/>
        </xdr:nvGrpSpPr>
        <xdr:grpSpPr>
          <a:xfrm rot="20598098">
            <a:off x="819150" y="7510464"/>
            <a:ext cx="4672013" cy="709612"/>
            <a:chOff x="1228725" y="1004888"/>
            <a:chExt cx="4672013" cy="709612"/>
          </a:xfrm>
        </xdr:grpSpPr>
        <xdr:sp macro="" textlink="">
          <xdr:nvSpPr>
            <xdr:cNvPr id="186" name="Freeform: Shape 185">
              <a:extLst>
                <a:ext uri="{FF2B5EF4-FFF2-40B4-BE49-F238E27FC236}">
                  <a16:creationId xmlns:a16="http://schemas.microsoft.com/office/drawing/2014/main" id="{D423B820-1810-02D0-0D98-887EF1081B3E}"/>
                </a:ext>
              </a:extLst>
            </xdr:cNvPr>
            <xdr:cNvSpPr/>
          </xdr:nvSpPr>
          <xdr:spPr>
            <a:xfrm>
              <a:off x="1228725" y="1004888"/>
              <a:ext cx="4672013" cy="709612"/>
            </a:xfrm>
            <a:custGeom>
              <a:avLst/>
              <a:gdLst>
                <a:gd name="connsiteX0" fmla="*/ 0 w 4672013"/>
                <a:gd name="connsiteY0" fmla="*/ 423862 h 709612"/>
                <a:gd name="connsiteX1" fmla="*/ 114300 w 4672013"/>
                <a:gd name="connsiteY1" fmla="*/ 347662 h 709612"/>
                <a:gd name="connsiteX2" fmla="*/ 66675 w 4672013"/>
                <a:gd name="connsiteY2" fmla="*/ 300037 h 709612"/>
                <a:gd name="connsiteX3" fmla="*/ 66675 w 4672013"/>
                <a:gd name="connsiteY3" fmla="*/ 0 h 709612"/>
                <a:gd name="connsiteX4" fmla="*/ 4605338 w 4672013"/>
                <a:gd name="connsiteY4" fmla="*/ 0 h 709612"/>
                <a:gd name="connsiteX5" fmla="*/ 4605338 w 4672013"/>
                <a:gd name="connsiteY5" fmla="*/ 309562 h 709612"/>
                <a:gd name="connsiteX6" fmla="*/ 4543425 w 4672013"/>
                <a:gd name="connsiteY6" fmla="*/ 352425 h 709612"/>
                <a:gd name="connsiteX7" fmla="*/ 4672013 w 4672013"/>
                <a:gd name="connsiteY7" fmla="*/ 419100 h 709612"/>
                <a:gd name="connsiteX8" fmla="*/ 4605338 w 4672013"/>
                <a:gd name="connsiteY8" fmla="*/ 457200 h 709612"/>
                <a:gd name="connsiteX9" fmla="*/ 4605338 w 4672013"/>
                <a:gd name="connsiteY9" fmla="*/ 709612 h 709612"/>
                <a:gd name="connsiteX10" fmla="*/ 66675 w 4672013"/>
                <a:gd name="connsiteY10" fmla="*/ 709612 h 709612"/>
                <a:gd name="connsiteX11" fmla="*/ 66675 w 4672013"/>
                <a:gd name="connsiteY11" fmla="*/ 495300 h 709612"/>
                <a:gd name="connsiteX12" fmla="*/ 100013 w 4672013"/>
                <a:gd name="connsiteY12" fmla="*/ 457200 h 709612"/>
                <a:gd name="connsiteX13" fmla="*/ 0 w 4672013"/>
                <a:gd name="connsiteY13" fmla="*/ 423862 h 7096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672013" h="709612">
                  <a:moveTo>
                    <a:pt x="0" y="423862"/>
                  </a:moveTo>
                  <a:lnTo>
                    <a:pt x="114300" y="347662"/>
                  </a:lnTo>
                  <a:lnTo>
                    <a:pt x="66675" y="300037"/>
                  </a:lnTo>
                  <a:lnTo>
                    <a:pt x="66675" y="0"/>
                  </a:lnTo>
                  <a:lnTo>
                    <a:pt x="4605338" y="0"/>
                  </a:lnTo>
                  <a:lnTo>
                    <a:pt x="4605338" y="309562"/>
                  </a:lnTo>
                  <a:lnTo>
                    <a:pt x="4543425" y="352425"/>
                  </a:lnTo>
                  <a:lnTo>
                    <a:pt x="4672013" y="419100"/>
                  </a:lnTo>
                  <a:lnTo>
                    <a:pt x="4605338" y="457200"/>
                  </a:lnTo>
                  <a:lnTo>
                    <a:pt x="4605338" y="709612"/>
                  </a:lnTo>
                  <a:lnTo>
                    <a:pt x="66675" y="709612"/>
                  </a:lnTo>
                  <a:lnTo>
                    <a:pt x="66675" y="495300"/>
                  </a:lnTo>
                  <a:lnTo>
                    <a:pt x="100013" y="457200"/>
                  </a:lnTo>
                  <a:lnTo>
                    <a:pt x="0" y="4238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87" name="Straight Connector 186">
              <a:extLst>
                <a:ext uri="{FF2B5EF4-FFF2-40B4-BE49-F238E27FC236}">
                  <a16:creationId xmlns:a16="http://schemas.microsoft.com/office/drawing/2014/main" id="{59BC31F2-079C-A047-230F-62F06AF3B871}"/>
                </a:ext>
              </a:extLst>
            </xdr:cNvPr>
            <xdr:cNvCxnSpPr/>
          </xdr:nvCxnSpPr>
          <xdr:spPr>
            <a:xfrm>
              <a:off x="1295400" y="1100138"/>
              <a:ext cx="4543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72" name="Group 71">
            <a:extLst>
              <a:ext uri="{FF2B5EF4-FFF2-40B4-BE49-F238E27FC236}">
                <a16:creationId xmlns:a16="http://schemas.microsoft.com/office/drawing/2014/main" id="{32FE85EA-8C7E-7731-A8C7-D4BF3035EC40}"/>
              </a:ext>
            </a:extLst>
          </xdr:cNvPr>
          <xdr:cNvGrpSpPr/>
        </xdr:nvGrpSpPr>
        <xdr:grpSpPr>
          <a:xfrm>
            <a:off x="3243263" y="8424863"/>
            <a:ext cx="647700" cy="2519362"/>
            <a:chOff x="3243263" y="8424863"/>
            <a:chExt cx="647700" cy="2519362"/>
          </a:xfrm>
        </xdr:grpSpPr>
        <xdr:sp macro="" textlink="">
          <xdr:nvSpPr>
            <xdr:cNvPr id="188" name="Freeform: Shape 187">
              <a:extLst>
                <a:ext uri="{FF2B5EF4-FFF2-40B4-BE49-F238E27FC236}">
                  <a16:creationId xmlns:a16="http://schemas.microsoft.com/office/drawing/2014/main" id="{918C8564-1310-4F71-AF03-3469C2F1E45D}"/>
                </a:ext>
              </a:extLst>
            </xdr:cNvPr>
            <xdr:cNvSpPr/>
          </xdr:nvSpPr>
          <xdr:spPr>
            <a:xfrm>
              <a:off x="3243263" y="8424863"/>
              <a:ext cx="647700" cy="2519362"/>
            </a:xfrm>
            <a:custGeom>
              <a:avLst/>
              <a:gdLst>
                <a:gd name="connsiteX0" fmla="*/ 304800 w 647700"/>
                <a:gd name="connsiteY0" fmla="*/ 2519362 h 2519362"/>
                <a:gd name="connsiteX1" fmla="*/ 238125 w 647700"/>
                <a:gd name="connsiteY1" fmla="*/ 2371725 h 2519362"/>
                <a:gd name="connsiteX2" fmla="*/ 200025 w 647700"/>
                <a:gd name="connsiteY2" fmla="*/ 2433637 h 2519362"/>
                <a:gd name="connsiteX3" fmla="*/ 0 w 647700"/>
                <a:gd name="connsiteY3" fmla="*/ 2433637 h 2519362"/>
                <a:gd name="connsiteX4" fmla="*/ 0 w 647700"/>
                <a:gd name="connsiteY4" fmla="*/ 0 h 2519362"/>
                <a:gd name="connsiteX5" fmla="*/ 647700 w 647700"/>
                <a:gd name="connsiteY5" fmla="*/ 0 h 2519362"/>
                <a:gd name="connsiteX6" fmla="*/ 647700 w 647700"/>
                <a:gd name="connsiteY6" fmla="*/ 2433637 h 2519362"/>
                <a:gd name="connsiteX7" fmla="*/ 361950 w 647700"/>
                <a:gd name="connsiteY7" fmla="*/ 2433637 h 2519362"/>
                <a:gd name="connsiteX8" fmla="*/ 304800 w 647700"/>
                <a:gd name="connsiteY8" fmla="*/ 2519362 h 251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7700" h="2519362">
                  <a:moveTo>
                    <a:pt x="304800" y="2519362"/>
                  </a:moveTo>
                  <a:lnTo>
                    <a:pt x="238125" y="2371725"/>
                  </a:lnTo>
                  <a:lnTo>
                    <a:pt x="200025" y="2433637"/>
                  </a:lnTo>
                  <a:lnTo>
                    <a:pt x="0" y="2433637"/>
                  </a:lnTo>
                  <a:lnTo>
                    <a:pt x="0" y="0"/>
                  </a:lnTo>
                  <a:lnTo>
                    <a:pt x="647700" y="0"/>
                  </a:lnTo>
                  <a:lnTo>
                    <a:pt x="647700" y="2433637"/>
                  </a:lnTo>
                  <a:lnTo>
                    <a:pt x="361950" y="2433637"/>
                  </a:lnTo>
                  <a:lnTo>
                    <a:pt x="304800" y="25193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89" name="Straight Connector 188">
              <a:extLst>
                <a:ext uri="{FF2B5EF4-FFF2-40B4-BE49-F238E27FC236}">
                  <a16:creationId xmlns:a16="http://schemas.microsoft.com/office/drawing/2014/main" id="{5D04165B-9763-48A4-A011-890D0CAAB613}"/>
                </a:ext>
              </a:extLst>
            </xdr:cNvPr>
            <xdr:cNvCxnSpPr/>
          </xdr:nvCxnSpPr>
          <xdr:spPr>
            <a:xfrm>
              <a:off x="3333750" y="8434387"/>
              <a:ext cx="0" cy="24288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90" name="Straight Connector 189">
            <a:extLst>
              <a:ext uri="{FF2B5EF4-FFF2-40B4-BE49-F238E27FC236}">
                <a16:creationId xmlns:a16="http://schemas.microsoft.com/office/drawing/2014/main" id="{FC7BBC8E-B1F9-4021-93C9-F26EAE02A5B4}"/>
              </a:ext>
            </a:extLst>
          </xdr:cNvPr>
          <xdr:cNvCxnSpPr/>
        </xdr:nvCxnSpPr>
        <xdr:spPr>
          <a:xfrm>
            <a:off x="3248025" y="9572626"/>
            <a:ext cx="652462"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3" name="Straight Connector 192">
            <a:extLst>
              <a:ext uri="{FF2B5EF4-FFF2-40B4-BE49-F238E27FC236}">
                <a16:creationId xmlns:a16="http://schemas.microsoft.com/office/drawing/2014/main" id="{1F80A4CD-9763-420E-9BEE-375C36CDD3A3}"/>
              </a:ext>
            </a:extLst>
          </xdr:cNvPr>
          <xdr:cNvCxnSpPr/>
        </xdr:nvCxnSpPr>
        <xdr:spPr>
          <a:xfrm rot="20598098">
            <a:off x="862010" y="7791447"/>
            <a:ext cx="454342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94" name="Straight Connector 193">
            <a:extLst>
              <a:ext uri="{FF2B5EF4-FFF2-40B4-BE49-F238E27FC236}">
                <a16:creationId xmlns:a16="http://schemas.microsoft.com/office/drawing/2014/main" id="{555752CA-6B2F-4A3B-9D0E-BF1B5F56D459}"/>
              </a:ext>
            </a:extLst>
          </xdr:cNvPr>
          <xdr:cNvCxnSpPr/>
        </xdr:nvCxnSpPr>
        <xdr:spPr>
          <a:xfrm>
            <a:off x="3519487" y="7672388"/>
            <a:ext cx="0" cy="3214687"/>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95" name="Straight Connector 194">
            <a:extLst>
              <a:ext uri="{FF2B5EF4-FFF2-40B4-BE49-F238E27FC236}">
                <a16:creationId xmlns:a16="http://schemas.microsoft.com/office/drawing/2014/main" id="{72D4590F-830A-4A8D-95D9-AC01A4C026AA}"/>
              </a:ext>
            </a:extLst>
          </xdr:cNvPr>
          <xdr:cNvCxnSpPr/>
        </xdr:nvCxnSpPr>
        <xdr:spPr>
          <a:xfrm flipV="1">
            <a:off x="2377035" y="8441226"/>
            <a:ext cx="835420" cy="2506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6" name="Straight Connector 195">
            <a:extLst>
              <a:ext uri="{FF2B5EF4-FFF2-40B4-BE49-F238E27FC236}">
                <a16:creationId xmlns:a16="http://schemas.microsoft.com/office/drawing/2014/main" id="{9FDF0438-7064-43EE-B3CF-A4446C27D0E2}"/>
              </a:ext>
            </a:extLst>
          </xdr:cNvPr>
          <xdr:cNvCxnSpPr/>
        </xdr:nvCxnSpPr>
        <xdr:spPr>
          <a:xfrm>
            <a:off x="2378866" y="8392609"/>
            <a:ext cx="102394" cy="34133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7" name="Straight Connector 196">
            <a:extLst>
              <a:ext uri="{FF2B5EF4-FFF2-40B4-BE49-F238E27FC236}">
                <a16:creationId xmlns:a16="http://schemas.microsoft.com/office/drawing/2014/main" id="{53DDDFA2-C037-4079-B11F-920D7201AF73}"/>
              </a:ext>
            </a:extLst>
          </xdr:cNvPr>
          <xdr:cNvCxnSpPr/>
        </xdr:nvCxnSpPr>
        <xdr:spPr>
          <a:xfrm flipH="1">
            <a:off x="2428876" y="8615363"/>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8" name="Straight Connector 197">
            <a:extLst>
              <a:ext uri="{FF2B5EF4-FFF2-40B4-BE49-F238E27FC236}">
                <a16:creationId xmlns:a16="http://schemas.microsoft.com/office/drawing/2014/main" id="{64D10CBB-DDEF-4B9E-84B9-AC3D5EC49C38}"/>
              </a:ext>
            </a:extLst>
          </xdr:cNvPr>
          <xdr:cNvCxnSpPr/>
        </xdr:nvCxnSpPr>
        <xdr:spPr>
          <a:xfrm flipH="1">
            <a:off x="2366964" y="8405813"/>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9" name="Straight Connector 198">
            <a:extLst>
              <a:ext uri="{FF2B5EF4-FFF2-40B4-BE49-F238E27FC236}">
                <a16:creationId xmlns:a16="http://schemas.microsoft.com/office/drawing/2014/main" id="{A562FB46-8C26-43CE-8C3A-C4142CCA86D6}"/>
              </a:ext>
            </a:extLst>
          </xdr:cNvPr>
          <xdr:cNvCxnSpPr/>
        </xdr:nvCxnSpPr>
        <xdr:spPr>
          <a:xfrm>
            <a:off x="3238500" y="10920413"/>
            <a:ext cx="0" cy="5953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0" name="Straight Connector 199">
            <a:extLst>
              <a:ext uri="{FF2B5EF4-FFF2-40B4-BE49-F238E27FC236}">
                <a16:creationId xmlns:a16="http://schemas.microsoft.com/office/drawing/2014/main" id="{6C825F11-388A-428D-990B-225D3C69C272}"/>
              </a:ext>
            </a:extLst>
          </xdr:cNvPr>
          <xdr:cNvCxnSpPr/>
        </xdr:nvCxnSpPr>
        <xdr:spPr>
          <a:xfrm>
            <a:off x="3167063" y="11430000"/>
            <a:ext cx="7953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1" name="Straight Connector 200">
            <a:extLst>
              <a:ext uri="{FF2B5EF4-FFF2-40B4-BE49-F238E27FC236}">
                <a16:creationId xmlns:a16="http://schemas.microsoft.com/office/drawing/2014/main" id="{0FAAD508-8E22-4A98-81E6-2BFDE4450007}"/>
              </a:ext>
            </a:extLst>
          </xdr:cNvPr>
          <xdr:cNvCxnSpPr/>
        </xdr:nvCxnSpPr>
        <xdr:spPr>
          <a:xfrm flipH="1">
            <a:off x="3195637" y="1139190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2" name="Straight Connector 201">
            <a:extLst>
              <a:ext uri="{FF2B5EF4-FFF2-40B4-BE49-F238E27FC236}">
                <a16:creationId xmlns:a16="http://schemas.microsoft.com/office/drawing/2014/main" id="{69FE1326-8367-4A34-8E2B-1BE0EBE2F852}"/>
              </a:ext>
            </a:extLst>
          </xdr:cNvPr>
          <xdr:cNvCxnSpPr/>
        </xdr:nvCxnSpPr>
        <xdr:spPr>
          <a:xfrm>
            <a:off x="3886200" y="10920413"/>
            <a:ext cx="0" cy="5953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3" name="Straight Connector 202">
            <a:extLst>
              <a:ext uri="{FF2B5EF4-FFF2-40B4-BE49-F238E27FC236}">
                <a16:creationId xmlns:a16="http://schemas.microsoft.com/office/drawing/2014/main" id="{7E790CB3-4322-4EE7-96C6-B26E32283200}"/>
              </a:ext>
            </a:extLst>
          </xdr:cNvPr>
          <xdr:cNvCxnSpPr/>
        </xdr:nvCxnSpPr>
        <xdr:spPr>
          <a:xfrm flipH="1">
            <a:off x="3843337" y="1139190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Straight Connector 203">
            <a:extLst>
              <a:ext uri="{FF2B5EF4-FFF2-40B4-BE49-F238E27FC236}">
                <a16:creationId xmlns:a16="http://schemas.microsoft.com/office/drawing/2014/main" id="{88CB2A19-36F4-48DE-B1F1-19AB80996FD3}"/>
              </a:ext>
            </a:extLst>
          </xdr:cNvPr>
          <xdr:cNvCxnSpPr/>
        </xdr:nvCxnSpPr>
        <xdr:spPr>
          <a:xfrm>
            <a:off x="5560215" y="6710362"/>
            <a:ext cx="240017" cy="8001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Straight Connector 204">
            <a:extLst>
              <a:ext uri="{FF2B5EF4-FFF2-40B4-BE49-F238E27FC236}">
                <a16:creationId xmlns:a16="http://schemas.microsoft.com/office/drawing/2014/main" id="{4B8182A2-175E-4E42-89DD-9E928C7D7F59}"/>
              </a:ext>
            </a:extLst>
          </xdr:cNvPr>
          <xdr:cNvCxnSpPr/>
        </xdr:nvCxnSpPr>
        <xdr:spPr>
          <a:xfrm flipH="1">
            <a:off x="5743574" y="7390315"/>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6" name="Straight Connector 205">
            <a:extLst>
              <a:ext uri="{FF2B5EF4-FFF2-40B4-BE49-F238E27FC236}">
                <a16:creationId xmlns:a16="http://schemas.microsoft.com/office/drawing/2014/main" id="{8E5EA854-78C7-4880-BE9D-11F13BD74EF7}"/>
              </a:ext>
            </a:extLst>
          </xdr:cNvPr>
          <xdr:cNvCxnSpPr/>
        </xdr:nvCxnSpPr>
        <xdr:spPr>
          <a:xfrm flipV="1">
            <a:off x="2326578" y="6761627"/>
            <a:ext cx="2369247" cy="71073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7" name="Straight Connector 206">
            <a:extLst>
              <a:ext uri="{FF2B5EF4-FFF2-40B4-BE49-F238E27FC236}">
                <a16:creationId xmlns:a16="http://schemas.microsoft.com/office/drawing/2014/main" id="{5A115664-E3E7-4549-BABD-B3F0C5A20CD6}"/>
              </a:ext>
            </a:extLst>
          </xdr:cNvPr>
          <xdr:cNvCxnSpPr/>
        </xdr:nvCxnSpPr>
        <xdr:spPr>
          <a:xfrm>
            <a:off x="4617240" y="6719888"/>
            <a:ext cx="80006" cy="2667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8" name="Straight Connector 207">
            <a:extLst>
              <a:ext uri="{FF2B5EF4-FFF2-40B4-BE49-F238E27FC236}">
                <a16:creationId xmlns:a16="http://schemas.microsoft.com/office/drawing/2014/main" id="{4757D18B-6821-4AB2-9D99-2EB56CF2EF9F}"/>
              </a:ext>
            </a:extLst>
          </xdr:cNvPr>
          <xdr:cNvCxnSpPr/>
        </xdr:nvCxnSpPr>
        <xdr:spPr>
          <a:xfrm flipH="1">
            <a:off x="4600575" y="6723566"/>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9" name="Straight Connector 208">
            <a:extLst>
              <a:ext uri="{FF2B5EF4-FFF2-40B4-BE49-F238E27FC236}">
                <a16:creationId xmlns:a16="http://schemas.microsoft.com/office/drawing/2014/main" id="{557B976B-B518-4ADB-98E9-F9CF23BCC082}"/>
              </a:ext>
            </a:extLst>
          </xdr:cNvPr>
          <xdr:cNvCxnSpPr/>
        </xdr:nvCxnSpPr>
        <xdr:spPr>
          <a:xfrm>
            <a:off x="2397913" y="7391400"/>
            <a:ext cx="80006" cy="2667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0" name="Straight Connector 209">
            <a:extLst>
              <a:ext uri="{FF2B5EF4-FFF2-40B4-BE49-F238E27FC236}">
                <a16:creationId xmlns:a16="http://schemas.microsoft.com/office/drawing/2014/main" id="{002ED27A-10E8-4096-B57A-9BD423D102DD}"/>
              </a:ext>
            </a:extLst>
          </xdr:cNvPr>
          <xdr:cNvCxnSpPr/>
        </xdr:nvCxnSpPr>
        <xdr:spPr>
          <a:xfrm flipH="1">
            <a:off x="2381249" y="7399841"/>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1" name="Straight Connector 210">
            <a:extLst>
              <a:ext uri="{FF2B5EF4-FFF2-40B4-BE49-F238E27FC236}">
                <a16:creationId xmlns:a16="http://schemas.microsoft.com/office/drawing/2014/main" id="{3298847C-3D79-41B9-B5FF-66C88918B393}"/>
              </a:ext>
            </a:extLst>
          </xdr:cNvPr>
          <xdr:cNvCxnSpPr/>
        </xdr:nvCxnSpPr>
        <xdr:spPr>
          <a:xfrm>
            <a:off x="1676400" y="7762875"/>
            <a:ext cx="561975"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12" name="Arc 211">
            <a:extLst>
              <a:ext uri="{FF2B5EF4-FFF2-40B4-BE49-F238E27FC236}">
                <a16:creationId xmlns:a16="http://schemas.microsoft.com/office/drawing/2014/main" id="{88E180BF-ED22-4F44-A522-956F22DE1594}"/>
              </a:ext>
            </a:extLst>
          </xdr:cNvPr>
          <xdr:cNvSpPr/>
        </xdr:nvSpPr>
        <xdr:spPr>
          <a:xfrm rot="13295640">
            <a:off x="1781175" y="7729539"/>
            <a:ext cx="200024" cy="20002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cxnSp macro="">
        <xdr:nvCxnSpPr>
          <xdr:cNvPr id="213" name="Straight Connector 212">
            <a:extLst>
              <a:ext uri="{FF2B5EF4-FFF2-40B4-BE49-F238E27FC236}">
                <a16:creationId xmlns:a16="http://schemas.microsoft.com/office/drawing/2014/main" id="{59D2074B-3FC2-4F2B-B107-01A9989C97EF}"/>
              </a:ext>
            </a:extLst>
          </xdr:cNvPr>
          <xdr:cNvCxnSpPr/>
        </xdr:nvCxnSpPr>
        <xdr:spPr>
          <a:xfrm>
            <a:off x="2690815" y="9858377"/>
            <a:ext cx="60483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4" name="Straight Connector 213">
            <a:extLst>
              <a:ext uri="{FF2B5EF4-FFF2-40B4-BE49-F238E27FC236}">
                <a16:creationId xmlns:a16="http://schemas.microsoft.com/office/drawing/2014/main" id="{16F81A31-8343-4D1A-A728-EC083A85EDF2}"/>
              </a:ext>
            </a:extLst>
          </xdr:cNvPr>
          <xdr:cNvCxnSpPr/>
        </xdr:nvCxnSpPr>
        <xdr:spPr>
          <a:xfrm>
            <a:off x="2752726" y="8648699"/>
            <a:ext cx="0" cy="12811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5" name="Straight Connector 214">
            <a:extLst>
              <a:ext uri="{FF2B5EF4-FFF2-40B4-BE49-F238E27FC236}">
                <a16:creationId xmlns:a16="http://schemas.microsoft.com/office/drawing/2014/main" id="{C3FC724A-7F1B-46CB-A09C-6AEFCC9A5C02}"/>
              </a:ext>
            </a:extLst>
          </xdr:cNvPr>
          <xdr:cNvCxnSpPr/>
        </xdr:nvCxnSpPr>
        <xdr:spPr>
          <a:xfrm flipH="1">
            <a:off x="2714624" y="982503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6" name="Straight Connector 215">
            <a:extLst>
              <a:ext uri="{FF2B5EF4-FFF2-40B4-BE49-F238E27FC236}">
                <a16:creationId xmlns:a16="http://schemas.microsoft.com/office/drawing/2014/main" id="{88EA04EE-45A6-419F-B3A0-1A4099B7851B}"/>
              </a:ext>
            </a:extLst>
          </xdr:cNvPr>
          <xdr:cNvCxnSpPr/>
        </xdr:nvCxnSpPr>
        <xdr:spPr>
          <a:xfrm flipH="1">
            <a:off x="3205160" y="982503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7" name="Straight Connector 216">
            <a:extLst>
              <a:ext uri="{FF2B5EF4-FFF2-40B4-BE49-F238E27FC236}">
                <a16:creationId xmlns:a16="http://schemas.microsoft.com/office/drawing/2014/main" id="{4A8362BB-D089-4861-B265-ABD601D1E468}"/>
              </a:ext>
            </a:extLst>
          </xdr:cNvPr>
          <xdr:cNvCxnSpPr/>
        </xdr:nvCxnSpPr>
        <xdr:spPr>
          <a:xfrm>
            <a:off x="3833805" y="10001260"/>
            <a:ext cx="32385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9" name="Straight Connector 218">
            <a:extLst>
              <a:ext uri="{FF2B5EF4-FFF2-40B4-BE49-F238E27FC236}">
                <a16:creationId xmlns:a16="http://schemas.microsoft.com/office/drawing/2014/main" id="{496456B6-974A-4AD4-9CC6-055A7B391A71}"/>
              </a:ext>
            </a:extLst>
          </xdr:cNvPr>
          <xdr:cNvCxnSpPr/>
        </xdr:nvCxnSpPr>
        <xdr:spPr>
          <a:xfrm flipH="1">
            <a:off x="4052885" y="9967922"/>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0" name="Straight Connector 219">
            <a:extLst>
              <a:ext uri="{FF2B5EF4-FFF2-40B4-BE49-F238E27FC236}">
                <a16:creationId xmlns:a16="http://schemas.microsoft.com/office/drawing/2014/main" id="{59EB5660-D675-4E3B-B342-8E83D499D016}"/>
              </a:ext>
            </a:extLst>
          </xdr:cNvPr>
          <xdr:cNvCxnSpPr/>
        </xdr:nvCxnSpPr>
        <xdr:spPr>
          <a:xfrm flipH="1">
            <a:off x="3852866" y="996791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3" name="Straight Connector 222">
            <a:extLst>
              <a:ext uri="{FF2B5EF4-FFF2-40B4-BE49-F238E27FC236}">
                <a16:creationId xmlns:a16="http://schemas.microsoft.com/office/drawing/2014/main" id="{89F196C4-CB90-4992-AA73-39C8AF75F92A}"/>
              </a:ext>
            </a:extLst>
          </xdr:cNvPr>
          <xdr:cNvCxnSpPr/>
        </xdr:nvCxnSpPr>
        <xdr:spPr>
          <a:xfrm>
            <a:off x="1943099" y="8358189"/>
            <a:ext cx="0" cy="129063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5" name="Straight Connector 224">
            <a:extLst>
              <a:ext uri="{FF2B5EF4-FFF2-40B4-BE49-F238E27FC236}">
                <a16:creationId xmlns:a16="http://schemas.microsoft.com/office/drawing/2014/main" id="{0F866CBA-C8EA-47B2-AC60-1DEECB82D57E}"/>
              </a:ext>
            </a:extLst>
          </xdr:cNvPr>
          <xdr:cNvCxnSpPr/>
        </xdr:nvCxnSpPr>
        <xdr:spPr>
          <a:xfrm flipH="1">
            <a:off x="1904997" y="953453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7" name="Straight Connector 226">
            <a:extLst>
              <a:ext uri="{FF2B5EF4-FFF2-40B4-BE49-F238E27FC236}">
                <a16:creationId xmlns:a16="http://schemas.microsoft.com/office/drawing/2014/main" id="{A00405FC-CE08-42E7-BFD5-1ADCF2D6B915}"/>
              </a:ext>
            </a:extLst>
          </xdr:cNvPr>
          <xdr:cNvCxnSpPr/>
        </xdr:nvCxnSpPr>
        <xdr:spPr>
          <a:xfrm flipH="1">
            <a:off x="1900231" y="8386767"/>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0" name="Straight Connector 229">
            <a:extLst>
              <a:ext uri="{FF2B5EF4-FFF2-40B4-BE49-F238E27FC236}">
                <a16:creationId xmlns:a16="http://schemas.microsoft.com/office/drawing/2014/main" id="{B283CF8A-BB18-4F46-8837-F8ED4EA3AA3F}"/>
              </a:ext>
            </a:extLst>
          </xdr:cNvPr>
          <xdr:cNvCxnSpPr/>
        </xdr:nvCxnSpPr>
        <xdr:spPr>
          <a:xfrm>
            <a:off x="4090984" y="8653463"/>
            <a:ext cx="0" cy="14097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1" name="Straight Connector 230">
            <a:extLst>
              <a:ext uri="{FF2B5EF4-FFF2-40B4-BE49-F238E27FC236}">
                <a16:creationId xmlns:a16="http://schemas.microsoft.com/office/drawing/2014/main" id="{989E2C0D-E2D7-4FEE-9EA0-28F924BD2663}"/>
              </a:ext>
            </a:extLst>
          </xdr:cNvPr>
          <xdr:cNvCxnSpPr/>
        </xdr:nvCxnSpPr>
        <xdr:spPr>
          <a:xfrm flipH="1" flipV="1">
            <a:off x="4271963" y="9196388"/>
            <a:ext cx="247650" cy="385762"/>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2" name="Straight Connector 231">
            <a:extLst>
              <a:ext uri="{FF2B5EF4-FFF2-40B4-BE49-F238E27FC236}">
                <a16:creationId xmlns:a16="http://schemas.microsoft.com/office/drawing/2014/main" id="{7EEDDA4F-05D4-4BD7-87CC-A74ED6ADC962}"/>
              </a:ext>
            </a:extLst>
          </xdr:cNvPr>
          <xdr:cNvCxnSpPr/>
        </xdr:nvCxnSpPr>
        <xdr:spPr>
          <a:xfrm>
            <a:off x="923925" y="7705725"/>
            <a:ext cx="476250" cy="49530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3" name="Straight Connector 232">
            <a:extLst>
              <a:ext uri="{FF2B5EF4-FFF2-40B4-BE49-F238E27FC236}">
                <a16:creationId xmlns:a16="http://schemas.microsoft.com/office/drawing/2014/main" id="{A43F4068-D282-4219-B3D5-40671A774D4B}"/>
              </a:ext>
            </a:extLst>
          </xdr:cNvPr>
          <xdr:cNvCxnSpPr/>
        </xdr:nvCxnSpPr>
        <xdr:spPr>
          <a:xfrm flipH="1">
            <a:off x="2857500" y="10191750"/>
            <a:ext cx="571500" cy="2381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4" name="Straight Connector 233">
            <a:extLst>
              <a:ext uri="{FF2B5EF4-FFF2-40B4-BE49-F238E27FC236}">
                <a16:creationId xmlns:a16="http://schemas.microsoft.com/office/drawing/2014/main" id="{C6D75C1B-DD0B-424C-91AB-352555FE1AFC}"/>
              </a:ext>
            </a:extLst>
          </xdr:cNvPr>
          <xdr:cNvCxnSpPr/>
        </xdr:nvCxnSpPr>
        <xdr:spPr>
          <a:xfrm>
            <a:off x="3167063" y="11144248"/>
            <a:ext cx="7953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5" name="Straight Connector 234">
            <a:extLst>
              <a:ext uri="{FF2B5EF4-FFF2-40B4-BE49-F238E27FC236}">
                <a16:creationId xmlns:a16="http://schemas.microsoft.com/office/drawing/2014/main" id="{26B7D110-809F-414B-AAEA-C18818FF6B86}"/>
              </a:ext>
            </a:extLst>
          </xdr:cNvPr>
          <xdr:cNvCxnSpPr/>
        </xdr:nvCxnSpPr>
        <xdr:spPr>
          <a:xfrm flipH="1">
            <a:off x="3195637" y="1110615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6" name="Straight Connector 235">
            <a:extLst>
              <a:ext uri="{FF2B5EF4-FFF2-40B4-BE49-F238E27FC236}">
                <a16:creationId xmlns:a16="http://schemas.microsoft.com/office/drawing/2014/main" id="{E6B44DAD-762C-437D-A3B7-35A1B6F1D46D}"/>
              </a:ext>
            </a:extLst>
          </xdr:cNvPr>
          <xdr:cNvCxnSpPr/>
        </xdr:nvCxnSpPr>
        <xdr:spPr>
          <a:xfrm flipH="1">
            <a:off x="3843337" y="1110615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7" name="Straight Connector 236">
            <a:extLst>
              <a:ext uri="{FF2B5EF4-FFF2-40B4-BE49-F238E27FC236}">
                <a16:creationId xmlns:a16="http://schemas.microsoft.com/office/drawing/2014/main" id="{2D338A5B-65F7-4F48-8038-A80B3A560C4A}"/>
              </a:ext>
            </a:extLst>
          </xdr:cNvPr>
          <xdr:cNvCxnSpPr/>
        </xdr:nvCxnSpPr>
        <xdr:spPr>
          <a:xfrm>
            <a:off x="3519488" y="10929940"/>
            <a:ext cx="0" cy="2714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8" name="Straight Connector 237">
            <a:extLst>
              <a:ext uri="{FF2B5EF4-FFF2-40B4-BE49-F238E27FC236}">
                <a16:creationId xmlns:a16="http://schemas.microsoft.com/office/drawing/2014/main" id="{9BA8F9FB-8F7C-4D7C-A4B8-93DAD9EFE49C}"/>
              </a:ext>
            </a:extLst>
          </xdr:cNvPr>
          <xdr:cNvCxnSpPr/>
        </xdr:nvCxnSpPr>
        <xdr:spPr>
          <a:xfrm flipH="1">
            <a:off x="3476630" y="11106144"/>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9" name="Straight Connector 238">
            <a:extLst>
              <a:ext uri="{FF2B5EF4-FFF2-40B4-BE49-F238E27FC236}">
                <a16:creationId xmlns:a16="http://schemas.microsoft.com/office/drawing/2014/main" id="{A32F043E-2577-41DB-A768-549912EF9FD8}"/>
              </a:ext>
            </a:extLst>
          </xdr:cNvPr>
          <xdr:cNvCxnSpPr/>
        </xdr:nvCxnSpPr>
        <xdr:spPr>
          <a:xfrm flipH="1">
            <a:off x="576256" y="8204708"/>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0" name="Straight Connector 239">
            <a:extLst>
              <a:ext uri="{FF2B5EF4-FFF2-40B4-BE49-F238E27FC236}">
                <a16:creationId xmlns:a16="http://schemas.microsoft.com/office/drawing/2014/main" id="{6717245B-B812-45F9-9A18-5C76BDC8C8F5}"/>
              </a:ext>
            </a:extLst>
          </xdr:cNvPr>
          <xdr:cNvCxnSpPr/>
        </xdr:nvCxnSpPr>
        <xdr:spPr>
          <a:xfrm flipV="1">
            <a:off x="756013" y="8861223"/>
            <a:ext cx="291733" cy="8751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1" name="Straight Connector 240">
            <a:extLst>
              <a:ext uri="{FF2B5EF4-FFF2-40B4-BE49-F238E27FC236}">
                <a16:creationId xmlns:a16="http://schemas.microsoft.com/office/drawing/2014/main" id="{F4035041-1F72-44E8-A6B4-E472AA599DE4}"/>
              </a:ext>
            </a:extLst>
          </xdr:cNvPr>
          <xdr:cNvCxnSpPr/>
        </xdr:nvCxnSpPr>
        <xdr:spPr>
          <a:xfrm flipH="1">
            <a:off x="776280" y="8880983"/>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2" name="Straight Connector 241">
            <a:extLst>
              <a:ext uri="{FF2B5EF4-FFF2-40B4-BE49-F238E27FC236}">
                <a16:creationId xmlns:a16="http://schemas.microsoft.com/office/drawing/2014/main" id="{61778D7D-028E-4EE4-876F-FE909E388EAA}"/>
              </a:ext>
            </a:extLst>
          </xdr:cNvPr>
          <xdr:cNvCxnSpPr/>
        </xdr:nvCxnSpPr>
        <xdr:spPr>
          <a:xfrm flipV="1">
            <a:off x="622660" y="8451649"/>
            <a:ext cx="291733" cy="8751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3" name="Straight Connector 242">
            <a:extLst>
              <a:ext uri="{FF2B5EF4-FFF2-40B4-BE49-F238E27FC236}">
                <a16:creationId xmlns:a16="http://schemas.microsoft.com/office/drawing/2014/main" id="{9C8049B0-D998-4AC5-B5A8-1D419C26D5A0}"/>
              </a:ext>
            </a:extLst>
          </xdr:cNvPr>
          <xdr:cNvCxnSpPr/>
        </xdr:nvCxnSpPr>
        <xdr:spPr>
          <a:xfrm flipH="1">
            <a:off x="652453" y="8466647"/>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246" name="Group 245">
            <a:extLst>
              <a:ext uri="{FF2B5EF4-FFF2-40B4-BE49-F238E27FC236}">
                <a16:creationId xmlns:a16="http://schemas.microsoft.com/office/drawing/2014/main" id="{A6144C60-699F-973E-384F-D5203B4856EA}"/>
              </a:ext>
            </a:extLst>
          </xdr:cNvPr>
          <xdr:cNvGrpSpPr/>
        </xdr:nvGrpSpPr>
        <xdr:grpSpPr>
          <a:xfrm rot="18795011">
            <a:off x="4905376" y="7953374"/>
            <a:ext cx="647700" cy="2519362"/>
            <a:chOff x="9391650" y="9715500"/>
            <a:chExt cx="647700" cy="2519362"/>
          </a:xfrm>
        </xdr:grpSpPr>
        <xdr:sp macro="" textlink="">
          <xdr:nvSpPr>
            <xdr:cNvPr id="244" name="Freeform: Shape 243">
              <a:extLst>
                <a:ext uri="{FF2B5EF4-FFF2-40B4-BE49-F238E27FC236}">
                  <a16:creationId xmlns:a16="http://schemas.microsoft.com/office/drawing/2014/main" id="{44AAF73E-3F13-4058-B66F-C5BFF005029E}"/>
                </a:ext>
              </a:extLst>
            </xdr:cNvPr>
            <xdr:cNvSpPr/>
          </xdr:nvSpPr>
          <xdr:spPr>
            <a:xfrm>
              <a:off x="9391650" y="9715500"/>
              <a:ext cx="647700" cy="2519362"/>
            </a:xfrm>
            <a:custGeom>
              <a:avLst/>
              <a:gdLst>
                <a:gd name="connsiteX0" fmla="*/ 304800 w 647700"/>
                <a:gd name="connsiteY0" fmla="*/ 2519362 h 2519362"/>
                <a:gd name="connsiteX1" fmla="*/ 238125 w 647700"/>
                <a:gd name="connsiteY1" fmla="*/ 2371725 h 2519362"/>
                <a:gd name="connsiteX2" fmla="*/ 200025 w 647700"/>
                <a:gd name="connsiteY2" fmla="*/ 2433637 h 2519362"/>
                <a:gd name="connsiteX3" fmla="*/ 0 w 647700"/>
                <a:gd name="connsiteY3" fmla="*/ 2433637 h 2519362"/>
                <a:gd name="connsiteX4" fmla="*/ 0 w 647700"/>
                <a:gd name="connsiteY4" fmla="*/ 0 h 2519362"/>
                <a:gd name="connsiteX5" fmla="*/ 647700 w 647700"/>
                <a:gd name="connsiteY5" fmla="*/ 0 h 2519362"/>
                <a:gd name="connsiteX6" fmla="*/ 647700 w 647700"/>
                <a:gd name="connsiteY6" fmla="*/ 2433637 h 2519362"/>
                <a:gd name="connsiteX7" fmla="*/ 361950 w 647700"/>
                <a:gd name="connsiteY7" fmla="*/ 2433637 h 2519362"/>
                <a:gd name="connsiteX8" fmla="*/ 304800 w 647700"/>
                <a:gd name="connsiteY8" fmla="*/ 2519362 h 251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7700" h="2519362">
                  <a:moveTo>
                    <a:pt x="304800" y="2519362"/>
                  </a:moveTo>
                  <a:lnTo>
                    <a:pt x="238125" y="2371725"/>
                  </a:lnTo>
                  <a:lnTo>
                    <a:pt x="200025" y="2433637"/>
                  </a:lnTo>
                  <a:lnTo>
                    <a:pt x="0" y="2433637"/>
                  </a:lnTo>
                  <a:lnTo>
                    <a:pt x="0" y="0"/>
                  </a:lnTo>
                  <a:lnTo>
                    <a:pt x="647700" y="0"/>
                  </a:lnTo>
                  <a:lnTo>
                    <a:pt x="647700" y="2433637"/>
                  </a:lnTo>
                  <a:lnTo>
                    <a:pt x="361950" y="2433637"/>
                  </a:lnTo>
                  <a:lnTo>
                    <a:pt x="304800" y="25193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245" name="Straight Connector 244">
              <a:extLst>
                <a:ext uri="{FF2B5EF4-FFF2-40B4-BE49-F238E27FC236}">
                  <a16:creationId xmlns:a16="http://schemas.microsoft.com/office/drawing/2014/main" id="{BB6DCECC-BFE1-46BD-910A-B427D9E4BDCC}"/>
                </a:ext>
              </a:extLst>
            </xdr:cNvPr>
            <xdr:cNvCxnSpPr/>
          </xdr:nvCxnSpPr>
          <xdr:spPr>
            <a:xfrm>
              <a:off x="9482137" y="9725024"/>
              <a:ext cx="0" cy="24288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48" name="Straight Connector 247">
            <a:extLst>
              <a:ext uri="{FF2B5EF4-FFF2-40B4-BE49-F238E27FC236}">
                <a16:creationId xmlns:a16="http://schemas.microsoft.com/office/drawing/2014/main" id="{8D018FB3-2C6D-02AF-E8F7-7964138B92A1}"/>
              </a:ext>
            </a:extLst>
          </xdr:cNvPr>
          <xdr:cNvCxnSpPr/>
        </xdr:nvCxnSpPr>
        <xdr:spPr>
          <a:xfrm>
            <a:off x="3524250" y="7677150"/>
            <a:ext cx="2517784" cy="2371725"/>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54" name="Straight Connector 253">
            <a:extLst>
              <a:ext uri="{FF2B5EF4-FFF2-40B4-BE49-F238E27FC236}">
                <a16:creationId xmlns:a16="http://schemas.microsoft.com/office/drawing/2014/main" id="{FEB9AEEC-F0B2-B55B-32D4-FDDF0F76A2F1}"/>
              </a:ext>
            </a:extLst>
          </xdr:cNvPr>
          <xdr:cNvCxnSpPr/>
        </xdr:nvCxnSpPr>
        <xdr:spPr>
          <a:xfrm flipV="1">
            <a:off x="4780378" y="8766520"/>
            <a:ext cx="443795" cy="471764"/>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1" name="Straight Connector 270">
            <a:extLst>
              <a:ext uri="{FF2B5EF4-FFF2-40B4-BE49-F238E27FC236}">
                <a16:creationId xmlns:a16="http://schemas.microsoft.com/office/drawing/2014/main" id="{997C2F05-C86C-AF0B-B1B4-06581F0E45AA}"/>
              </a:ext>
            </a:extLst>
          </xdr:cNvPr>
          <xdr:cNvCxnSpPr/>
        </xdr:nvCxnSpPr>
        <xdr:spPr>
          <a:xfrm>
            <a:off x="2488294" y="7700963"/>
            <a:ext cx="262514" cy="65246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4" name="Straight Connector 273">
            <a:extLst>
              <a:ext uri="{FF2B5EF4-FFF2-40B4-BE49-F238E27FC236}">
                <a16:creationId xmlns:a16="http://schemas.microsoft.com/office/drawing/2014/main" id="{869CCB7C-5EB8-400D-B18C-C602B3C7927B}"/>
              </a:ext>
            </a:extLst>
          </xdr:cNvPr>
          <xdr:cNvCxnSpPr/>
        </xdr:nvCxnSpPr>
        <xdr:spPr>
          <a:xfrm>
            <a:off x="4710107" y="7024677"/>
            <a:ext cx="199812" cy="67628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8" name="Straight Connector 277">
            <a:extLst>
              <a:ext uri="{FF2B5EF4-FFF2-40B4-BE49-F238E27FC236}">
                <a16:creationId xmlns:a16="http://schemas.microsoft.com/office/drawing/2014/main" id="{D5771E39-A1E3-46D6-AFFA-9502C19C1398}"/>
              </a:ext>
            </a:extLst>
          </xdr:cNvPr>
          <xdr:cNvCxnSpPr/>
        </xdr:nvCxnSpPr>
        <xdr:spPr>
          <a:xfrm flipV="1">
            <a:off x="4567237" y="7875862"/>
            <a:ext cx="728663" cy="21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9" name="Straight Connector 278">
            <a:extLst>
              <a:ext uri="{FF2B5EF4-FFF2-40B4-BE49-F238E27FC236}">
                <a16:creationId xmlns:a16="http://schemas.microsoft.com/office/drawing/2014/main" id="{8B46335C-FF88-48AE-A8B6-335A72E9E3E6}"/>
              </a:ext>
            </a:extLst>
          </xdr:cNvPr>
          <xdr:cNvCxnSpPr/>
        </xdr:nvCxnSpPr>
        <xdr:spPr>
          <a:xfrm flipH="1">
            <a:off x="5114382" y="7584586"/>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0" name="Straight Connector 279">
            <a:extLst>
              <a:ext uri="{FF2B5EF4-FFF2-40B4-BE49-F238E27FC236}">
                <a16:creationId xmlns:a16="http://schemas.microsoft.com/office/drawing/2014/main" id="{A2BCAF91-65F9-4704-9BC2-2AE65A4BB01E}"/>
              </a:ext>
            </a:extLst>
          </xdr:cNvPr>
          <xdr:cNvCxnSpPr/>
        </xdr:nvCxnSpPr>
        <xdr:spPr>
          <a:xfrm>
            <a:off x="5129217" y="7577135"/>
            <a:ext cx="115722" cy="3857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2" name="Straight Connector 281">
            <a:extLst>
              <a:ext uri="{FF2B5EF4-FFF2-40B4-BE49-F238E27FC236}">
                <a16:creationId xmlns:a16="http://schemas.microsoft.com/office/drawing/2014/main" id="{BCC173A8-DF05-4EC8-833E-8272BFB54226}"/>
              </a:ext>
            </a:extLst>
          </xdr:cNvPr>
          <xdr:cNvCxnSpPr/>
        </xdr:nvCxnSpPr>
        <xdr:spPr>
          <a:xfrm flipH="1">
            <a:off x="5195345" y="7841761"/>
            <a:ext cx="61912" cy="104775"/>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88" name="Arc 287">
            <a:extLst>
              <a:ext uri="{FF2B5EF4-FFF2-40B4-BE49-F238E27FC236}">
                <a16:creationId xmlns:a16="http://schemas.microsoft.com/office/drawing/2014/main" id="{73681950-032E-48E3-ADD6-7B5B9586797E}"/>
              </a:ext>
            </a:extLst>
          </xdr:cNvPr>
          <xdr:cNvSpPr/>
        </xdr:nvSpPr>
        <xdr:spPr>
          <a:xfrm rot="6380020">
            <a:off x="3429829" y="7658926"/>
            <a:ext cx="245996" cy="245996"/>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289" name="TextBox 288">
            <a:extLst>
              <a:ext uri="{FF2B5EF4-FFF2-40B4-BE49-F238E27FC236}">
                <a16:creationId xmlns:a16="http://schemas.microsoft.com/office/drawing/2014/main" id="{8F488E79-AAF0-496E-A5CC-F222C807815B}"/>
              </a:ext>
            </a:extLst>
          </xdr:cNvPr>
          <xdr:cNvSpPr txBox="1"/>
        </xdr:nvSpPr>
        <xdr:spPr>
          <a:xfrm>
            <a:off x="3457576" y="7848600"/>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291" name="Straight Connector 290">
            <a:extLst>
              <a:ext uri="{FF2B5EF4-FFF2-40B4-BE49-F238E27FC236}">
                <a16:creationId xmlns:a16="http://schemas.microsoft.com/office/drawing/2014/main" id="{96A385DA-CDF3-4C1B-A9C6-2618E45FB4F8}"/>
              </a:ext>
            </a:extLst>
          </xdr:cNvPr>
          <xdr:cNvCxnSpPr/>
        </xdr:nvCxnSpPr>
        <xdr:spPr>
          <a:xfrm flipH="1">
            <a:off x="5124450" y="9696450"/>
            <a:ext cx="390525" cy="45720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E0A6728-A570-178A-FE71-36A794759613}"/>
              </a:ext>
            </a:extLst>
          </xdr:cNvPr>
          <xdr:cNvCxnSpPr/>
        </xdr:nvCxnSpPr>
        <xdr:spPr>
          <a:xfrm>
            <a:off x="4728874" y="7804495"/>
            <a:ext cx="786032" cy="73943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D290A445-DFC6-B1A4-DA42-3FA38DF7110D}"/>
              </a:ext>
            </a:extLst>
          </xdr:cNvPr>
          <xdr:cNvCxnSpPr/>
        </xdr:nvCxnSpPr>
        <xdr:spPr>
          <a:xfrm flipV="1">
            <a:off x="4547016" y="7805768"/>
            <a:ext cx="267872" cy="28475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8F556430-BE6C-CEBC-78E8-5885293E4936}"/>
              </a:ext>
            </a:extLst>
          </xdr:cNvPr>
          <xdr:cNvCxnSpPr/>
        </xdr:nvCxnSpPr>
        <xdr:spPr>
          <a:xfrm>
            <a:off x="4776788" y="7796213"/>
            <a:ext cx="0"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C70980BA-D83F-447E-829C-44A85D1A7343}"/>
              </a:ext>
            </a:extLst>
          </xdr:cNvPr>
          <xdr:cNvCxnSpPr/>
        </xdr:nvCxnSpPr>
        <xdr:spPr>
          <a:xfrm flipV="1">
            <a:off x="5243513" y="8458230"/>
            <a:ext cx="267872" cy="28475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34C748DE-0970-4C27-B7BB-399E148A99D2}"/>
              </a:ext>
            </a:extLst>
          </xdr:cNvPr>
          <xdr:cNvCxnSpPr/>
        </xdr:nvCxnSpPr>
        <xdr:spPr>
          <a:xfrm>
            <a:off x="5473285" y="8448675"/>
            <a:ext cx="0"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374BD91C-D9AE-E05D-EBB1-D50F691A2995}"/>
              </a:ext>
            </a:extLst>
          </xdr:cNvPr>
          <xdr:cNvCxnSpPr/>
        </xdr:nvCxnSpPr>
        <xdr:spPr>
          <a:xfrm>
            <a:off x="1881188" y="8424863"/>
            <a:ext cx="13192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8" name="Straight Connector 37">
            <a:extLst>
              <a:ext uri="{FF2B5EF4-FFF2-40B4-BE49-F238E27FC236}">
                <a16:creationId xmlns:a16="http://schemas.microsoft.com/office/drawing/2014/main" id="{D06B8F71-D1A6-A50A-2E8A-164353871043}"/>
              </a:ext>
            </a:extLst>
          </xdr:cNvPr>
          <xdr:cNvCxnSpPr/>
        </xdr:nvCxnSpPr>
        <xdr:spPr>
          <a:xfrm>
            <a:off x="1866899" y="9572625"/>
            <a:ext cx="8286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a:extLst>
              <a:ext uri="{FF2B5EF4-FFF2-40B4-BE49-F238E27FC236}">
                <a16:creationId xmlns:a16="http://schemas.microsoft.com/office/drawing/2014/main" id="{499F808D-8496-0112-D2FC-0E51187F792A}"/>
              </a:ext>
            </a:extLst>
          </xdr:cNvPr>
          <xdr:cNvCxnSpPr/>
        </xdr:nvCxnSpPr>
        <xdr:spPr>
          <a:xfrm>
            <a:off x="2805113" y="9572625"/>
            <a:ext cx="3429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a:extLst>
              <a:ext uri="{FF2B5EF4-FFF2-40B4-BE49-F238E27FC236}">
                <a16:creationId xmlns:a16="http://schemas.microsoft.com/office/drawing/2014/main" id="{FE06E6E3-6480-48F4-D2D1-648E96D74EB8}"/>
              </a:ext>
            </a:extLst>
          </xdr:cNvPr>
          <xdr:cNvCxnSpPr/>
        </xdr:nvCxnSpPr>
        <xdr:spPr>
          <a:xfrm flipV="1">
            <a:off x="5470941" y="8587299"/>
            <a:ext cx="486947" cy="51763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a:extLst>
              <a:ext uri="{FF2B5EF4-FFF2-40B4-BE49-F238E27FC236}">
                <a16:creationId xmlns:a16="http://schemas.microsoft.com/office/drawing/2014/main" id="{BCA397CD-8909-68BE-E1B8-2319EE160EF0}"/>
              </a:ext>
            </a:extLst>
          </xdr:cNvPr>
          <xdr:cNvCxnSpPr/>
        </xdr:nvCxnSpPr>
        <xdr:spPr>
          <a:xfrm>
            <a:off x="5529263" y="8991600"/>
            <a:ext cx="0"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 name="Straight Connector 58">
            <a:extLst>
              <a:ext uri="{FF2B5EF4-FFF2-40B4-BE49-F238E27FC236}">
                <a16:creationId xmlns:a16="http://schemas.microsoft.com/office/drawing/2014/main" id="{788FB073-C353-4EBC-A1A3-3252962200F0}"/>
              </a:ext>
            </a:extLst>
          </xdr:cNvPr>
          <xdr:cNvCxnSpPr/>
        </xdr:nvCxnSpPr>
        <xdr:spPr>
          <a:xfrm>
            <a:off x="4943475" y="7737934"/>
            <a:ext cx="1008668" cy="94886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a:extLst>
              <a:ext uri="{FF2B5EF4-FFF2-40B4-BE49-F238E27FC236}">
                <a16:creationId xmlns:a16="http://schemas.microsoft.com/office/drawing/2014/main" id="{612C7766-A608-444E-8E61-9C423EB6C2DC}"/>
              </a:ext>
            </a:extLst>
          </xdr:cNvPr>
          <xdr:cNvCxnSpPr/>
        </xdr:nvCxnSpPr>
        <xdr:spPr>
          <a:xfrm>
            <a:off x="5905502" y="8586789"/>
            <a:ext cx="0"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a:extLst>
              <a:ext uri="{FF2B5EF4-FFF2-40B4-BE49-F238E27FC236}">
                <a16:creationId xmlns:a16="http://schemas.microsoft.com/office/drawing/2014/main" id="{20CA3C6F-9B94-F97B-66B3-5C2D24B081D7}"/>
              </a:ext>
            </a:extLst>
          </xdr:cNvPr>
          <xdr:cNvCxnSpPr/>
        </xdr:nvCxnSpPr>
        <xdr:spPr>
          <a:xfrm flipV="1">
            <a:off x="6071017" y="9988636"/>
            <a:ext cx="544096" cy="57838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7" name="Straight Connector 86">
            <a:extLst>
              <a:ext uri="{FF2B5EF4-FFF2-40B4-BE49-F238E27FC236}">
                <a16:creationId xmlns:a16="http://schemas.microsoft.com/office/drawing/2014/main" id="{C1CA91DD-C319-4895-99BC-32859541C3FE}"/>
              </a:ext>
            </a:extLst>
          </xdr:cNvPr>
          <xdr:cNvCxnSpPr/>
        </xdr:nvCxnSpPr>
        <xdr:spPr>
          <a:xfrm>
            <a:off x="5886450" y="10282238"/>
            <a:ext cx="536641" cy="504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3" name="Straight Connector 92">
            <a:extLst>
              <a:ext uri="{FF2B5EF4-FFF2-40B4-BE49-F238E27FC236}">
                <a16:creationId xmlns:a16="http://schemas.microsoft.com/office/drawing/2014/main" id="{97D6FB99-B995-6796-1B69-5E24551F1778}"/>
              </a:ext>
            </a:extLst>
          </xdr:cNvPr>
          <xdr:cNvCxnSpPr/>
        </xdr:nvCxnSpPr>
        <xdr:spPr>
          <a:xfrm>
            <a:off x="6129338" y="10458451"/>
            <a:ext cx="0"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5" name="Straight Connector 94">
            <a:extLst>
              <a:ext uri="{FF2B5EF4-FFF2-40B4-BE49-F238E27FC236}">
                <a16:creationId xmlns:a16="http://schemas.microsoft.com/office/drawing/2014/main" id="{57B5084E-FE53-4C8C-A010-5FF0734C0632}"/>
              </a:ext>
            </a:extLst>
          </xdr:cNvPr>
          <xdr:cNvCxnSpPr/>
        </xdr:nvCxnSpPr>
        <xdr:spPr>
          <a:xfrm>
            <a:off x="6067425" y="10086976"/>
            <a:ext cx="293634" cy="2762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7" name="Straight Connector 96">
            <a:extLst>
              <a:ext uri="{FF2B5EF4-FFF2-40B4-BE49-F238E27FC236}">
                <a16:creationId xmlns:a16="http://schemas.microsoft.com/office/drawing/2014/main" id="{7F44FE73-1E82-459B-AB83-044561D6D7C4}"/>
              </a:ext>
            </a:extLst>
          </xdr:cNvPr>
          <xdr:cNvCxnSpPr/>
        </xdr:nvCxnSpPr>
        <xdr:spPr>
          <a:xfrm>
            <a:off x="6310313" y="10263189"/>
            <a:ext cx="0"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 name="Straight Connector 103">
            <a:extLst>
              <a:ext uri="{FF2B5EF4-FFF2-40B4-BE49-F238E27FC236}">
                <a16:creationId xmlns:a16="http://schemas.microsoft.com/office/drawing/2014/main" id="{31343FFF-B9CB-40A8-BE5C-7664F6C5BB31}"/>
              </a:ext>
            </a:extLst>
          </xdr:cNvPr>
          <xdr:cNvCxnSpPr/>
        </xdr:nvCxnSpPr>
        <xdr:spPr>
          <a:xfrm>
            <a:off x="6334126" y="9805989"/>
            <a:ext cx="541702" cy="50958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 name="Straight Connector 104">
            <a:extLst>
              <a:ext uri="{FF2B5EF4-FFF2-40B4-BE49-F238E27FC236}">
                <a16:creationId xmlns:a16="http://schemas.microsoft.com/office/drawing/2014/main" id="{92679ED3-157E-4171-97C4-894044E15651}"/>
              </a:ext>
            </a:extLst>
          </xdr:cNvPr>
          <xdr:cNvCxnSpPr/>
        </xdr:nvCxnSpPr>
        <xdr:spPr>
          <a:xfrm>
            <a:off x="6577014" y="9982202"/>
            <a:ext cx="0"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5" name="Straight Connector 114">
            <a:extLst>
              <a:ext uri="{FF2B5EF4-FFF2-40B4-BE49-F238E27FC236}">
                <a16:creationId xmlns:a16="http://schemas.microsoft.com/office/drawing/2014/main" id="{96464EF5-0F8D-4E73-9263-0442E97D3FDE}"/>
              </a:ext>
            </a:extLst>
          </xdr:cNvPr>
          <xdr:cNvCxnSpPr/>
        </xdr:nvCxnSpPr>
        <xdr:spPr>
          <a:xfrm flipV="1">
            <a:off x="6323432" y="10222005"/>
            <a:ext cx="544096" cy="57838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6" name="Straight Connector 115">
            <a:extLst>
              <a:ext uri="{FF2B5EF4-FFF2-40B4-BE49-F238E27FC236}">
                <a16:creationId xmlns:a16="http://schemas.microsoft.com/office/drawing/2014/main" id="{255CFF05-BE59-43C3-99CF-F4193AA5E3C9}"/>
              </a:ext>
            </a:extLst>
          </xdr:cNvPr>
          <xdr:cNvCxnSpPr/>
        </xdr:nvCxnSpPr>
        <xdr:spPr>
          <a:xfrm>
            <a:off x="6381753" y="10691820"/>
            <a:ext cx="0"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9" name="Straight Connector 118">
            <a:extLst>
              <a:ext uri="{FF2B5EF4-FFF2-40B4-BE49-F238E27FC236}">
                <a16:creationId xmlns:a16="http://schemas.microsoft.com/office/drawing/2014/main" id="{EEB2F29F-A107-4F07-9B15-89EEB917DCA9}"/>
              </a:ext>
            </a:extLst>
          </xdr:cNvPr>
          <xdr:cNvCxnSpPr/>
        </xdr:nvCxnSpPr>
        <xdr:spPr>
          <a:xfrm>
            <a:off x="6829429" y="10215571"/>
            <a:ext cx="0"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05" name="Straight Connector 304">
            <a:extLst>
              <a:ext uri="{FF2B5EF4-FFF2-40B4-BE49-F238E27FC236}">
                <a16:creationId xmlns:a16="http://schemas.microsoft.com/office/drawing/2014/main" id="{024D3718-DA04-531F-0963-DDA7FC7BAEB4}"/>
              </a:ext>
            </a:extLst>
          </xdr:cNvPr>
          <xdr:cNvCxnSpPr/>
        </xdr:nvCxnSpPr>
        <xdr:spPr>
          <a:xfrm>
            <a:off x="2752725" y="8443913"/>
            <a:ext cx="0" cy="100012"/>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90473</xdr:colOff>
      <xdr:row>43</xdr:row>
      <xdr:rowOff>66675</xdr:rowOff>
    </xdr:from>
    <xdr:to>
      <xdr:col>69</xdr:col>
      <xdr:colOff>85725</xdr:colOff>
      <xdr:row>68</xdr:row>
      <xdr:rowOff>80963</xdr:rowOff>
    </xdr:to>
    <xdr:grpSp>
      <xdr:nvGrpSpPr>
        <xdr:cNvPr id="49" name="Group 48">
          <a:extLst>
            <a:ext uri="{FF2B5EF4-FFF2-40B4-BE49-F238E27FC236}">
              <a16:creationId xmlns:a16="http://schemas.microsoft.com/office/drawing/2014/main" id="{1ACE8254-85BF-51A7-E989-09AA922FFB4F}"/>
            </a:ext>
          </a:extLst>
        </xdr:cNvPr>
        <xdr:cNvGrpSpPr/>
      </xdr:nvGrpSpPr>
      <xdr:grpSpPr>
        <a:xfrm>
          <a:off x="7377098" y="6762750"/>
          <a:ext cx="3881452" cy="3586163"/>
          <a:chOff x="7377098" y="6638925"/>
          <a:chExt cx="3881452" cy="3586163"/>
        </a:xfrm>
      </xdr:grpSpPr>
      <xdr:sp macro="" textlink="">
        <xdr:nvSpPr>
          <xdr:cNvPr id="130" name="Freeform: Shape 129">
            <a:extLst>
              <a:ext uri="{FF2B5EF4-FFF2-40B4-BE49-F238E27FC236}">
                <a16:creationId xmlns:a16="http://schemas.microsoft.com/office/drawing/2014/main" id="{958A8B56-566C-9C1C-D2C8-F52E874CA1E9}"/>
              </a:ext>
            </a:extLst>
          </xdr:cNvPr>
          <xdr:cNvSpPr/>
        </xdr:nvSpPr>
        <xdr:spPr>
          <a:xfrm>
            <a:off x="7834312" y="7034212"/>
            <a:ext cx="2738438" cy="2543175"/>
          </a:xfrm>
          <a:custGeom>
            <a:avLst/>
            <a:gdLst>
              <a:gd name="connsiteX0" fmla="*/ 0 w 2738438"/>
              <a:gd name="connsiteY0" fmla="*/ 661988 h 2543175"/>
              <a:gd name="connsiteX1" fmla="*/ 752475 w 2738438"/>
              <a:gd name="connsiteY1" fmla="*/ 2543175 h 2543175"/>
              <a:gd name="connsiteX2" fmla="*/ 1400175 w 2738438"/>
              <a:gd name="connsiteY2" fmla="*/ 2543175 h 2543175"/>
              <a:gd name="connsiteX3" fmla="*/ 2295525 w 2738438"/>
              <a:gd name="connsiteY3" fmla="*/ 2205038 h 2543175"/>
              <a:gd name="connsiteX4" fmla="*/ 2738438 w 2738438"/>
              <a:gd name="connsiteY4" fmla="*/ 1738313 h 2543175"/>
              <a:gd name="connsiteX5" fmla="*/ 2224088 w 2738438"/>
              <a:gd name="connsiteY5" fmla="*/ 0 h 2543175"/>
              <a:gd name="connsiteX6" fmla="*/ 0 w 2738438"/>
              <a:gd name="connsiteY6" fmla="*/ 661988 h 25431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38438" h="2543175">
                <a:moveTo>
                  <a:pt x="0" y="661988"/>
                </a:moveTo>
                <a:lnTo>
                  <a:pt x="752475" y="2543175"/>
                </a:lnTo>
                <a:lnTo>
                  <a:pt x="1400175" y="2543175"/>
                </a:lnTo>
                <a:lnTo>
                  <a:pt x="2295525" y="2205038"/>
                </a:lnTo>
                <a:lnTo>
                  <a:pt x="2738438" y="1738313"/>
                </a:lnTo>
                <a:lnTo>
                  <a:pt x="2224088" y="0"/>
                </a:lnTo>
                <a:lnTo>
                  <a:pt x="0" y="66198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33" name="Straight Connector 132">
            <a:extLst>
              <a:ext uri="{FF2B5EF4-FFF2-40B4-BE49-F238E27FC236}">
                <a16:creationId xmlns:a16="http://schemas.microsoft.com/office/drawing/2014/main" id="{5BC1D0EF-BCDB-24D2-3A02-8C8FFBFE4399}"/>
              </a:ext>
            </a:extLst>
          </xdr:cNvPr>
          <xdr:cNvCxnSpPr/>
        </xdr:nvCxnSpPr>
        <xdr:spPr>
          <a:xfrm flipV="1">
            <a:off x="7829550" y="6638925"/>
            <a:ext cx="0" cy="10001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6" name="Straight Connector 135">
            <a:extLst>
              <a:ext uri="{FF2B5EF4-FFF2-40B4-BE49-F238E27FC236}">
                <a16:creationId xmlns:a16="http://schemas.microsoft.com/office/drawing/2014/main" id="{AEC596E8-2856-3A16-0545-49B21E68C24E}"/>
              </a:ext>
            </a:extLst>
          </xdr:cNvPr>
          <xdr:cNvCxnSpPr/>
        </xdr:nvCxnSpPr>
        <xdr:spPr>
          <a:xfrm>
            <a:off x="7743829" y="6715125"/>
            <a:ext cx="238600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9" name="Straight Connector 138">
            <a:extLst>
              <a:ext uri="{FF2B5EF4-FFF2-40B4-BE49-F238E27FC236}">
                <a16:creationId xmlns:a16="http://schemas.microsoft.com/office/drawing/2014/main" id="{1AAE5A9D-11F7-1B56-8310-756667441B42}"/>
              </a:ext>
            </a:extLst>
          </xdr:cNvPr>
          <xdr:cNvCxnSpPr/>
        </xdr:nvCxnSpPr>
        <xdr:spPr>
          <a:xfrm flipH="1">
            <a:off x="7791450" y="667702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3" name="Straight Connector 142">
            <a:extLst>
              <a:ext uri="{FF2B5EF4-FFF2-40B4-BE49-F238E27FC236}">
                <a16:creationId xmlns:a16="http://schemas.microsoft.com/office/drawing/2014/main" id="{AF16C996-8A6D-4584-8596-B2EF06C77FBC}"/>
              </a:ext>
            </a:extLst>
          </xdr:cNvPr>
          <xdr:cNvCxnSpPr/>
        </xdr:nvCxnSpPr>
        <xdr:spPr>
          <a:xfrm flipV="1">
            <a:off x="10058400" y="6638928"/>
            <a:ext cx="0" cy="35718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6" name="Straight Connector 145">
            <a:extLst>
              <a:ext uri="{FF2B5EF4-FFF2-40B4-BE49-F238E27FC236}">
                <a16:creationId xmlns:a16="http://schemas.microsoft.com/office/drawing/2014/main" id="{40646553-994C-45E1-90E4-23C7E2DDECCB}"/>
              </a:ext>
            </a:extLst>
          </xdr:cNvPr>
          <xdr:cNvCxnSpPr/>
        </xdr:nvCxnSpPr>
        <xdr:spPr>
          <a:xfrm flipH="1">
            <a:off x="10020300" y="667702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2" name="Straight Connector 151">
            <a:extLst>
              <a:ext uri="{FF2B5EF4-FFF2-40B4-BE49-F238E27FC236}">
                <a16:creationId xmlns:a16="http://schemas.microsoft.com/office/drawing/2014/main" id="{37DFFC84-58D1-70F3-ABF7-CC54D40B4428}"/>
              </a:ext>
            </a:extLst>
          </xdr:cNvPr>
          <xdr:cNvCxnSpPr/>
        </xdr:nvCxnSpPr>
        <xdr:spPr>
          <a:xfrm>
            <a:off x="7877175" y="7029450"/>
            <a:ext cx="21002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6" name="Straight Connector 155">
            <a:extLst>
              <a:ext uri="{FF2B5EF4-FFF2-40B4-BE49-F238E27FC236}">
                <a16:creationId xmlns:a16="http://schemas.microsoft.com/office/drawing/2014/main" id="{98100A45-2945-7AB1-3AA5-29E638A8CFB8}"/>
              </a:ext>
            </a:extLst>
          </xdr:cNvPr>
          <xdr:cNvCxnSpPr/>
        </xdr:nvCxnSpPr>
        <xdr:spPr>
          <a:xfrm flipH="1">
            <a:off x="7377113" y="7029450"/>
            <a:ext cx="38575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 name="Straight Connector 158">
            <a:extLst>
              <a:ext uri="{FF2B5EF4-FFF2-40B4-BE49-F238E27FC236}">
                <a16:creationId xmlns:a16="http://schemas.microsoft.com/office/drawing/2014/main" id="{6F0CF221-93A0-01D2-9D69-A86CBE46802E}"/>
              </a:ext>
            </a:extLst>
          </xdr:cNvPr>
          <xdr:cNvCxnSpPr/>
        </xdr:nvCxnSpPr>
        <xdr:spPr>
          <a:xfrm>
            <a:off x="7448551" y="6967535"/>
            <a:ext cx="0" cy="266224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3" name="Straight Connector 162">
            <a:extLst>
              <a:ext uri="{FF2B5EF4-FFF2-40B4-BE49-F238E27FC236}">
                <a16:creationId xmlns:a16="http://schemas.microsoft.com/office/drawing/2014/main" id="{D5EB9BD5-4C88-429A-A2F6-A18ACEEF8281}"/>
              </a:ext>
            </a:extLst>
          </xdr:cNvPr>
          <xdr:cNvCxnSpPr/>
        </xdr:nvCxnSpPr>
        <xdr:spPr>
          <a:xfrm flipH="1">
            <a:off x="7410448" y="699135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Straight Connector 166">
            <a:extLst>
              <a:ext uri="{FF2B5EF4-FFF2-40B4-BE49-F238E27FC236}">
                <a16:creationId xmlns:a16="http://schemas.microsoft.com/office/drawing/2014/main" id="{8ACDCA12-3FB3-4A51-880A-BC608A9E5AFD}"/>
              </a:ext>
            </a:extLst>
          </xdr:cNvPr>
          <xdr:cNvCxnSpPr/>
        </xdr:nvCxnSpPr>
        <xdr:spPr>
          <a:xfrm flipH="1">
            <a:off x="7377109" y="7696200"/>
            <a:ext cx="38575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5" name="Straight Connector 174">
            <a:extLst>
              <a:ext uri="{FF2B5EF4-FFF2-40B4-BE49-F238E27FC236}">
                <a16:creationId xmlns:a16="http://schemas.microsoft.com/office/drawing/2014/main" id="{8910DFD7-DCC5-4F9F-A424-A3B6E5B4F5DF}"/>
              </a:ext>
            </a:extLst>
          </xdr:cNvPr>
          <xdr:cNvCxnSpPr/>
        </xdr:nvCxnSpPr>
        <xdr:spPr>
          <a:xfrm flipH="1">
            <a:off x="7410444" y="765810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6" name="Straight Connector 175">
            <a:extLst>
              <a:ext uri="{FF2B5EF4-FFF2-40B4-BE49-F238E27FC236}">
                <a16:creationId xmlns:a16="http://schemas.microsoft.com/office/drawing/2014/main" id="{07911951-8B99-4982-9755-B14223FB70BF}"/>
              </a:ext>
            </a:extLst>
          </xdr:cNvPr>
          <xdr:cNvCxnSpPr/>
        </xdr:nvCxnSpPr>
        <xdr:spPr>
          <a:xfrm flipH="1">
            <a:off x="7377098" y="9572625"/>
            <a:ext cx="114301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4" name="Straight Connector 183">
            <a:extLst>
              <a:ext uri="{FF2B5EF4-FFF2-40B4-BE49-F238E27FC236}">
                <a16:creationId xmlns:a16="http://schemas.microsoft.com/office/drawing/2014/main" id="{35C3F8F0-A143-4F29-8CFB-DAB16F43917C}"/>
              </a:ext>
            </a:extLst>
          </xdr:cNvPr>
          <xdr:cNvCxnSpPr/>
        </xdr:nvCxnSpPr>
        <xdr:spPr>
          <a:xfrm flipH="1">
            <a:off x="7410433" y="953452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9" name="Straight Connector 248">
            <a:extLst>
              <a:ext uri="{FF2B5EF4-FFF2-40B4-BE49-F238E27FC236}">
                <a16:creationId xmlns:a16="http://schemas.microsoft.com/office/drawing/2014/main" id="{ABD2961C-99F1-7E07-482F-55BF6DE0D99B}"/>
              </a:ext>
            </a:extLst>
          </xdr:cNvPr>
          <xdr:cNvCxnSpPr/>
        </xdr:nvCxnSpPr>
        <xdr:spPr>
          <a:xfrm>
            <a:off x="7829550" y="7805738"/>
            <a:ext cx="0" cy="16906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1" name="Straight Connector 250">
            <a:extLst>
              <a:ext uri="{FF2B5EF4-FFF2-40B4-BE49-F238E27FC236}">
                <a16:creationId xmlns:a16="http://schemas.microsoft.com/office/drawing/2014/main" id="{88E62B75-A654-BFA7-A0AC-24C048868819}"/>
              </a:ext>
            </a:extLst>
          </xdr:cNvPr>
          <xdr:cNvCxnSpPr/>
        </xdr:nvCxnSpPr>
        <xdr:spPr>
          <a:xfrm>
            <a:off x="7829550" y="9629775"/>
            <a:ext cx="0" cy="5953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5" name="Straight Connector 254">
            <a:extLst>
              <a:ext uri="{FF2B5EF4-FFF2-40B4-BE49-F238E27FC236}">
                <a16:creationId xmlns:a16="http://schemas.microsoft.com/office/drawing/2014/main" id="{6889BC40-90A3-7FC0-048F-CADDC88A28B1}"/>
              </a:ext>
            </a:extLst>
          </xdr:cNvPr>
          <xdr:cNvCxnSpPr/>
        </xdr:nvCxnSpPr>
        <xdr:spPr>
          <a:xfrm>
            <a:off x="7758112" y="9858374"/>
            <a:ext cx="288607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8" name="Straight Connector 257">
            <a:extLst>
              <a:ext uri="{FF2B5EF4-FFF2-40B4-BE49-F238E27FC236}">
                <a16:creationId xmlns:a16="http://schemas.microsoft.com/office/drawing/2014/main" id="{101DAE54-065E-B3BC-7588-6D71D3827313}"/>
              </a:ext>
            </a:extLst>
          </xdr:cNvPr>
          <xdr:cNvCxnSpPr/>
        </xdr:nvCxnSpPr>
        <xdr:spPr>
          <a:xfrm flipH="1">
            <a:off x="7791449" y="982027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9" name="Straight Connector 258">
            <a:extLst>
              <a:ext uri="{FF2B5EF4-FFF2-40B4-BE49-F238E27FC236}">
                <a16:creationId xmlns:a16="http://schemas.microsoft.com/office/drawing/2014/main" id="{96CDBD32-C3EE-42CD-A6EF-C7E2FEB1A4E0}"/>
              </a:ext>
            </a:extLst>
          </xdr:cNvPr>
          <xdr:cNvCxnSpPr/>
        </xdr:nvCxnSpPr>
        <xdr:spPr>
          <a:xfrm>
            <a:off x="8586788" y="9629781"/>
            <a:ext cx="0" cy="3143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0" name="Straight Connector 259">
            <a:extLst>
              <a:ext uri="{FF2B5EF4-FFF2-40B4-BE49-F238E27FC236}">
                <a16:creationId xmlns:a16="http://schemas.microsoft.com/office/drawing/2014/main" id="{4A5123BA-93EC-4387-B4DD-2EAC2C0B069A}"/>
              </a:ext>
            </a:extLst>
          </xdr:cNvPr>
          <xdr:cNvCxnSpPr/>
        </xdr:nvCxnSpPr>
        <xdr:spPr>
          <a:xfrm flipH="1">
            <a:off x="8548686" y="982504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1" name="Straight Connector 260">
            <a:extLst>
              <a:ext uri="{FF2B5EF4-FFF2-40B4-BE49-F238E27FC236}">
                <a16:creationId xmlns:a16="http://schemas.microsoft.com/office/drawing/2014/main" id="{4555F03A-F0C5-461A-9243-DF771FC324CC}"/>
              </a:ext>
            </a:extLst>
          </xdr:cNvPr>
          <xdr:cNvCxnSpPr/>
        </xdr:nvCxnSpPr>
        <xdr:spPr>
          <a:xfrm>
            <a:off x="9234488" y="9629785"/>
            <a:ext cx="0" cy="3143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2" name="Straight Connector 261">
            <a:extLst>
              <a:ext uri="{FF2B5EF4-FFF2-40B4-BE49-F238E27FC236}">
                <a16:creationId xmlns:a16="http://schemas.microsoft.com/office/drawing/2014/main" id="{FA496B9C-1C90-4D4A-8A9E-829C7CAD51E2}"/>
              </a:ext>
            </a:extLst>
          </xdr:cNvPr>
          <xdr:cNvCxnSpPr/>
        </xdr:nvCxnSpPr>
        <xdr:spPr>
          <a:xfrm flipH="1">
            <a:off x="9196386" y="982028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3" name="Straight Connector 262">
            <a:extLst>
              <a:ext uri="{FF2B5EF4-FFF2-40B4-BE49-F238E27FC236}">
                <a16:creationId xmlns:a16="http://schemas.microsoft.com/office/drawing/2014/main" id="{D7F57145-DDBD-4771-8FDC-5F2F6D66F64C}"/>
              </a:ext>
            </a:extLst>
          </xdr:cNvPr>
          <xdr:cNvCxnSpPr/>
        </xdr:nvCxnSpPr>
        <xdr:spPr>
          <a:xfrm>
            <a:off x="10134601" y="9282113"/>
            <a:ext cx="0" cy="66200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4" name="Straight Connector 263">
            <a:extLst>
              <a:ext uri="{FF2B5EF4-FFF2-40B4-BE49-F238E27FC236}">
                <a16:creationId xmlns:a16="http://schemas.microsoft.com/office/drawing/2014/main" id="{7E053C24-8E2C-4BE2-A3CA-CECA2973161F}"/>
              </a:ext>
            </a:extLst>
          </xdr:cNvPr>
          <xdr:cNvCxnSpPr/>
        </xdr:nvCxnSpPr>
        <xdr:spPr>
          <a:xfrm flipH="1">
            <a:off x="10096500" y="982029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6" name="Straight Connector 265">
            <a:extLst>
              <a:ext uri="{FF2B5EF4-FFF2-40B4-BE49-F238E27FC236}">
                <a16:creationId xmlns:a16="http://schemas.microsoft.com/office/drawing/2014/main" id="{E9C1AFAE-0FCD-42E1-8730-13C461B5812C}"/>
              </a:ext>
            </a:extLst>
          </xdr:cNvPr>
          <xdr:cNvCxnSpPr/>
        </xdr:nvCxnSpPr>
        <xdr:spPr>
          <a:xfrm>
            <a:off x="10572750" y="8810625"/>
            <a:ext cx="0" cy="14097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7" name="Straight Connector 266">
            <a:extLst>
              <a:ext uri="{FF2B5EF4-FFF2-40B4-BE49-F238E27FC236}">
                <a16:creationId xmlns:a16="http://schemas.microsoft.com/office/drawing/2014/main" id="{30F8A4F2-C3B4-48F4-AEC9-903B2005011A}"/>
              </a:ext>
            </a:extLst>
          </xdr:cNvPr>
          <xdr:cNvCxnSpPr/>
        </xdr:nvCxnSpPr>
        <xdr:spPr>
          <a:xfrm flipH="1">
            <a:off x="10534649" y="982029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3" name="Straight Connector 272">
            <a:extLst>
              <a:ext uri="{FF2B5EF4-FFF2-40B4-BE49-F238E27FC236}">
                <a16:creationId xmlns:a16="http://schemas.microsoft.com/office/drawing/2014/main" id="{D07D824E-AEF1-846B-9956-1AEEA9389D08}"/>
              </a:ext>
            </a:extLst>
          </xdr:cNvPr>
          <xdr:cNvCxnSpPr/>
        </xdr:nvCxnSpPr>
        <xdr:spPr>
          <a:xfrm>
            <a:off x="10101261" y="7029449"/>
            <a:ext cx="114776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6" name="Straight Connector 275">
            <a:extLst>
              <a:ext uri="{FF2B5EF4-FFF2-40B4-BE49-F238E27FC236}">
                <a16:creationId xmlns:a16="http://schemas.microsoft.com/office/drawing/2014/main" id="{1A8D4C16-8C25-76BC-304B-53BDEEFF208A}"/>
              </a:ext>
            </a:extLst>
          </xdr:cNvPr>
          <xdr:cNvCxnSpPr/>
        </xdr:nvCxnSpPr>
        <xdr:spPr>
          <a:xfrm>
            <a:off x="10601325" y="8772525"/>
            <a:ext cx="3238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1" name="Straight Connector 280">
            <a:extLst>
              <a:ext uri="{FF2B5EF4-FFF2-40B4-BE49-F238E27FC236}">
                <a16:creationId xmlns:a16="http://schemas.microsoft.com/office/drawing/2014/main" id="{45910B85-C614-2FDC-4ECA-EC6C93899E7C}"/>
              </a:ext>
            </a:extLst>
          </xdr:cNvPr>
          <xdr:cNvCxnSpPr/>
        </xdr:nvCxnSpPr>
        <xdr:spPr>
          <a:xfrm>
            <a:off x="9372600" y="9572626"/>
            <a:ext cx="7048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4" name="Straight Connector 283">
            <a:extLst>
              <a:ext uri="{FF2B5EF4-FFF2-40B4-BE49-F238E27FC236}">
                <a16:creationId xmlns:a16="http://schemas.microsoft.com/office/drawing/2014/main" id="{F35DDEC4-1DF4-79F9-0943-D94BEA1E77D7}"/>
              </a:ext>
            </a:extLst>
          </xdr:cNvPr>
          <xdr:cNvCxnSpPr/>
        </xdr:nvCxnSpPr>
        <xdr:spPr>
          <a:xfrm>
            <a:off x="10177463" y="9572625"/>
            <a:ext cx="3381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6" name="Straight Connector 285">
            <a:extLst>
              <a:ext uri="{FF2B5EF4-FFF2-40B4-BE49-F238E27FC236}">
                <a16:creationId xmlns:a16="http://schemas.microsoft.com/office/drawing/2014/main" id="{FA25D1A5-89D4-B374-1931-6CF85FE9DA62}"/>
              </a:ext>
            </a:extLst>
          </xdr:cNvPr>
          <xdr:cNvCxnSpPr/>
        </xdr:nvCxnSpPr>
        <xdr:spPr>
          <a:xfrm>
            <a:off x="10615613" y="9572625"/>
            <a:ext cx="6429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0" name="Straight Connector 289">
            <a:extLst>
              <a:ext uri="{FF2B5EF4-FFF2-40B4-BE49-F238E27FC236}">
                <a16:creationId xmlns:a16="http://schemas.microsoft.com/office/drawing/2014/main" id="{A30283A4-44D5-BCD7-C5C8-27764D8CF326}"/>
              </a:ext>
            </a:extLst>
          </xdr:cNvPr>
          <xdr:cNvCxnSpPr/>
        </xdr:nvCxnSpPr>
        <xdr:spPr>
          <a:xfrm flipV="1">
            <a:off x="10848975" y="6958013"/>
            <a:ext cx="0" cy="26860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7" name="Straight Connector 296">
            <a:extLst>
              <a:ext uri="{FF2B5EF4-FFF2-40B4-BE49-F238E27FC236}">
                <a16:creationId xmlns:a16="http://schemas.microsoft.com/office/drawing/2014/main" id="{A02EE720-66A1-A732-093E-B072474F2B9C}"/>
              </a:ext>
            </a:extLst>
          </xdr:cNvPr>
          <xdr:cNvCxnSpPr/>
        </xdr:nvCxnSpPr>
        <xdr:spPr>
          <a:xfrm flipH="1">
            <a:off x="10810875" y="6996113"/>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8" name="Straight Connector 297">
            <a:extLst>
              <a:ext uri="{FF2B5EF4-FFF2-40B4-BE49-F238E27FC236}">
                <a16:creationId xmlns:a16="http://schemas.microsoft.com/office/drawing/2014/main" id="{42ACD281-D24B-4B4C-82CB-780771E02671}"/>
              </a:ext>
            </a:extLst>
          </xdr:cNvPr>
          <xdr:cNvCxnSpPr/>
        </xdr:nvCxnSpPr>
        <xdr:spPr>
          <a:xfrm flipH="1">
            <a:off x="10810875" y="873918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9" name="Straight Connector 298">
            <a:extLst>
              <a:ext uri="{FF2B5EF4-FFF2-40B4-BE49-F238E27FC236}">
                <a16:creationId xmlns:a16="http://schemas.microsoft.com/office/drawing/2014/main" id="{484F24B8-BC00-405A-BE40-6D97D8C531CF}"/>
              </a:ext>
            </a:extLst>
          </xdr:cNvPr>
          <xdr:cNvCxnSpPr/>
        </xdr:nvCxnSpPr>
        <xdr:spPr>
          <a:xfrm flipH="1">
            <a:off x="10810874" y="953928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00" name="Straight Connector 299">
            <a:extLst>
              <a:ext uri="{FF2B5EF4-FFF2-40B4-BE49-F238E27FC236}">
                <a16:creationId xmlns:a16="http://schemas.microsoft.com/office/drawing/2014/main" id="{ED2E0B06-6B5C-49A1-A7E6-FC963845BEF8}"/>
              </a:ext>
            </a:extLst>
          </xdr:cNvPr>
          <xdr:cNvCxnSpPr/>
        </xdr:nvCxnSpPr>
        <xdr:spPr>
          <a:xfrm>
            <a:off x="10601328" y="9239252"/>
            <a:ext cx="3238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01" name="Straight Connector 300">
            <a:extLst>
              <a:ext uri="{FF2B5EF4-FFF2-40B4-BE49-F238E27FC236}">
                <a16:creationId xmlns:a16="http://schemas.microsoft.com/office/drawing/2014/main" id="{1BF18CC3-AABA-4500-8D7B-87255DEB2D98}"/>
              </a:ext>
            </a:extLst>
          </xdr:cNvPr>
          <xdr:cNvCxnSpPr/>
        </xdr:nvCxnSpPr>
        <xdr:spPr>
          <a:xfrm flipH="1">
            <a:off x="10810878" y="9205915"/>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02" name="Straight Connector 301">
            <a:extLst>
              <a:ext uri="{FF2B5EF4-FFF2-40B4-BE49-F238E27FC236}">
                <a16:creationId xmlns:a16="http://schemas.microsoft.com/office/drawing/2014/main" id="{F9AC76CE-C138-4070-AD40-2BB1DCEBC5F5}"/>
              </a:ext>
            </a:extLst>
          </xdr:cNvPr>
          <xdr:cNvCxnSpPr/>
        </xdr:nvCxnSpPr>
        <xdr:spPr>
          <a:xfrm>
            <a:off x="10182222" y="9239253"/>
            <a:ext cx="3238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28128969-7D2E-42AA-ABE0-05D3D92EADDD}"/>
              </a:ext>
            </a:extLst>
          </xdr:cNvPr>
          <xdr:cNvCxnSpPr/>
        </xdr:nvCxnSpPr>
        <xdr:spPr>
          <a:xfrm flipV="1">
            <a:off x="11172829" y="6958013"/>
            <a:ext cx="0" cy="26860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A0508D80-E12F-4BFB-9515-F9AC13B6EA29}"/>
              </a:ext>
            </a:extLst>
          </xdr:cNvPr>
          <xdr:cNvCxnSpPr/>
        </xdr:nvCxnSpPr>
        <xdr:spPr>
          <a:xfrm flipH="1">
            <a:off x="11134729" y="6996113"/>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113569C4-B090-4205-856C-1E0FF9429BCD}"/>
              </a:ext>
            </a:extLst>
          </xdr:cNvPr>
          <xdr:cNvCxnSpPr/>
        </xdr:nvCxnSpPr>
        <xdr:spPr>
          <a:xfrm flipH="1">
            <a:off x="11134728" y="953928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a:extLst>
              <a:ext uri="{FF2B5EF4-FFF2-40B4-BE49-F238E27FC236}">
                <a16:creationId xmlns:a16="http://schemas.microsoft.com/office/drawing/2014/main" id="{B46D51F7-E6D6-4040-B1CF-11C9A144EBA4}"/>
              </a:ext>
            </a:extLst>
          </xdr:cNvPr>
          <xdr:cNvCxnSpPr/>
        </xdr:nvCxnSpPr>
        <xdr:spPr>
          <a:xfrm>
            <a:off x="7762876" y="10144124"/>
            <a:ext cx="288607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01AF3010-5A7C-46CF-A6C0-9C4CF8168F83}"/>
              </a:ext>
            </a:extLst>
          </xdr:cNvPr>
          <xdr:cNvCxnSpPr/>
        </xdr:nvCxnSpPr>
        <xdr:spPr>
          <a:xfrm flipH="1">
            <a:off x="7796213" y="1010602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a:extLst>
              <a:ext uri="{FF2B5EF4-FFF2-40B4-BE49-F238E27FC236}">
                <a16:creationId xmlns:a16="http://schemas.microsoft.com/office/drawing/2014/main" id="{9FE4EA83-4090-4D9F-B588-0F4740C71A0D}"/>
              </a:ext>
            </a:extLst>
          </xdr:cNvPr>
          <xdr:cNvCxnSpPr/>
        </xdr:nvCxnSpPr>
        <xdr:spPr>
          <a:xfrm flipH="1">
            <a:off x="10539413" y="1010604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80963</xdr:colOff>
      <xdr:row>76</xdr:row>
      <xdr:rowOff>52388</xdr:rowOff>
    </xdr:from>
    <xdr:to>
      <xdr:col>35</xdr:col>
      <xdr:colOff>80963</xdr:colOff>
      <xdr:row>105</xdr:row>
      <xdr:rowOff>90488</xdr:rowOff>
    </xdr:to>
    <xdr:grpSp>
      <xdr:nvGrpSpPr>
        <xdr:cNvPr id="914" name="Group 913">
          <a:extLst>
            <a:ext uri="{FF2B5EF4-FFF2-40B4-BE49-F238E27FC236}">
              <a16:creationId xmlns:a16="http://schemas.microsoft.com/office/drawing/2014/main" id="{4FF82384-8C24-C2E6-8C7A-32C9C9F483F3}"/>
            </a:ext>
          </a:extLst>
        </xdr:cNvPr>
        <xdr:cNvGrpSpPr/>
      </xdr:nvGrpSpPr>
      <xdr:grpSpPr>
        <a:xfrm>
          <a:off x="404813" y="11463338"/>
          <a:ext cx="5343525" cy="4181475"/>
          <a:chOff x="404813" y="11301413"/>
          <a:chExt cx="5343525" cy="4181475"/>
        </a:xfrm>
      </xdr:grpSpPr>
      <xdr:sp macro="" textlink="">
        <xdr:nvSpPr>
          <xdr:cNvPr id="84" name="Freeform: Shape 83">
            <a:extLst>
              <a:ext uri="{FF2B5EF4-FFF2-40B4-BE49-F238E27FC236}">
                <a16:creationId xmlns:a16="http://schemas.microsoft.com/office/drawing/2014/main" id="{E8463BEA-B71A-1446-252F-4A02CF624F67}"/>
              </a:ext>
            </a:extLst>
          </xdr:cNvPr>
          <xdr:cNvSpPr/>
        </xdr:nvSpPr>
        <xdr:spPr>
          <a:xfrm>
            <a:off x="2752725" y="13244513"/>
            <a:ext cx="1628775" cy="2147887"/>
          </a:xfrm>
          <a:custGeom>
            <a:avLst/>
            <a:gdLst>
              <a:gd name="connsiteX0" fmla="*/ 481013 w 1628775"/>
              <a:gd name="connsiteY0" fmla="*/ 0 h 2147887"/>
              <a:gd name="connsiteX1" fmla="*/ 1138238 w 1628775"/>
              <a:gd name="connsiteY1" fmla="*/ 0 h 2147887"/>
              <a:gd name="connsiteX2" fmla="*/ 1628775 w 1628775"/>
              <a:gd name="connsiteY2" fmla="*/ 1438275 h 2147887"/>
              <a:gd name="connsiteX3" fmla="*/ 1628775 w 1628775"/>
              <a:gd name="connsiteY3" fmla="*/ 2147887 h 2147887"/>
              <a:gd name="connsiteX4" fmla="*/ 0 w 1628775"/>
              <a:gd name="connsiteY4" fmla="*/ 2147887 h 2147887"/>
              <a:gd name="connsiteX5" fmla="*/ 0 w 1628775"/>
              <a:gd name="connsiteY5" fmla="*/ 1438275 h 2147887"/>
              <a:gd name="connsiteX6" fmla="*/ 481013 w 1628775"/>
              <a:gd name="connsiteY6" fmla="*/ 0 h 21478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28775" h="2147887">
                <a:moveTo>
                  <a:pt x="481013" y="0"/>
                </a:moveTo>
                <a:lnTo>
                  <a:pt x="1138238" y="0"/>
                </a:lnTo>
                <a:lnTo>
                  <a:pt x="1628775" y="1438275"/>
                </a:lnTo>
                <a:lnTo>
                  <a:pt x="1628775" y="2147887"/>
                </a:lnTo>
                <a:lnTo>
                  <a:pt x="0" y="2147887"/>
                </a:lnTo>
                <a:lnTo>
                  <a:pt x="0" y="1438275"/>
                </a:lnTo>
                <a:lnTo>
                  <a:pt x="481013"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nvGrpSpPr>
          <xdr:cNvPr id="3" name="Group 2">
            <a:extLst>
              <a:ext uri="{FF2B5EF4-FFF2-40B4-BE49-F238E27FC236}">
                <a16:creationId xmlns:a16="http://schemas.microsoft.com/office/drawing/2014/main" id="{0CDBF8EF-E198-43E8-B5B4-AF04A8BBA0BA}"/>
              </a:ext>
            </a:extLst>
          </xdr:cNvPr>
          <xdr:cNvGrpSpPr/>
        </xdr:nvGrpSpPr>
        <xdr:grpSpPr>
          <a:xfrm rot="10800000">
            <a:off x="1076325" y="14687550"/>
            <a:ext cx="4672013" cy="709612"/>
            <a:chOff x="1228725" y="1004888"/>
            <a:chExt cx="4672013" cy="709612"/>
          </a:xfrm>
        </xdr:grpSpPr>
        <xdr:sp macro="" textlink="">
          <xdr:nvSpPr>
            <xdr:cNvPr id="5" name="Freeform: Shape 4">
              <a:extLst>
                <a:ext uri="{FF2B5EF4-FFF2-40B4-BE49-F238E27FC236}">
                  <a16:creationId xmlns:a16="http://schemas.microsoft.com/office/drawing/2014/main" id="{E8BA1DB3-D5B3-8986-DADC-771C2A0E6BD0}"/>
                </a:ext>
              </a:extLst>
            </xdr:cNvPr>
            <xdr:cNvSpPr/>
          </xdr:nvSpPr>
          <xdr:spPr>
            <a:xfrm>
              <a:off x="1228725" y="1004888"/>
              <a:ext cx="4672013" cy="709612"/>
            </a:xfrm>
            <a:custGeom>
              <a:avLst/>
              <a:gdLst>
                <a:gd name="connsiteX0" fmla="*/ 0 w 4672013"/>
                <a:gd name="connsiteY0" fmla="*/ 423862 h 709612"/>
                <a:gd name="connsiteX1" fmla="*/ 114300 w 4672013"/>
                <a:gd name="connsiteY1" fmla="*/ 347662 h 709612"/>
                <a:gd name="connsiteX2" fmla="*/ 66675 w 4672013"/>
                <a:gd name="connsiteY2" fmla="*/ 300037 h 709612"/>
                <a:gd name="connsiteX3" fmla="*/ 66675 w 4672013"/>
                <a:gd name="connsiteY3" fmla="*/ 0 h 709612"/>
                <a:gd name="connsiteX4" fmla="*/ 4605338 w 4672013"/>
                <a:gd name="connsiteY4" fmla="*/ 0 h 709612"/>
                <a:gd name="connsiteX5" fmla="*/ 4605338 w 4672013"/>
                <a:gd name="connsiteY5" fmla="*/ 309562 h 709612"/>
                <a:gd name="connsiteX6" fmla="*/ 4543425 w 4672013"/>
                <a:gd name="connsiteY6" fmla="*/ 352425 h 709612"/>
                <a:gd name="connsiteX7" fmla="*/ 4672013 w 4672013"/>
                <a:gd name="connsiteY7" fmla="*/ 419100 h 709612"/>
                <a:gd name="connsiteX8" fmla="*/ 4605338 w 4672013"/>
                <a:gd name="connsiteY8" fmla="*/ 457200 h 709612"/>
                <a:gd name="connsiteX9" fmla="*/ 4605338 w 4672013"/>
                <a:gd name="connsiteY9" fmla="*/ 709612 h 709612"/>
                <a:gd name="connsiteX10" fmla="*/ 66675 w 4672013"/>
                <a:gd name="connsiteY10" fmla="*/ 709612 h 709612"/>
                <a:gd name="connsiteX11" fmla="*/ 66675 w 4672013"/>
                <a:gd name="connsiteY11" fmla="*/ 495300 h 709612"/>
                <a:gd name="connsiteX12" fmla="*/ 100013 w 4672013"/>
                <a:gd name="connsiteY12" fmla="*/ 457200 h 709612"/>
                <a:gd name="connsiteX13" fmla="*/ 0 w 4672013"/>
                <a:gd name="connsiteY13" fmla="*/ 423862 h 7096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672013" h="709612">
                  <a:moveTo>
                    <a:pt x="0" y="423862"/>
                  </a:moveTo>
                  <a:lnTo>
                    <a:pt x="114300" y="347662"/>
                  </a:lnTo>
                  <a:lnTo>
                    <a:pt x="66675" y="300037"/>
                  </a:lnTo>
                  <a:lnTo>
                    <a:pt x="66675" y="0"/>
                  </a:lnTo>
                  <a:lnTo>
                    <a:pt x="4605338" y="0"/>
                  </a:lnTo>
                  <a:lnTo>
                    <a:pt x="4605338" y="309562"/>
                  </a:lnTo>
                  <a:lnTo>
                    <a:pt x="4543425" y="352425"/>
                  </a:lnTo>
                  <a:lnTo>
                    <a:pt x="4672013" y="419100"/>
                  </a:lnTo>
                  <a:lnTo>
                    <a:pt x="4605338" y="457200"/>
                  </a:lnTo>
                  <a:lnTo>
                    <a:pt x="4605338" y="709612"/>
                  </a:lnTo>
                  <a:lnTo>
                    <a:pt x="66675" y="709612"/>
                  </a:lnTo>
                  <a:lnTo>
                    <a:pt x="66675" y="495300"/>
                  </a:lnTo>
                  <a:lnTo>
                    <a:pt x="100013" y="457200"/>
                  </a:lnTo>
                  <a:lnTo>
                    <a:pt x="0" y="4238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7" name="Straight Connector 16">
              <a:extLst>
                <a:ext uri="{FF2B5EF4-FFF2-40B4-BE49-F238E27FC236}">
                  <a16:creationId xmlns:a16="http://schemas.microsoft.com/office/drawing/2014/main" id="{4CFFF391-5EA5-7BF3-9B14-D352321D693A}"/>
                </a:ext>
              </a:extLst>
            </xdr:cNvPr>
            <xdr:cNvCxnSpPr/>
          </xdr:nvCxnSpPr>
          <xdr:spPr>
            <a:xfrm>
              <a:off x="1295400" y="1100138"/>
              <a:ext cx="4543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a:extLst>
              <a:ext uri="{FF2B5EF4-FFF2-40B4-BE49-F238E27FC236}">
                <a16:creationId xmlns:a16="http://schemas.microsoft.com/office/drawing/2014/main" id="{66DEFCB1-9CB7-6DD5-0B0F-A4C67A2F9917}"/>
              </a:ext>
            </a:extLst>
          </xdr:cNvPr>
          <xdr:cNvCxnSpPr/>
        </xdr:nvCxnSpPr>
        <xdr:spPr>
          <a:xfrm>
            <a:off x="1152525" y="15144750"/>
            <a:ext cx="4533900"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grpSp>
        <xdr:nvGrpSpPr>
          <xdr:cNvPr id="73" name="Group 72">
            <a:extLst>
              <a:ext uri="{FF2B5EF4-FFF2-40B4-BE49-F238E27FC236}">
                <a16:creationId xmlns:a16="http://schemas.microsoft.com/office/drawing/2014/main" id="{7C562818-C1F6-47C0-846B-A5CDC2EDC17D}"/>
              </a:ext>
            </a:extLst>
          </xdr:cNvPr>
          <xdr:cNvGrpSpPr/>
        </xdr:nvGrpSpPr>
        <xdr:grpSpPr>
          <a:xfrm rot="10800000">
            <a:off x="3238500" y="12020550"/>
            <a:ext cx="647700" cy="2519362"/>
            <a:chOff x="7586663" y="8748713"/>
            <a:chExt cx="647700" cy="2519362"/>
          </a:xfrm>
        </xdr:grpSpPr>
        <xdr:sp macro="" textlink="">
          <xdr:nvSpPr>
            <xdr:cNvPr id="78" name="Freeform: Shape 77">
              <a:extLst>
                <a:ext uri="{FF2B5EF4-FFF2-40B4-BE49-F238E27FC236}">
                  <a16:creationId xmlns:a16="http://schemas.microsoft.com/office/drawing/2014/main" id="{5CBF5043-AB82-CF36-5070-08DFD0125BC2}"/>
                </a:ext>
              </a:extLst>
            </xdr:cNvPr>
            <xdr:cNvSpPr/>
          </xdr:nvSpPr>
          <xdr:spPr>
            <a:xfrm>
              <a:off x="7586663" y="8748713"/>
              <a:ext cx="647700" cy="2519362"/>
            </a:xfrm>
            <a:custGeom>
              <a:avLst/>
              <a:gdLst>
                <a:gd name="connsiteX0" fmla="*/ 304800 w 647700"/>
                <a:gd name="connsiteY0" fmla="*/ 2519362 h 2519362"/>
                <a:gd name="connsiteX1" fmla="*/ 238125 w 647700"/>
                <a:gd name="connsiteY1" fmla="*/ 2371725 h 2519362"/>
                <a:gd name="connsiteX2" fmla="*/ 200025 w 647700"/>
                <a:gd name="connsiteY2" fmla="*/ 2433637 h 2519362"/>
                <a:gd name="connsiteX3" fmla="*/ 0 w 647700"/>
                <a:gd name="connsiteY3" fmla="*/ 2433637 h 2519362"/>
                <a:gd name="connsiteX4" fmla="*/ 0 w 647700"/>
                <a:gd name="connsiteY4" fmla="*/ 0 h 2519362"/>
                <a:gd name="connsiteX5" fmla="*/ 647700 w 647700"/>
                <a:gd name="connsiteY5" fmla="*/ 0 h 2519362"/>
                <a:gd name="connsiteX6" fmla="*/ 647700 w 647700"/>
                <a:gd name="connsiteY6" fmla="*/ 2433637 h 2519362"/>
                <a:gd name="connsiteX7" fmla="*/ 361950 w 647700"/>
                <a:gd name="connsiteY7" fmla="*/ 2433637 h 2519362"/>
                <a:gd name="connsiteX8" fmla="*/ 304800 w 647700"/>
                <a:gd name="connsiteY8" fmla="*/ 2519362 h 251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7700" h="2519362">
                  <a:moveTo>
                    <a:pt x="304800" y="2519362"/>
                  </a:moveTo>
                  <a:lnTo>
                    <a:pt x="238125" y="2371725"/>
                  </a:lnTo>
                  <a:lnTo>
                    <a:pt x="200025" y="2433637"/>
                  </a:lnTo>
                  <a:lnTo>
                    <a:pt x="0" y="2433637"/>
                  </a:lnTo>
                  <a:lnTo>
                    <a:pt x="0" y="0"/>
                  </a:lnTo>
                  <a:lnTo>
                    <a:pt x="647700" y="0"/>
                  </a:lnTo>
                  <a:lnTo>
                    <a:pt x="647700" y="2433637"/>
                  </a:lnTo>
                  <a:lnTo>
                    <a:pt x="361950" y="2433637"/>
                  </a:lnTo>
                  <a:lnTo>
                    <a:pt x="304800" y="25193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82" name="Straight Connector 81">
              <a:extLst>
                <a:ext uri="{FF2B5EF4-FFF2-40B4-BE49-F238E27FC236}">
                  <a16:creationId xmlns:a16="http://schemas.microsoft.com/office/drawing/2014/main" id="{093F8EBC-2DBE-00C6-A96E-4D22B022732E}"/>
                </a:ext>
              </a:extLst>
            </xdr:cNvPr>
            <xdr:cNvCxnSpPr/>
          </xdr:nvCxnSpPr>
          <xdr:spPr>
            <a:xfrm>
              <a:off x="8143875" y="8758237"/>
              <a:ext cx="0" cy="24288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88" name="Straight Connector 87">
            <a:extLst>
              <a:ext uri="{FF2B5EF4-FFF2-40B4-BE49-F238E27FC236}">
                <a16:creationId xmlns:a16="http://schemas.microsoft.com/office/drawing/2014/main" id="{5AD81945-9FCA-23DE-150C-9C53C9C5EC36}"/>
              </a:ext>
            </a:extLst>
          </xdr:cNvPr>
          <xdr:cNvCxnSpPr/>
        </xdr:nvCxnSpPr>
        <xdr:spPr>
          <a:xfrm>
            <a:off x="2752725" y="14687551"/>
            <a:ext cx="0" cy="70961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7" name="Straight Connector 106">
            <a:extLst>
              <a:ext uri="{FF2B5EF4-FFF2-40B4-BE49-F238E27FC236}">
                <a16:creationId xmlns:a16="http://schemas.microsoft.com/office/drawing/2014/main" id="{15DF1AF1-9B5D-46F5-B4E9-358F6EFAFDA7}"/>
              </a:ext>
            </a:extLst>
          </xdr:cNvPr>
          <xdr:cNvCxnSpPr/>
        </xdr:nvCxnSpPr>
        <xdr:spPr>
          <a:xfrm>
            <a:off x="4386262" y="14692313"/>
            <a:ext cx="0" cy="70961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2" name="Straight Connector 111">
            <a:extLst>
              <a:ext uri="{FF2B5EF4-FFF2-40B4-BE49-F238E27FC236}">
                <a16:creationId xmlns:a16="http://schemas.microsoft.com/office/drawing/2014/main" id="{3C0688F7-9745-8055-8C90-7E6594C238DA}"/>
              </a:ext>
            </a:extLst>
          </xdr:cNvPr>
          <xdr:cNvCxnSpPr/>
        </xdr:nvCxnSpPr>
        <xdr:spPr>
          <a:xfrm>
            <a:off x="2343150" y="14544675"/>
            <a:ext cx="8667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1" name="Straight Connector 130">
            <a:extLst>
              <a:ext uri="{FF2B5EF4-FFF2-40B4-BE49-F238E27FC236}">
                <a16:creationId xmlns:a16="http://schemas.microsoft.com/office/drawing/2014/main" id="{E69E7517-8A9D-4FC3-1E06-07B3BE5CD803}"/>
              </a:ext>
            </a:extLst>
          </xdr:cNvPr>
          <xdr:cNvCxnSpPr/>
        </xdr:nvCxnSpPr>
        <xdr:spPr>
          <a:xfrm>
            <a:off x="2428874" y="13173075"/>
            <a:ext cx="0" cy="15859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 name="Straight Connector 136">
            <a:extLst>
              <a:ext uri="{FF2B5EF4-FFF2-40B4-BE49-F238E27FC236}">
                <a16:creationId xmlns:a16="http://schemas.microsoft.com/office/drawing/2014/main" id="{0752E6A2-043D-476D-72F9-34D52411D436}"/>
              </a:ext>
            </a:extLst>
          </xdr:cNvPr>
          <xdr:cNvCxnSpPr/>
        </xdr:nvCxnSpPr>
        <xdr:spPr>
          <a:xfrm flipH="1">
            <a:off x="2386012" y="14501812"/>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2" name="Straight Connector 141">
            <a:extLst>
              <a:ext uri="{FF2B5EF4-FFF2-40B4-BE49-F238E27FC236}">
                <a16:creationId xmlns:a16="http://schemas.microsoft.com/office/drawing/2014/main" id="{CC1E3D38-789E-44BB-88D7-5302A9352A72}"/>
              </a:ext>
            </a:extLst>
          </xdr:cNvPr>
          <xdr:cNvCxnSpPr/>
        </xdr:nvCxnSpPr>
        <xdr:spPr>
          <a:xfrm flipH="1">
            <a:off x="2386006" y="14644686"/>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9" name="Straight Connector 148">
            <a:extLst>
              <a:ext uri="{FF2B5EF4-FFF2-40B4-BE49-F238E27FC236}">
                <a16:creationId xmlns:a16="http://schemas.microsoft.com/office/drawing/2014/main" id="{8FA97576-3CFF-39C1-484B-1D0899964AB5}"/>
              </a:ext>
            </a:extLst>
          </xdr:cNvPr>
          <xdr:cNvCxnSpPr/>
        </xdr:nvCxnSpPr>
        <xdr:spPr>
          <a:xfrm>
            <a:off x="3243262" y="13244512"/>
            <a:ext cx="638176"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8" name="Straight Connector 157">
            <a:extLst>
              <a:ext uri="{FF2B5EF4-FFF2-40B4-BE49-F238E27FC236}">
                <a16:creationId xmlns:a16="http://schemas.microsoft.com/office/drawing/2014/main" id="{6F33DB73-1817-97DD-4F52-9434C9501DD0}"/>
              </a:ext>
            </a:extLst>
          </xdr:cNvPr>
          <xdr:cNvCxnSpPr/>
        </xdr:nvCxnSpPr>
        <xdr:spPr>
          <a:xfrm>
            <a:off x="2352672" y="13249276"/>
            <a:ext cx="7715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a:extLst>
              <a:ext uri="{FF2B5EF4-FFF2-40B4-BE49-F238E27FC236}">
                <a16:creationId xmlns:a16="http://schemas.microsoft.com/office/drawing/2014/main" id="{BA017F0B-3390-4957-9B21-B45E736572DB}"/>
              </a:ext>
            </a:extLst>
          </xdr:cNvPr>
          <xdr:cNvCxnSpPr/>
        </xdr:nvCxnSpPr>
        <xdr:spPr>
          <a:xfrm flipH="1">
            <a:off x="2386012" y="13206413"/>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2" name="Straight Connector 191">
            <a:extLst>
              <a:ext uri="{FF2B5EF4-FFF2-40B4-BE49-F238E27FC236}">
                <a16:creationId xmlns:a16="http://schemas.microsoft.com/office/drawing/2014/main" id="{4E456183-0DFB-3131-10F4-9AD4B8B38AB6}"/>
              </a:ext>
            </a:extLst>
          </xdr:cNvPr>
          <xdr:cNvCxnSpPr/>
        </xdr:nvCxnSpPr>
        <xdr:spPr>
          <a:xfrm flipH="1">
            <a:off x="2666992" y="12820652"/>
            <a:ext cx="63342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1" name="Straight Connector 220">
            <a:extLst>
              <a:ext uri="{FF2B5EF4-FFF2-40B4-BE49-F238E27FC236}">
                <a16:creationId xmlns:a16="http://schemas.microsoft.com/office/drawing/2014/main" id="{D1680045-3364-068D-F6BB-6D5B68F03199}"/>
              </a:ext>
            </a:extLst>
          </xdr:cNvPr>
          <xdr:cNvCxnSpPr/>
        </xdr:nvCxnSpPr>
        <xdr:spPr>
          <a:xfrm>
            <a:off x="2752725" y="12744450"/>
            <a:ext cx="0" cy="4286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2" name="Straight Connector 221">
            <a:extLst>
              <a:ext uri="{FF2B5EF4-FFF2-40B4-BE49-F238E27FC236}">
                <a16:creationId xmlns:a16="http://schemas.microsoft.com/office/drawing/2014/main" id="{15556A7C-DDA3-4CC3-AFD8-B35C52ED2B9C}"/>
              </a:ext>
            </a:extLst>
          </xdr:cNvPr>
          <xdr:cNvCxnSpPr/>
        </xdr:nvCxnSpPr>
        <xdr:spPr>
          <a:xfrm flipH="1">
            <a:off x="2705099" y="1278255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 name="Straight Connector 225">
            <a:extLst>
              <a:ext uri="{FF2B5EF4-FFF2-40B4-BE49-F238E27FC236}">
                <a16:creationId xmlns:a16="http://schemas.microsoft.com/office/drawing/2014/main" id="{8E497BB2-84BF-8487-97D2-3C36220E8EDB}"/>
              </a:ext>
            </a:extLst>
          </xdr:cNvPr>
          <xdr:cNvCxnSpPr/>
        </xdr:nvCxnSpPr>
        <xdr:spPr>
          <a:xfrm>
            <a:off x="2752725" y="13311188"/>
            <a:ext cx="0" cy="10620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 name="Straight Connector 227">
            <a:extLst>
              <a:ext uri="{FF2B5EF4-FFF2-40B4-BE49-F238E27FC236}">
                <a16:creationId xmlns:a16="http://schemas.microsoft.com/office/drawing/2014/main" id="{6849A2CC-57CD-43A9-91A8-24492FEF212C}"/>
              </a:ext>
            </a:extLst>
          </xdr:cNvPr>
          <xdr:cNvCxnSpPr/>
        </xdr:nvCxnSpPr>
        <xdr:spPr>
          <a:xfrm flipH="1">
            <a:off x="3190873" y="1278255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7" name="Straight Connector 246">
            <a:extLst>
              <a:ext uri="{FF2B5EF4-FFF2-40B4-BE49-F238E27FC236}">
                <a16:creationId xmlns:a16="http://schemas.microsoft.com/office/drawing/2014/main" id="{2C5221E3-890C-44E8-984B-4197804D5B1F}"/>
              </a:ext>
            </a:extLst>
          </xdr:cNvPr>
          <xdr:cNvCxnSpPr/>
        </xdr:nvCxnSpPr>
        <xdr:spPr>
          <a:xfrm flipH="1">
            <a:off x="3810000" y="12820654"/>
            <a:ext cx="6334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0" name="Straight Connector 249">
            <a:extLst>
              <a:ext uri="{FF2B5EF4-FFF2-40B4-BE49-F238E27FC236}">
                <a16:creationId xmlns:a16="http://schemas.microsoft.com/office/drawing/2014/main" id="{CF4BCFC7-F583-4AC7-8DCC-0BE375125F3B}"/>
              </a:ext>
            </a:extLst>
          </xdr:cNvPr>
          <xdr:cNvCxnSpPr/>
        </xdr:nvCxnSpPr>
        <xdr:spPr>
          <a:xfrm>
            <a:off x="4371974" y="12744452"/>
            <a:ext cx="0" cy="170973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2" name="Straight Connector 251">
            <a:extLst>
              <a:ext uri="{FF2B5EF4-FFF2-40B4-BE49-F238E27FC236}">
                <a16:creationId xmlns:a16="http://schemas.microsoft.com/office/drawing/2014/main" id="{59EACA73-331D-4AE5-BCD7-5AD2E1311618}"/>
              </a:ext>
            </a:extLst>
          </xdr:cNvPr>
          <xdr:cNvCxnSpPr/>
        </xdr:nvCxnSpPr>
        <xdr:spPr>
          <a:xfrm flipH="1">
            <a:off x="4324348" y="12782552"/>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5" name="Straight Connector 264">
            <a:extLst>
              <a:ext uri="{FF2B5EF4-FFF2-40B4-BE49-F238E27FC236}">
                <a16:creationId xmlns:a16="http://schemas.microsoft.com/office/drawing/2014/main" id="{8508238F-AB71-4152-B98A-5CCBF190BE77}"/>
              </a:ext>
            </a:extLst>
          </xdr:cNvPr>
          <xdr:cNvCxnSpPr/>
        </xdr:nvCxnSpPr>
        <xdr:spPr>
          <a:xfrm flipH="1">
            <a:off x="3838572" y="1278255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8" name="Straight Connector 267">
            <a:extLst>
              <a:ext uri="{FF2B5EF4-FFF2-40B4-BE49-F238E27FC236}">
                <a16:creationId xmlns:a16="http://schemas.microsoft.com/office/drawing/2014/main" id="{A334BAF0-3FB0-4998-8EF0-05E8740A819C}"/>
              </a:ext>
            </a:extLst>
          </xdr:cNvPr>
          <xdr:cNvCxnSpPr/>
        </xdr:nvCxnSpPr>
        <xdr:spPr>
          <a:xfrm>
            <a:off x="3238500" y="11301413"/>
            <a:ext cx="0" cy="7524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0" name="Straight Connector 269">
            <a:extLst>
              <a:ext uri="{FF2B5EF4-FFF2-40B4-BE49-F238E27FC236}">
                <a16:creationId xmlns:a16="http://schemas.microsoft.com/office/drawing/2014/main" id="{8C59C55D-F75E-4783-85E0-3A1655AFC2E6}"/>
              </a:ext>
            </a:extLst>
          </xdr:cNvPr>
          <xdr:cNvCxnSpPr/>
        </xdr:nvCxnSpPr>
        <xdr:spPr>
          <a:xfrm>
            <a:off x="3167063" y="11672888"/>
            <a:ext cx="7953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2" name="Straight Connector 271">
            <a:extLst>
              <a:ext uri="{FF2B5EF4-FFF2-40B4-BE49-F238E27FC236}">
                <a16:creationId xmlns:a16="http://schemas.microsoft.com/office/drawing/2014/main" id="{C6E667FC-21D3-4511-8FFC-112049AA6DF8}"/>
              </a:ext>
            </a:extLst>
          </xdr:cNvPr>
          <xdr:cNvCxnSpPr/>
        </xdr:nvCxnSpPr>
        <xdr:spPr>
          <a:xfrm flipH="1">
            <a:off x="3195637" y="1163479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5" name="Straight Connector 274">
            <a:extLst>
              <a:ext uri="{FF2B5EF4-FFF2-40B4-BE49-F238E27FC236}">
                <a16:creationId xmlns:a16="http://schemas.microsoft.com/office/drawing/2014/main" id="{D82C2B1E-2F81-4A80-B844-3E98DD33D4B5}"/>
              </a:ext>
            </a:extLst>
          </xdr:cNvPr>
          <xdr:cNvCxnSpPr/>
        </xdr:nvCxnSpPr>
        <xdr:spPr>
          <a:xfrm>
            <a:off x="3886200" y="11320463"/>
            <a:ext cx="0" cy="7334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7" name="Straight Connector 276">
            <a:extLst>
              <a:ext uri="{FF2B5EF4-FFF2-40B4-BE49-F238E27FC236}">
                <a16:creationId xmlns:a16="http://schemas.microsoft.com/office/drawing/2014/main" id="{D1180936-6B78-4524-82B3-D2ACD3F56D56}"/>
              </a:ext>
            </a:extLst>
          </xdr:cNvPr>
          <xdr:cNvCxnSpPr/>
        </xdr:nvCxnSpPr>
        <xdr:spPr>
          <a:xfrm flipH="1">
            <a:off x="3843337" y="1163479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3" name="Straight Connector 282">
            <a:extLst>
              <a:ext uri="{FF2B5EF4-FFF2-40B4-BE49-F238E27FC236}">
                <a16:creationId xmlns:a16="http://schemas.microsoft.com/office/drawing/2014/main" id="{5E511DAD-E5ED-41E4-8BA4-D6310E9D2FC4}"/>
              </a:ext>
            </a:extLst>
          </xdr:cNvPr>
          <xdr:cNvCxnSpPr/>
        </xdr:nvCxnSpPr>
        <xdr:spPr>
          <a:xfrm>
            <a:off x="3167063" y="11387136"/>
            <a:ext cx="7953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5" name="Straight Connector 284">
            <a:extLst>
              <a:ext uri="{FF2B5EF4-FFF2-40B4-BE49-F238E27FC236}">
                <a16:creationId xmlns:a16="http://schemas.microsoft.com/office/drawing/2014/main" id="{A7D61A92-7928-4F00-914A-9930D4574D1F}"/>
              </a:ext>
            </a:extLst>
          </xdr:cNvPr>
          <xdr:cNvCxnSpPr/>
        </xdr:nvCxnSpPr>
        <xdr:spPr>
          <a:xfrm flipH="1">
            <a:off x="3195637" y="1134903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7" name="Straight Connector 286">
            <a:extLst>
              <a:ext uri="{FF2B5EF4-FFF2-40B4-BE49-F238E27FC236}">
                <a16:creationId xmlns:a16="http://schemas.microsoft.com/office/drawing/2014/main" id="{173188DC-F2E2-4FD6-A3B2-5EED19590A00}"/>
              </a:ext>
            </a:extLst>
          </xdr:cNvPr>
          <xdr:cNvCxnSpPr/>
        </xdr:nvCxnSpPr>
        <xdr:spPr>
          <a:xfrm flipH="1">
            <a:off x="3843337" y="1134903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2" name="Straight Connector 291">
            <a:extLst>
              <a:ext uri="{FF2B5EF4-FFF2-40B4-BE49-F238E27FC236}">
                <a16:creationId xmlns:a16="http://schemas.microsoft.com/office/drawing/2014/main" id="{924C6B86-CD6E-4AD1-A69C-C70A3380D766}"/>
              </a:ext>
            </a:extLst>
          </xdr:cNvPr>
          <xdr:cNvCxnSpPr/>
        </xdr:nvCxnSpPr>
        <xdr:spPr>
          <a:xfrm>
            <a:off x="3519488" y="11587163"/>
            <a:ext cx="0" cy="4238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3" name="Straight Connector 292">
            <a:extLst>
              <a:ext uri="{FF2B5EF4-FFF2-40B4-BE49-F238E27FC236}">
                <a16:creationId xmlns:a16="http://schemas.microsoft.com/office/drawing/2014/main" id="{9631CDB5-86A7-42EF-BDFB-DF895C8D4F8B}"/>
              </a:ext>
            </a:extLst>
          </xdr:cNvPr>
          <xdr:cNvCxnSpPr/>
        </xdr:nvCxnSpPr>
        <xdr:spPr>
          <a:xfrm flipH="1">
            <a:off x="3476630" y="11634789"/>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07" name="Straight Connector 306">
            <a:extLst>
              <a:ext uri="{FF2B5EF4-FFF2-40B4-BE49-F238E27FC236}">
                <a16:creationId xmlns:a16="http://schemas.microsoft.com/office/drawing/2014/main" id="{1113B917-8FC3-4ADA-91D3-B84F61A64800}"/>
              </a:ext>
            </a:extLst>
          </xdr:cNvPr>
          <xdr:cNvCxnSpPr/>
        </xdr:nvCxnSpPr>
        <xdr:spPr>
          <a:xfrm flipH="1" flipV="1">
            <a:off x="2847975" y="12325351"/>
            <a:ext cx="642937" cy="280987"/>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2" name="Straight Connector 351">
            <a:extLst>
              <a:ext uri="{FF2B5EF4-FFF2-40B4-BE49-F238E27FC236}">
                <a16:creationId xmlns:a16="http://schemas.microsoft.com/office/drawing/2014/main" id="{AABFB142-D506-7289-BDA8-DF15D317E63B}"/>
              </a:ext>
            </a:extLst>
          </xdr:cNvPr>
          <xdr:cNvCxnSpPr/>
        </xdr:nvCxnSpPr>
        <xdr:spPr>
          <a:xfrm flipH="1">
            <a:off x="404813" y="14687550"/>
            <a:ext cx="6334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4" name="Straight Connector 353">
            <a:extLst>
              <a:ext uri="{FF2B5EF4-FFF2-40B4-BE49-F238E27FC236}">
                <a16:creationId xmlns:a16="http://schemas.microsoft.com/office/drawing/2014/main" id="{A22FC5C1-868D-D55A-AD31-6A0912D498A1}"/>
              </a:ext>
            </a:extLst>
          </xdr:cNvPr>
          <xdr:cNvCxnSpPr/>
        </xdr:nvCxnSpPr>
        <xdr:spPr>
          <a:xfrm flipH="1">
            <a:off x="419100" y="15397162"/>
            <a:ext cx="6524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6" name="Straight Connector 355">
            <a:extLst>
              <a:ext uri="{FF2B5EF4-FFF2-40B4-BE49-F238E27FC236}">
                <a16:creationId xmlns:a16="http://schemas.microsoft.com/office/drawing/2014/main" id="{BAAD7A86-BEBE-E0C4-F003-65B792C5E365}"/>
              </a:ext>
            </a:extLst>
          </xdr:cNvPr>
          <xdr:cNvCxnSpPr/>
        </xdr:nvCxnSpPr>
        <xdr:spPr>
          <a:xfrm>
            <a:off x="809625" y="14606588"/>
            <a:ext cx="0" cy="876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8" name="Straight Connector 357">
            <a:extLst>
              <a:ext uri="{FF2B5EF4-FFF2-40B4-BE49-F238E27FC236}">
                <a16:creationId xmlns:a16="http://schemas.microsoft.com/office/drawing/2014/main" id="{3C6FDA7E-C5BC-B8C5-5E04-2660E752445A}"/>
              </a:ext>
            </a:extLst>
          </xdr:cNvPr>
          <xdr:cNvCxnSpPr/>
        </xdr:nvCxnSpPr>
        <xdr:spPr>
          <a:xfrm flipH="1">
            <a:off x="771524" y="1464945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9" name="Straight Connector 358">
            <a:extLst>
              <a:ext uri="{FF2B5EF4-FFF2-40B4-BE49-F238E27FC236}">
                <a16:creationId xmlns:a16="http://schemas.microsoft.com/office/drawing/2014/main" id="{D17A7A20-58AE-4248-9157-B3A00E3BFD38}"/>
              </a:ext>
            </a:extLst>
          </xdr:cNvPr>
          <xdr:cNvCxnSpPr/>
        </xdr:nvCxnSpPr>
        <xdr:spPr>
          <a:xfrm flipH="1">
            <a:off x="771523" y="15359062"/>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60" name="Straight Connector 359">
            <a:extLst>
              <a:ext uri="{FF2B5EF4-FFF2-40B4-BE49-F238E27FC236}">
                <a16:creationId xmlns:a16="http://schemas.microsoft.com/office/drawing/2014/main" id="{3CF0506D-90DA-48C2-8E92-EFB6CACB9354}"/>
              </a:ext>
            </a:extLst>
          </xdr:cNvPr>
          <xdr:cNvCxnSpPr/>
        </xdr:nvCxnSpPr>
        <xdr:spPr>
          <a:xfrm>
            <a:off x="485777" y="14601824"/>
            <a:ext cx="0" cy="876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61" name="Straight Connector 360">
            <a:extLst>
              <a:ext uri="{FF2B5EF4-FFF2-40B4-BE49-F238E27FC236}">
                <a16:creationId xmlns:a16="http://schemas.microsoft.com/office/drawing/2014/main" id="{6D7C20B8-187B-4508-ADA8-4279673EE7A7}"/>
              </a:ext>
            </a:extLst>
          </xdr:cNvPr>
          <xdr:cNvCxnSpPr/>
        </xdr:nvCxnSpPr>
        <xdr:spPr>
          <a:xfrm flipH="1">
            <a:off x="447676" y="1464468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62" name="Straight Connector 361">
            <a:extLst>
              <a:ext uri="{FF2B5EF4-FFF2-40B4-BE49-F238E27FC236}">
                <a16:creationId xmlns:a16="http://schemas.microsoft.com/office/drawing/2014/main" id="{7FBA742E-D811-42D4-B2DF-DCD96034DF62}"/>
              </a:ext>
            </a:extLst>
          </xdr:cNvPr>
          <xdr:cNvCxnSpPr/>
        </xdr:nvCxnSpPr>
        <xdr:spPr>
          <a:xfrm flipH="1">
            <a:off x="447675" y="1535429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66" name="Straight Connector 365">
            <a:extLst>
              <a:ext uri="{FF2B5EF4-FFF2-40B4-BE49-F238E27FC236}">
                <a16:creationId xmlns:a16="http://schemas.microsoft.com/office/drawing/2014/main" id="{0009EE47-FE19-DE90-067C-97343EF5FA24}"/>
              </a:ext>
            </a:extLst>
          </xdr:cNvPr>
          <xdr:cNvCxnSpPr/>
        </xdr:nvCxnSpPr>
        <xdr:spPr>
          <a:xfrm>
            <a:off x="757238" y="15149511"/>
            <a:ext cx="3476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68" name="Straight Connector 367">
            <a:extLst>
              <a:ext uri="{FF2B5EF4-FFF2-40B4-BE49-F238E27FC236}">
                <a16:creationId xmlns:a16="http://schemas.microsoft.com/office/drawing/2014/main" id="{1E7F4F4F-6CFD-4B0E-B981-721A0ED0103E}"/>
              </a:ext>
            </a:extLst>
          </xdr:cNvPr>
          <xdr:cNvCxnSpPr/>
        </xdr:nvCxnSpPr>
        <xdr:spPr>
          <a:xfrm flipH="1">
            <a:off x="771525" y="1511617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69" name="Straight Connector 368">
            <a:extLst>
              <a:ext uri="{FF2B5EF4-FFF2-40B4-BE49-F238E27FC236}">
                <a16:creationId xmlns:a16="http://schemas.microsoft.com/office/drawing/2014/main" id="{5310CE1C-8774-4DEB-80A4-B4740EB93A53}"/>
              </a:ext>
            </a:extLst>
          </xdr:cNvPr>
          <xdr:cNvCxnSpPr/>
        </xdr:nvCxnSpPr>
        <xdr:spPr>
          <a:xfrm flipH="1" flipV="1">
            <a:off x="1343025" y="13954125"/>
            <a:ext cx="557212" cy="842962"/>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3" name="Straight Connector 372">
            <a:extLst>
              <a:ext uri="{FF2B5EF4-FFF2-40B4-BE49-F238E27FC236}">
                <a16:creationId xmlns:a16="http://schemas.microsoft.com/office/drawing/2014/main" id="{239DD6D5-C6AD-C127-D2BC-3737752C5128}"/>
              </a:ext>
            </a:extLst>
          </xdr:cNvPr>
          <xdr:cNvCxnSpPr/>
        </xdr:nvCxnSpPr>
        <xdr:spPr>
          <a:xfrm>
            <a:off x="3514725" y="12134850"/>
            <a:ext cx="0" cy="300990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66675</xdr:colOff>
      <xdr:row>81</xdr:row>
      <xdr:rowOff>57150</xdr:rowOff>
    </xdr:from>
    <xdr:to>
      <xdr:col>57</xdr:col>
      <xdr:colOff>104775</xdr:colOff>
      <xdr:row>101</xdr:row>
      <xdr:rowOff>80962</xdr:rowOff>
    </xdr:to>
    <xdr:grpSp>
      <xdr:nvGrpSpPr>
        <xdr:cNvPr id="915" name="Group 914">
          <a:extLst>
            <a:ext uri="{FF2B5EF4-FFF2-40B4-BE49-F238E27FC236}">
              <a16:creationId xmlns:a16="http://schemas.microsoft.com/office/drawing/2014/main" id="{0F85A829-77A9-0850-3E86-9809B5C19254}"/>
            </a:ext>
          </a:extLst>
        </xdr:cNvPr>
        <xdr:cNvGrpSpPr/>
      </xdr:nvGrpSpPr>
      <xdr:grpSpPr>
        <a:xfrm>
          <a:off x="6543675" y="12182475"/>
          <a:ext cx="2790825" cy="2881312"/>
          <a:chOff x="6543675" y="12877800"/>
          <a:chExt cx="2790825" cy="2881312"/>
        </a:xfrm>
      </xdr:grpSpPr>
      <xdr:cxnSp macro="">
        <xdr:nvCxnSpPr>
          <xdr:cNvPr id="326" name="Straight Connector 325">
            <a:extLst>
              <a:ext uri="{FF2B5EF4-FFF2-40B4-BE49-F238E27FC236}">
                <a16:creationId xmlns:a16="http://schemas.microsoft.com/office/drawing/2014/main" id="{1AD78727-D0FF-4E9C-843A-12C646A550D4}"/>
              </a:ext>
            </a:extLst>
          </xdr:cNvPr>
          <xdr:cNvCxnSpPr/>
        </xdr:nvCxnSpPr>
        <xdr:spPr>
          <a:xfrm flipH="1">
            <a:off x="8158163" y="13249275"/>
            <a:ext cx="1176337"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309" name="Freeform: Shape 308">
            <a:extLst>
              <a:ext uri="{FF2B5EF4-FFF2-40B4-BE49-F238E27FC236}">
                <a16:creationId xmlns:a16="http://schemas.microsoft.com/office/drawing/2014/main" id="{48168EEA-205E-46BA-A610-20137D795F35}"/>
              </a:ext>
            </a:extLst>
          </xdr:cNvPr>
          <xdr:cNvSpPr/>
        </xdr:nvSpPr>
        <xdr:spPr>
          <a:xfrm>
            <a:off x="6962775" y="13249275"/>
            <a:ext cx="1628775" cy="2147887"/>
          </a:xfrm>
          <a:custGeom>
            <a:avLst/>
            <a:gdLst>
              <a:gd name="connsiteX0" fmla="*/ 481013 w 1628775"/>
              <a:gd name="connsiteY0" fmla="*/ 0 h 2147887"/>
              <a:gd name="connsiteX1" fmla="*/ 1138238 w 1628775"/>
              <a:gd name="connsiteY1" fmla="*/ 0 h 2147887"/>
              <a:gd name="connsiteX2" fmla="*/ 1628775 w 1628775"/>
              <a:gd name="connsiteY2" fmla="*/ 1438275 h 2147887"/>
              <a:gd name="connsiteX3" fmla="*/ 1628775 w 1628775"/>
              <a:gd name="connsiteY3" fmla="*/ 2147887 h 2147887"/>
              <a:gd name="connsiteX4" fmla="*/ 0 w 1628775"/>
              <a:gd name="connsiteY4" fmla="*/ 2147887 h 2147887"/>
              <a:gd name="connsiteX5" fmla="*/ 0 w 1628775"/>
              <a:gd name="connsiteY5" fmla="*/ 1438275 h 2147887"/>
              <a:gd name="connsiteX6" fmla="*/ 481013 w 1628775"/>
              <a:gd name="connsiteY6" fmla="*/ 0 h 21478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28775" h="2147887">
                <a:moveTo>
                  <a:pt x="481013" y="0"/>
                </a:moveTo>
                <a:lnTo>
                  <a:pt x="1138238" y="0"/>
                </a:lnTo>
                <a:lnTo>
                  <a:pt x="1628775" y="1438275"/>
                </a:lnTo>
                <a:lnTo>
                  <a:pt x="1628775" y="2147887"/>
                </a:lnTo>
                <a:lnTo>
                  <a:pt x="0" y="2147887"/>
                </a:lnTo>
                <a:lnTo>
                  <a:pt x="0" y="1438275"/>
                </a:lnTo>
                <a:lnTo>
                  <a:pt x="481013"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311" name="Straight Connector 310">
            <a:extLst>
              <a:ext uri="{FF2B5EF4-FFF2-40B4-BE49-F238E27FC236}">
                <a16:creationId xmlns:a16="http://schemas.microsoft.com/office/drawing/2014/main" id="{51783FBB-D199-5F6D-B628-7F377CC2A030}"/>
              </a:ext>
            </a:extLst>
          </xdr:cNvPr>
          <xdr:cNvCxnSpPr/>
        </xdr:nvCxnSpPr>
        <xdr:spPr>
          <a:xfrm flipH="1">
            <a:off x="6543675" y="13249275"/>
            <a:ext cx="8477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13" name="Straight Connector 312">
            <a:extLst>
              <a:ext uri="{FF2B5EF4-FFF2-40B4-BE49-F238E27FC236}">
                <a16:creationId xmlns:a16="http://schemas.microsoft.com/office/drawing/2014/main" id="{578191F5-313D-E283-90EA-2BA4595DB815}"/>
              </a:ext>
            </a:extLst>
          </xdr:cNvPr>
          <xdr:cNvCxnSpPr/>
        </xdr:nvCxnSpPr>
        <xdr:spPr>
          <a:xfrm>
            <a:off x="6638926" y="13163551"/>
            <a:ext cx="0" cy="23145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14" name="Straight Connector 313">
            <a:extLst>
              <a:ext uri="{FF2B5EF4-FFF2-40B4-BE49-F238E27FC236}">
                <a16:creationId xmlns:a16="http://schemas.microsoft.com/office/drawing/2014/main" id="{20C25412-E0F8-4354-93F7-E17F873FDECA}"/>
              </a:ext>
            </a:extLst>
          </xdr:cNvPr>
          <xdr:cNvCxnSpPr/>
        </xdr:nvCxnSpPr>
        <xdr:spPr>
          <a:xfrm flipH="1">
            <a:off x="6591301" y="1321117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15" name="Straight Connector 314">
            <a:extLst>
              <a:ext uri="{FF2B5EF4-FFF2-40B4-BE49-F238E27FC236}">
                <a16:creationId xmlns:a16="http://schemas.microsoft.com/office/drawing/2014/main" id="{9AC4BB96-CD02-4BB6-B134-C5207676224D}"/>
              </a:ext>
            </a:extLst>
          </xdr:cNvPr>
          <xdr:cNvCxnSpPr/>
        </xdr:nvCxnSpPr>
        <xdr:spPr>
          <a:xfrm flipH="1">
            <a:off x="6543678" y="14678025"/>
            <a:ext cx="33337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16" name="Straight Connector 315">
            <a:extLst>
              <a:ext uri="{FF2B5EF4-FFF2-40B4-BE49-F238E27FC236}">
                <a16:creationId xmlns:a16="http://schemas.microsoft.com/office/drawing/2014/main" id="{DA5DB9DF-0AD8-448E-89F0-D4F538FE0D01}"/>
              </a:ext>
            </a:extLst>
          </xdr:cNvPr>
          <xdr:cNvCxnSpPr/>
        </xdr:nvCxnSpPr>
        <xdr:spPr>
          <a:xfrm flipH="1">
            <a:off x="6591304" y="1463992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18" name="Straight Connector 317">
            <a:extLst>
              <a:ext uri="{FF2B5EF4-FFF2-40B4-BE49-F238E27FC236}">
                <a16:creationId xmlns:a16="http://schemas.microsoft.com/office/drawing/2014/main" id="{7BF7E215-E11E-4AAB-B643-E89DB32B3E1A}"/>
              </a:ext>
            </a:extLst>
          </xdr:cNvPr>
          <xdr:cNvCxnSpPr/>
        </xdr:nvCxnSpPr>
        <xdr:spPr>
          <a:xfrm flipH="1">
            <a:off x="6543678" y="15392400"/>
            <a:ext cx="33337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19" name="Straight Connector 318">
            <a:extLst>
              <a:ext uri="{FF2B5EF4-FFF2-40B4-BE49-F238E27FC236}">
                <a16:creationId xmlns:a16="http://schemas.microsoft.com/office/drawing/2014/main" id="{895064E0-6F42-4273-9BB4-D34471E27460}"/>
              </a:ext>
            </a:extLst>
          </xdr:cNvPr>
          <xdr:cNvCxnSpPr/>
        </xdr:nvCxnSpPr>
        <xdr:spPr>
          <a:xfrm flipH="1">
            <a:off x="6591304" y="15354302"/>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20" name="Straight Connector 319">
            <a:extLst>
              <a:ext uri="{FF2B5EF4-FFF2-40B4-BE49-F238E27FC236}">
                <a16:creationId xmlns:a16="http://schemas.microsoft.com/office/drawing/2014/main" id="{2B83EA67-AD66-49E4-B399-F4CE3C9DC7DD}"/>
              </a:ext>
            </a:extLst>
          </xdr:cNvPr>
          <xdr:cNvCxnSpPr/>
        </xdr:nvCxnSpPr>
        <xdr:spPr>
          <a:xfrm>
            <a:off x="8905885" y="13163551"/>
            <a:ext cx="0" cy="23145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21" name="Straight Connector 320">
            <a:extLst>
              <a:ext uri="{FF2B5EF4-FFF2-40B4-BE49-F238E27FC236}">
                <a16:creationId xmlns:a16="http://schemas.microsoft.com/office/drawing/2014/main" id="{C4A3BB7B-AECF-40B4-8F3F-C26FFC84C737}"/>
              </a:ext>
            </a:extLst>
          </xdr:cNvPr>
          <xdr:cNvCxnSpPr/>
        </xdr:nvCxnSpPr>
        <xdr:spPr>
          <a:xfrm flipH="1">
            <a:off x="8858260" y="1321117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22" name="Straight Connector 321">
            <a:extLst>
              <a:ext uri="{FF2B5EF4-FFF2-40B4-BE49-F238E27FC236}">
                <a16:creationId xmlns:a16="http://schemas.microsoft.com/office/drawing/2014/main" id="{23469269-A89D-4A0F-9DF1-BAD098358740}"/>
              </a:ext>
            </a:extLst>
          </xdr:cNvPr>
          <xdr:cNvCxnSpPr/>
        </xdr:nvCxnSpPr>
        <xdr:spPr>
          <a:xfrm flipH="1">
            <a:off x="8648703" y="14678025"/>
            <a:ext cx="33337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23" name="Straight Connector 322">
            <a:extLst>
              <a:ext uri="{FF2B5EF4-FFF2-40B4-BE49-F238E27FC236}">
                <a16:creationId xmlns:a16="http://schemas.microsoft.com/office/drawing/2014/main" id="{92EFE2B0-3594-4DE0-AF8C-FE68D934A79C}"/>
              </a:ext>
            </a:extLst>
          </xdr:cNvPr>
          <xdr:cNvCxnSpPr/>
        </xdr:nvCxnSpPr>
        <xdr:spPr>
          <a:xfrm flipH="1">
            <a:off x="8858263" y="1463992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24" name="Straight Connector 323">
            <a:extLst>
              <a:ext uri="{FF2B5EF4-FFF2-40B4-BE49-F238E27FC236}">
                <a16:creationId xmlns:a16="http://schemas.microsoft.com/office/drawing/2014/main" id="{02EF1BD2-FB97-4C14-9238-15F538FC72C5}"/>
              </a:ext>
            </a:extLst>
          </xdr:cNvPr>
          <xdr:cNvCxnSpPr/>
        </xdr:nvCxnSpPr>
        <xdr:spPr>
          <a:xfrm flipH="1">
            <a:off x="8648703" y="15392400"/>
            <a:ext cx="64293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25" name="Straight Connector 324">
            <a:extLst>
              <a:ext uri="{FF2B5EF4-FFF2-40B4-BE49-F238E27FC236}">
                <a16:creationId xmlns:a16="http://schemas.microsoft.com/office/drawing/2014/main" id="{7D228C9B-0DF5-4F07-8DD1-DED98D8FD7F9}"/>
              </a:ext>
            </a:extLst>
          </xdr:cNvPr>
          <xdr:cNvCxnSpPr/>
        </xdr:nvCxnSpPr>
        <xdr:spPr>
          <a:xfrm flipH="1">
            <a:off x="8858263" y="15354302"/>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28" name="Straight Connector 327">
            <a:extLst>
              <a:ext uri="{FF2B5EF4-FFF2-40B4-BE49-F238E27FC236}">
                <a16:creationId xmlns:a16="http://schemas.microsoft.com/office/drawing/2014/main" id="{1ED9BB66-2DAF-B2B1-E09D-098C61336E3D}"/>
              </a:ext>
            </a:extLst>
          </xdr:cNvPr>
          <xdr:cNvCxnSpPr/>
        </xdr:nvCxnSpPr>
        <xdr:spPr>
          <a:xfrm flipV="1">
            <a:off x="6962775" y="13306425"/>
            <a:ext cx="0" cy="11287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0" name="Straight Connector 329">
            <a:extLst>
              <a:ext uri="{FF2B5EF4-FFF2-40B4-BE49-F238E27FC236}">
                <a16:creationId xmlns:a16="http://schemas.microsoft.com/office/drawing/2014/main" id="{340D7768-3FCC-A421-220A-8308C980E2BE}"/>
              </a:ext>
            </a:extLst>
          </xdr:cNvPr>
          <xdr:cNvCxnSpPr/>
        </xdr:nvCxnSpPr>
        <xdr:spPr>
          <a:xfrm flipV="1">
            <a:off x="6962775" y="12877800"/>
            <a:ext cx="0" cy="3095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2" name="Straight Connector 331">
            <a:extLst>
              <a:ext uri="{FF2B5EF4-FFF2-40B4-BE49-F238E27FC236}">
                <a16:creationId xmlns:a16="http://schemas.microsoft.com/office/drawing/2014/main" id="{8F0C5654-1497-A4DD-BEA4-B227853B2986}"/>
              </a:ext>
            </a:extLst>
          </xdr:cNvPr>
          <xdr:cNvCxnSpPr/>
        </xdr:nvCxnSpPr>
        <xdr:spPr>
          <a:xfrm>
            <a:off x="6891335" y="12963526"/>
            <a:ext cx="176689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4" name="Straight Connector 333">
            <a:extLst>
              <a:ext uri="{FF2B5EF4-FFF2-40B4-BE49-F238E27FC236}">
                <a16:creationId xmlns:a16="http://schemas.microsoft.com/office/drawing/2014/main" id="{C0A547E2-689C-AF0C-2B91-36E90F12058B}"/>
              </a:ext>
            </a:extLst>
          </xdr:cNvPr>
          <xdr:cNvCxnSpPr/>
        </xdr:nvCxnSpPr>
        <xdr:spPr>
          <a:xfrm flipH="1">
            <a:off x="6924674" y="1293018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6" name="Straight Connector 335">
            <a:extLst>
              <a:ext uri="{FF2B5EF4-FFF2-40B4-BE49-F238E27FC236}">
                <a16:creationId xmlns:a16="http://schemas.microsoft.com/office/drawing/2014/main" id="{7AE98A40-83A8-4A09-BA9E-681BF9F3F5FD}"/>
              </a:ext>
            </a:extLst>
          </xdr:cNvPr>
          <xdr:cNvCxnSpPr/>
        </xdr:nvCxnSpPr>
        <xdr:spPr>
          <a:xfrm flipV="1">
            <a:off x="8582025" y="12877800"/>
            <a:ext cx="0" cy="3095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7" name="Straight Connector 336">
            <a:extLst>
              <a:ext uri="{FF2B5EF4-FFF2-40B4-BE49-F238E27FC236}">
                <a16:creationId xmlns:a16="http://schemas.microsoft.com/office/drawing/2014/main" id="{DE6FFD0E-9909-4122-8B56-2847D96FC73C}"/>
              </a:ext>
            </a:extLst>
          </xdr:cNvPr>
          <xdr:cNvCxnSpPr/>
        </xdr:nvCxnSpPr>
        <xdr:spPr>
          <a:xfrm flipH="1">
            <a:off x="8543924" y="1293018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9" name="Straight Connector 338">
            <a:extLst>
              <a:ext uri="{FF2B5EF4-FFF2-40B4-BE49-F238E27FC236}">
                <a16:creationId xmlns:a16="http://schemas.microsoft.com/office/drawing/2014/main" id="{96515124-E640-4FAE-8C58-44E173598A9B}"/>
              </a:ext>
            </a:extLst>
          </xdr:cNvPr>
          <xdr:cNvCxnSpPr/>
        </xdr:nvCxnSpPr>
        <xdr:spPr>
          <a:xfrm flipV="1">
            <a:off x="7448550" y="12877800"/>
            <a:ext cx="0" cy="3095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0" name="Straight Connector 339">
            <a:extLst>
              <a:ext uri="{FF2B5EF4-FFF2-40B4-BE49-F238E27FC236}">
                <a16:creationId xmlns:a16="http://schemas.microsoft.com/office/drawing/2014/main" id="{EF06B6B8-1CC2-4F76-9736-91A9DD8BE16A}"/>
              </a:ext>
            </a:extLst>
          </xdr:cNvPr>
          <xdr:cNvCxnSpPr/>
        </xdr:nvCxnSpPr>
        <xdr:spPr>
          <a:xfrm flipH="1">
            <a:off x="7410449" y="1293018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1" name="Straight Connector 340">
            <a:extLst>
              <a:ext uri="{FF2B5EF4-FFF2-40B4-BE49-F238E27FC236}">
                <a16:creationId xmlns:a16="http://schemas.microsoft.com/office/drawing/2014/main" id="{7FDA82DB-9E93-4E2B-BD61-E3C218AD6DE0}"/>
              </a:ext>
            </a:extLst>
          </xdr:cNvPr>
          <xdr:cNvCxnSpPr/>
        </xdr:nvCxnSpPr>
        <xdr:spPr>
          <a:xfrm flipV="1">
            <a:off x="8096250" y="12877800"/>
            <a:ext cx="0" cy="3095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2" name="Straight Connector 341">
            <a:extLst>
              <a:ext uri="{FF2B5EF4-FFF2-40B4-BE49-F238E27FC236}">
                <a16:creationId xmlns:a16="http://schemas.microsoft.com/office/drawing/2014/main" id="{D4D8F2A1-376B-4981-A965-F9EAFA3D2750}"/>
              </a:ext>
            </a:extLst>
          </xdr:cNvPr>
          <xdr:cNvCxnSpPr/>
        </xdr:nvCxnSpPr>
        <xdr:spPr>
          <a:xfrm flipH="1">
            <a:off x="8058149" y="1293018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4" name="Straight Connector 343">
            <a:extLst>
              <a:ext uri="{FF2B5EF4-FFF2-40B4-BE49-F238E27FC236}">
                <a16:creationId xmlns:a16="http://schemas.microsoft.com/office/drawing/2014/main" id="{2DC51D58-D409-D9DB-1A0F-C3F22E8610E0}"/>
              </a:ext>
            </a:extLst>
          </xdr:cNvPr>
          <xdr:cNvCxnSpPr/>
        </xdr:nvCxnSpPr>
        <xdr:spPr>
          <a:xfrm>
            <a:off x="6962776" y="15468600"/>
            <a:ext cx="0" cy="2905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5" name="Straight Connector 344">
            <a:extLst>
              <a:ext uri="{FF2B5EF4-FFF2-40B4-BE49-F238E27FC236}">
                <a16:creationId xmlns:a16="http://schemas.microsoft.com/office/drawing/2014/main" id="{D2D65A0B-A0FA-4926-B538-12496665B36B}"/>
              </a:ext>
            </a:extLst>
          </xdr:cNvPr>
          <xdr:cNvCxnSpPr/>
        </xdr:nvCxnSpPr>
        <xdr:spPr>
          <a:xfrm flipH="1">
            <a:off x="6924672" y="1564481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7" name="Straight Connector 346">
            <a:extLst>
              <a:ext uri="{FF2B5EF4-FFF2-40B4-BE49-F238E27FC236}">
                <a16:creationId xmlns:a16="http://schemas.microsoft.com/office/drawing/2014/main" id="{00E849AA-B4F2-3D1A-8F0E-19A80178ECD5}"/>
              </a:ext>
            </a:extLst>
          </xdr:cNvPr>
          <xdr:cNvCxnSpPr/>
        </xdr:nvCxnSpPr>
        <xdr:spPr>
          <a:xfrm>
            <a:off x="6886573" y="15678150"/>
            <a:ext cx="177165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8" name="Straight Connector 347">
            <a:extLst>
              <a:ext uri="{FF2B5EF4-FFF2-40B4-BE49-F238E27FC236}">
                <a16:creationId xmlns:a16="http://schemas.microsoft.com/office/drawing/2014/main" id="{72CEB4E7-ECC4-4D5F-BE48-741B0C6556AC}"/>
              </a:ext>
            </a:extLst>
          </xdr:cNvPr>
          <xdr:cNvCxnSpPr/>
        </xdr:nvCxnSpPr>
        <xdr:spPr>
          <a:xfrm>
            <a:off x="8582026" y="15468600"/>
            <a:ext cx="0" cy="2905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9" name="Straight Connector 348">
            <a:extLst>
              <a:ext uri="{FF2B5EF4-FFF2-40B4-BE49-F238E27FC236}">
                <a16:creationId xmlns:a16="http://schemas.microsoft.com/office/drawing/2014/main" id="{6284D3E2-439F-472F-9969-45DF37C9CB07}"/>
              </a:ext>
            </a:extLst>
          </xdr:cNvPr>
          <xdr:cNvCxnSpPr/>
        </xdr:nvCxnSpPr>
        <xdr:spPr>
          <a:xfrm flipH="1">
            <a:off x="8543922" y="1564481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77" name="Straight Connector 376">
            <a:extLst>
              <a:ext uri="{FF2B5EF4-FFF2-40B4-BE49-F238E27FC236}">
                <a16:creationId xmlns:a16="http://schemas.microsoft.com/office/drawing/2014/main" id="{8AA433AF-3C80-416F-85AF-63D05EABD727}"/>
              </a:ext>
            </a:extLst>
          </xdr:cNvPr>
          <xdr:cNvCxnSpPr/>
        </xdr:nvCxnSpPr>
        <xdr:spPr>
          <a:xfrm>
            <a:off x="9229736" y="13163552"/>
            <a:ext cx="0" cy="23145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78" name="Straight Connector 377">
            <a:extLst>
              <a:ext uri="{FF2B5EF4-FFF2-40B4-BE49-F238E27FC236}">
                <a16:creationId xmlns:a16="http://schemas.microsoft.com/office/drawing/2014/main" id="{E5880065-8068-4A86-985D-E6DA8B46C6C0}"/>
              </a:ext>
            </a:extLst>
          </xdr:cNvPr>
          <xdr:cNvCxnSpPr/>
        </xdr:nvCxnSpPr>
        <xdr:spPr>
          <a:xfrm flipH="1">
            <a:off x="9182111" y="13211178"/>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79" name="Straight Connector 378">
            <a:extLst>
              <a:ext uri="{FF2B5EF4-FFF2-40B4-BE49-F238E27FC236}">
                <a16:creationId xmlns:a16="http://schemas.microsoft.com/office/drawing/2014/main" id="{B5114A42-574C-4612-9C8A-6AA2A7B67616}"/>
              </a:ext>
            </a:extLst>
          </xdr:cNvPr>
          <xdr:cNvCxnSpPr/>
        </xdr:nvCxnSpPr>
        <xdr:spPr>
          <a:xfrm flipH="1">
            <a:off x="9182114" y="15354303"/>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90488</xdr:colOff>
      <xdr:row>113</xdr:row>
      <xdr:rowOff>52388</xdr:rowOff>
    </xdr:from>
    <xdr:to>
      <xdr:col>66</xdr:col>
      <xdr:colOff>80963</xdr:colOff>
      <xdr:row>134</xdr:row>
      <xdr:rowOff>76200</xdr:rowOff>
    </xdr:to>
    <xdr:grpSp>
      <xdr:nvGrpSpPr>
        <xdr:cNvPr id="917" name="Group 916">
          <a:extLst>
            <a:ext uri="{FF2B5EF4-FFF2-40B4-BE49-F238E27FC236}">
              <a16:creationId xmlns:a16="http://schemas.microsoft.com/office/drawing/2014/main" id="{6706B2B4-D328-6635-23D2-2E77EC371155}"/>
            </a:ext>
          </a:extLst>
        </xdr:cNvPr>
        <xdr:cNvGrpSpPr/>
      </xdr:nvGrpSpPr>
      <xdr:grpSpPr>
        <a:xfrm>
          <a:off x="7215188" y="16749713"/>
          <a:ext cx="3552825" cy="3024187"/>
          <a:chOff x="7377113" y="17302163"/>
          <a:chExt cx="3552825" cy="3024187"/>
        </a:xfrm>
      </xdr:grpSpPr>
      <xdr:sp macro="" textlink="">
        <xdr:nvSpPr>
          <xdr:cNvPr id="546" name="Freeform: Shape 545">
            <a:extLst>
              <a:ext uri="{FF2B5EF4-FFF2-40B4-BE49-F238E27FC236}">
                <a16:creationId xmlns:a16="http://schemas.microsoft.com/office/drawing/2014/main" id="{37298FFF-C34F-4CC8-838C-1D63E8C23F57}"/>
              </a:ext>
            </a:extLst>
          </xdr:cNvPr>
          <xdr:cNvSpPr/>
        </xdr:nvSpPr>
        <xdr:spPr>
          <a:xfrm>
            <a:off x="7777159" y="17673636"/>
            <a:ext cx="2428875" cy="2290762"/>
          </a:xfrm>
          <a:custGeom>
            <a:avLst/>
            <a:gdLst>
              <a:gd name="connsiteX0" fmla="*/ 490537 w 2428875"/>
              <a:gd name="connsiteY0" fmla="*/ 0 h 2290762"/>
              <a:gd name="connsiteX1" fmla="*/ 1143000 w 2428875"/>
              <a:gd name="connsiteY1" fmla="*/ 0 h 2290762"/>
              <a:gd name="connsiteX2" fmla="*/ 1928812 w 2428875"/>
              <a:gd name="connsiteY2" fmla="*/ 228600 h 2290762"/>
              <a:gd name="connsiteX3" fmla="*/ 2428875 w 2428875"/>
              <a:gd name="connsiteY3" fmla="*/ 647700 h 2290762"/>
              <a:gd name="connsiteX4" fmla="*/ 2428875 w 2428875"/>
              <a:gd name="connsiteY4" fmla="*/ 2290762 h 2290762"/>
              <a:gd name="connsiteX5" fmla="*/ 0 w 2428875"/>
              <a:gd name="connsiteY5" fmla="*/ 2290762 h 2290762"/>
              <a:gd name="connsiteX6" fmla="*/ 0 w 2428875"/>
              <a:gd name="connsiteY6" fmla="*/ 1566862 h 2290762"/>
              <a:gd name="connsiteX7" fmla="*/ 490537 w 2428875"/>
              <a:gd name="connsiteY7" fmla="*/ 0 h 22907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428875" h="2290762">
                <a:moveTo>
                  <a:pt x="490537" y="0"/>
                </a:moveTo>
                <a:lnTo>
                  <a:pt x="1143000" y="0"/>
                </a:lnTo>
                <a:lnTo>
                  <a:pt x="1928812" y="228600"/>
                </a:lnTo>
                <a:lnTo>
                  <a:pt x="2428875" y="647700"/>
                </a:lnTo>
                <a:lnTo>
                  <a:pt x="2428875" y="2290762"/>
                </a:lnTo>
                <a:lnTo>
                  <a:pt x="0" y="2290762"/>
                </a:lnTo>
                <a:lnTo>
                  <a:pt x="0" y="1566862"/>
                </a:lnTo>
                <a:lnTo>
                  <a:pt x="490537"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472" name="Straight Connector 471">
            <a:extLst>
              <a:ext uri="{FF2B5EF4-FFF2-40B4-BE49-F238E27FC236}">
                <a16:creationId xmlns:a16="http://schemas.microsoft.com/office/drawing/2014/main" id="{59355612-2D96-5DB3-23C4-25E182B611EF}"/>
              </a:ext>
            </a:extLst>
          </xdr:cNvPr>
          <xdr:cNvCxnSpPr/>
        </xdr:nvCxnSpPr>
        <xdr:spPr>
          <a:xfrm>
            <a:off x="7377113" y="17678394"/>
            <a:ext cx="8429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74" name="Straight Connector 473">
            <a:extLst>
              <a:ext uri="{FF2B5EF4-FFF2-40B4-BE49-F238E27FC236}">
                <a16:creationId xmlns:a16="http://schemas.microsoft.com/office/drawing/2014/main" id="{34457651-026E-2CCB-B42F-8A9B38B51F84}"/>
              </a:ext>
            </a:extLst>
          </xdr:cNvPr>
          <xdr:cNvCxnSpPr/>
        </xdr:nvCxnSpPr>
        <xdr:spPr>
          <a:xfrm flipH="1">
            <a:off x="7377113" y="19964400"/>
            <a:ext cx="3238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76" name="Straight Connector 475">
            <a:extLst>
              <a:ext uri="{FF2B5EF4-FFF2-40B4-BE49-F238E27FC236}">
                <a16:creationId xmlns:a16="http://schemas.microsoft.com/office/drawing/2014/main" id="{BBFE5664-1E2A-D5F7-87BC-CFAE812C5330}"/>
              </a:ext>
            </a:extLst>
          </xdr:cNvPr>
          <xdr:cNvCxnSpPr/>
        </xdr:nvCxnSpPr>
        <xdr:spPr>
          <a:xfrm flipV="1">
            <a:off x="7448551" y="17616488"/>
            <a:ext cx="0" cy="24241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0" name="Straight Connector 479">
            <a:extLst>
              <a:ext uri="{FF2B5EF4-FFF2-40B4-BE49-F238E27FC236}">
                <a16:creationId xmlns:a16="http://schemas.microsoft.com/office/drawing/2014/main" id="{944E61AA-C6F8-FA39-21C7-8080BB8D9186}"/>
              </a:ext>
            </a:extLst>
          </xdr:cNvPr>
          <xdr:cNvCxnSpPr/>
        </xdr:nvCxnSpPr>
        <xdr:spPr>
          <a:xfrm flipH="1">
            <a:off x="7405687" y="17640295"/>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1" name="Straight Connector 480">
            <a:extLst>
              <a:ext uri="{FF2B5EF4-FFF2-40B4-BE49-F238E27FC236}">
                <a16:creationId xmlns:a16="http://schemas.microsoft.com/office/drawing/2014/main" id="{896A5834-E634-4429-86EE-5FF030164DB8}"/>
              </a:ext>
            </a:extLst>
          </xdr:cNvPr>
          <xdr:cNvCxnSpPr/>
        </xdr:nvCxnSpPr>
        <xdr:spPr>
          <a:xfrm>
            <a:off x="7377119" y="19235737"/>
            <a:ext cx="33813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2" name="Straight Connector 481">
            <a:extLst>
              <a:ext uri="{FF2B5EF4-FFF2-40B4-BE49-F238E27FC236}">
                <a16:creationId xmlns:a16="http://schemas.microsoft.com/office/drawing/2014/main" id="{32491BB5-D699-4E08-9F72-91EF76E6470F}"/>
              </a:ext>
            </a:extLst>
          </xdr:cNvPr>
          <xdr:cNvCxnSpPr/>
        </xdr:nvCxnSpPr>
        <xdr:spPr>
          <a:xfrm flipH="1">
            <a:off x="7405693" y="1919763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5" name="Straight Connector 484">
            <a:extLst>
              <a:ext uri="{FF2B5EF4-FFF2-40B4-BE49-F238E27FC236}">
                <a16:creationId xmlns:a16="http://schemas.microsoft.com/office/drawing/2014/main" id="{6BB8308C-0E82-41C8-85FD-E97026A5C231}"/>
              </a:ext>
            </a:extLst>
          </xdr:cNvPr>
          <xdr:cNvCxnSpPr/>
        </xdr:nvCxnSpPr>
        <xdr:spPr>
          <a:xfrm flipH="1">
            <a:off x="7405693" y="1992630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7" name="Straight Connector 486">
            <a:extLst>
              <a:ext uri="{FF2B5EF4-FFF2-40B4-BE49-F238E27FC236}">
                <a16:creationId xmlns:a16="http://schemas.microsoft.com/office/drawing/2014/main" id="{FF1A1A1A-F382-14C6-BB4F-C831F2C0626F}"/>
              </a:ext>
            </a:extLst>
          </xdr:cNvPr>
          <xdr:cNvCxnSpPr/>
        </xdr:nvCxnSpPr>
        <xdr:spPr>
          <a:xfrm>
            <a:off x="7772403" y="20026313"/>
            <a:ext cx="0" cy="3000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9" name="Straight Connector 488">
            <a:extLst>
              <a:ext uri="{FF2B5EF4-FFF2-40B4-BE49-F238E27FC236}">
                <a16:creationId xmlns:a16="http://schemas.microsoft.com/office/drawing/2014/main" id="{4D0E754F-E638-8A3B-DA66-05030A3C519B}"/>
              </a:ext>
            </a:extLst>
          </xdr:cNvPr>
          <xdr:cNvCxnSpPr/>
        </xdr:nvCxnSpPr>
        <xdr:spPr>
          <a:xfrm>
            <a:off x="7696202" y="20250151"/>
            <a:ext cx="258127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91" name="Straight Connector 490">
            <a:extLst>
              <a:ext uri="{FF2B5EF4-FFF2-40B4-BE49-F238E27FC236}">
                <a16:creationId xmlns:a16="http://schemas.microsoft.com/office/drawing/2014/main" id="{9F10DFA5-32CB-C88C-8103-14B21FF71B2D}"/>
              </a:ext>
            </a:extLst>
          </xdr:cNvPr>
          <xdr:cNvCxnSpPr/>
        </xdr:nvCxnSpPr>
        <xdr:spPr>
          <a:xfrm flipH="1">
            <a:off x="7729537" y="2020728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94" name="Straight Connector 493">
            <a:extLst>
              <a:ext uri="{FF2B5EF4-FFF2-40B4-BE49-F238E27FC236}">
                <a16:creationId xmlns:a16="http://schemas.microsoft.com/office/drawing/2014/main" id="{37EDD8A6-56DE-49B4-B3D0-9349306E8919}"/>
              </a:ext>
            </a:extLst>
          </xdr:cNvPr>
          <xdr:cNvCxnSpPr/>
        </xdr:nvCxnSpPr>
        <xdr:spPr>
          <a:xfrm>
            <a:off x="10201278" y="20026313"/>
            <a:ext cx="0" cy="3000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95" name="Straight Connector 494">
            <a:extLst>
              <a:ext uri="{FF2B5EF4-FFF2-40B4-BE49-F238E27FC236}">
                <a16:creationId xmlns:a16="http://schemas.microsoft.com/office/drawing/2014/main" id="{C4153784-9F66-4F96-8F7F-DAE3489C340C}"/>
              </a:ext>
            </a:extLst>
          </xdr:cNvPr>
          <xdr:cNvCxnSpPr/>
        </xdr:nvCxnSpPr>
        <xdr:spPr>
          <a:xfrm flipH="1">
            <a:off x="10158412" y="2020728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98" name="Straight Connector 497">
            <a:extLst>
              <a:ext uri="{FF2B5EF4-FFF2-40B4-BE49-F238E27FC236}">
                <a16:creationId xmlns:a16="http://schemas.microsoft.com/office/drawing/2014/main" id="{1F9A38DF-A7AE-D7CD-78CA-3976440A5BBA}"/>
              </a:ext>
            </a:extLst>
          </xdr:cNvPr>
          <xdr:cNvCxnSpPr/>
        </xdr:nvCxnSpPr>
        <xdr:spPr>
          <a:xfrm>
            <a:off x="9015409" y="17678394"/>
            <a:ext cx="191452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00" name="Straight Connector 499">
            <a:extLst>
              <a:ext uri="{FF2B5EF4-FFF2-40B4-BE49-F238E27FC236}">
                <a16:creationId xmlns:a16="http://schemas.microsoft.com/office/drawing/2014/main" id="{B8DEE22A-D674-6476-2A78-88321E2076A6}"/>
              </a:ext>
            </a:extLst>
          </xdr:cNvPr>
          <xdr:cNvCxnSpPr/>
        </xdr:nvCxnSpPr>
        <xdr:spPr>
          <a:xfrm>
            <a:off x="10525124" y="17597438"/>
            <a:ext cx="0" cy="24288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02" name="Straight Connector 501">
            <a:extLst>
              <a:ext uri="{FF2B5EF4-FFF2-40B4-BE49-F238E27FC236}">
                <a16:creationId xmlns:a16="http://schemas.microsoft.com/office/drawing/2014/main" id="{0031DC8B-3EEA-F0C1-E0F9-634E9C5778C4}"/>
              </a:ext>
            </a:extLst>
          </xdr:cNvPr>
          <xdr:cNvCxnSpPr/>
        </xdr:nvCxnSpPr>
        <xdr:spPr>
          <a:xfrm>
            <a:off x="9825037" y="17906997"/>
            <a:ext cx="7810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04" name="Straight Connector 503">
            <a:extLst>
              <a:ext uri="{FF2B5EF4-FFF2-40B4-BE49-F238E27FC236}">
                <a16:creationId xmlns:a16="http://schemas.microsoft.com/office/drawing/2014/main" id="{5D1D86C8-D45D-AA8C-4B0B-F9F045704C10}"/>
              </a:ext>
            </a:extLst>
          </xdr:cNvPr>
          <xdr:cNvCxnSpPr/>
        </xdr:nvCxnSpPr>
        <xdr:spPr>
          <a:xfrm flipH="1">
            <a:off x="10487027" y="17645058"/>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05" name="Straight Connector 504">
            <a:extLst>
              <a:ext uri="{FF2B5EF4-FFF2-40B4-BE49-F238E27FC236}">
                <a16:creationId xmlns:a16="http://schemas.microsoft.com/office/drawing/2014/main" id="{52CB9766-FE0E-4672-8E5D-A737B8EA125F}"/>
              </a:ext>
            </a:extLst>
          </xdr:cNvPr>
          <xdr:cNvCxnSpPr/>
        </xdr:nvCxnSpPr>
        <xdr:spPr>
          <a:xfrm flipH="1">
            <a:off x="10487025" y="17873661"/>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06" name="Straight Connector 505">
            <a:extLst>
              <a:ext uri="{FF2B5EF4-FFF2-40B4-BE49-F238E27FC236}">
                <a16:creationId xmlns:a16="http://schemas.microsoft.com/office/drawing/2014/main" id="{23017C18-2157-4921-96F7-59799D35F732}"/>
              </a:ext>
            </a:extLst>
          </xdr:cNvPr>
          <xdr:cNvCxnSpPr/>
        </xdr:nvCxnSpPr>
        <xdr:spPr>
          <a:xfrm>
            <a:off x="10258425" y="18316572"/>
            <a:ext cx="3476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07" name="Straight Connector 506">
            <a:extLst>
              <a:ext uri="{FF2B5EF4-FFF2-40B4-BE49-F238E27FC236}">
                <a16:creationId xmlns:a16="http://schemas.microsoft.com/office/drawing/2014/main" id="{8F71C8E3-5354-4B9C-804B-2B0F5CC4795F}"/>
              </a:ext>
            </a:extLst>
          </xdr:cNvPr>
          <xdr:cNvCxnSpPr/>
        </xdr:nvCxnSpPr>
        <xdr:spPr>
          <a:xfrm flipH="1">
            <a:off x="10487026" y="18283236"/>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09" name="Straight Connector 508">
            <a:extLst>
              <a:ext uri="{FF2B5EF4-FFF2-40B4-BE49-F238E27FC236}">
                <a16:creationId xmlns:a16="http://schemas.microsoft.com/office/drawing/2014/main" id="{24A7CA8F-1E47-471F-9A84-E5C19F1F2137}"/>
              </a:ext>
            </a:extLst>
          </xdr:cNvPr>
          <xdr:cNvCxnSpPr/>
        </xdr:nvCxnSpPr>
        <xdr:spPr>
          <a:xfrm>
            <a:off x="10320338" y="19964400"/>
            <a:ext cx="6048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10" name="Straight Connector 509">
            <a:extLst>
              <a:ext uri="{FF2B5EF4-FFF2-40B4-BE49-F238E27FC236}">
                <a16:creationId xmlns:a16="http://schemas.microsoft.com/office/drawing/2014/main" id="{07AACD59-B9B0-4714-862B-DEAC4632FACE}"/>
              </a:ext>
            </a:extLst>
          </xdr:cNvPr>
          <xdr:cNvCxnSpPr/>
        </xdr:nvCxnSpPr>
        <xdr:spPr>
          <a:xfrm flipH="1">
            <a:off x="10487026" y="19931064"/>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13" name="Straight Connector 512">
            <a:extLst>
              <a:ext uri="{FF2B5EF4-FFF2-40B4-BE49-F238E27FC236}">
                <a16:creationId xmlns:a16="http://schemas.microsoft.com/office/drawing/2014/main" id="{23A69268-95CD-21EB-D8BC-C9E0909B588C}"/>
              </a:ext>
            </a:extLst>
          </xdr:cNvPr>
          <xdr:cNvCxnSpPr/>
        </xdr:nvCxnSpPr>
        <xdr:spPr>
          <a:xfrm flipV="1">
            <a:off x="7772400" y="17754600"/>
            <a:ext cx="0" cy="13096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15" name="Straight Connector 514">
            <a:extLst>
              <a:ext uri="{FF2B5EF4-FFF2-40B4-BE49-F238E27FC236}">
                <a16:creationId xmlns:a16="http://schemas.microsoft.com/office/drawing/2014/main" id="{59E69AEF-E8BE-5F73-66AA-4974FCAD82A3}"/>
              </a:ext>
            </a:extLst>
          </xdr:cNvPr>
          <xdr:cNvCxnSpPr/>
        </xdr:nvCxnSpPr>
        <xdr:spPr>
          <a:xfrm flipV="1">
            <a:off x="7772400" y="17302163"/>
            <a:ext cx="0" cy="3286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17" name="Straight Connector 516">
            <a:extLst>
              <a:ext uri="{FF2B5EF4-FFF2-40B4-BE49-F238E27FC236}">
                <a16:creationId xmlns:a16="http://schemas.microsoft.com/office/drawing/2014/main" id="{7807C0FF-7A1D-D940-D3BB-2F5E4A0932DE}"/>
              </a:ext>
            </a:extLst>
          </xdr:cNvPr>
          <xdr:cNvCxnSpPr/>
        </xdr:nvCxnSpPr>
        <xdr:spPr>
          <a:xfrm>
            <a:off x="7691440" y="17392651"/>
            <a:ext cx="257651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18" name="Straight Connector 517">
            <a:extLst>
              <a:ext uri="{FF2B5EF4-FFF2-40B4-BE49-F238E27FC236}">
                <a16:creationId xmlns:a16="http://schemas.microsoft.com/office/drawing/2014/main" id="{D01CD6D0-67D1-4C21-845C-B1167BE00FF8}"/>
              </a:ext>
            </a:extLst>
          </xdr:cNvPr>
          <xdr:cNvCxnSpPr/>
        </xdr:nvCxnSpPr>
        <xdr:spPr>
          <a:xfrm flipH="1">
            <a:off x="7729537" y="1735455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0" name="Straight Connector 519">
            <a:extLst>
              <a:ext uri="{FF2B5EF4-FFF2-40B4-BE49-F238E27FC236}">
                <a16:creationId xmlns:a16="http://schemas.microsoft.com/office/drawing/2014/main" id="{8B53F9F9-8F11-42BD-A301-35338C0B951B}"/>
              </a:ext>
            </a:extLst>
          </xdr:cNvPr>
          <xdr:cNvCxnSpPr/>
        </xdr:nvCxnSpPr>
        <xdr:spPr>
          <a:xfrm flipV="1">
            <a:off x="8272465" y="17311688"/>
            <a:ext cx="0" cy="3095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1" name="Straight Connector 520">
            <a:extLst>
              <a:ext uri="{FF2B5EF4-FFF2-40B4-BE49-F238E27FC236}">
                <a16:creationId xmlns:a16="http://schemas.microsoft.com/office/drawing/2014/main" id="{C5D0EA24-048F-4918-B70D-6EAB88129DE2}"/>
              </a:ext>
            </a:extLst>
          </xdr:cNvPr>
          <xdr:cNvCxnSpPr/>
        </xdr:nvCxnSpPr>
        <xdr:spPr>
          <a:xfrm flipH="1">
            <a:off x="8229601" y="1735455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2" name="Straight Connector 521">
            <a:extLst>
              <a:ext uri="{FF2B5EF4-FFF2-40B4-BE49-F238E27FC236}">
                <a16:creationId xmlns:a16="http://schemas.microsoft.com/office/drawing/2014/main" id="{C7D7AB64-B9F0-4AF0-9FC2-50344DD5404E}"/>
              </a:ext>
            </a:extLst>
          </xdr:cNvPr>
          <xdr:cNvCxnSpPr/>
        </xdr:nvCxnSpPr>
        <xdr:spPr>
          <a:xfrm flipV="1">
            <a:off x="8924928" y="17311688"/>
            <a:ext cx="0" cy="3095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3" name="Straight Connector 522">
            <a:extLst>
              <a:ext uri="{FF2B5EF4-FFF2-40B4-BE49-F238E27FC236}">
                <a16:creationId xmlns:a16="http://schemas.microsoft.com/office/drawing/2014/main" id="{21821750-A8C0-4E6B-9F43-70F087B8A75A}"/>
              </a:ext>
            </a:extLst>
          </xdr:cNvPr>
          <xdr:cNvCxnSpPr/>
        </xdr:nvCxnSpPr>
        <xdr:spPr>
          <a:xfrm flipH="1">
            <a:off x="8882064" y="1735455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4" name="Straight Connector 523">
            <a:extLst>
              <a:ext uri="{FF2B5EF4-FFF2-40B4-BE49-F238E27FC236}">
                <a16:creationId xmlns:a16="http://schemas.microsoft.com/office/drawing/2014/main" id="{0634E036-AE3F-4527-83C2-8993AA010C5F}"/>
              </a:ext>
            </a:extLst>
          </xdr:cNvPr>
          <xdr:cNvCxnSpPr/>
        </xdr:nvCxnSpPr>
        <xdr:spPr>
          <a:xfrm flipV="1">
            <a:off x="9715501" y="17311688"/>
            <a:ext cx="0" cy="4429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5" name="Straight Connector 524">
            <a:extLst>
              <a:ext uri="{FF2B5EF4-FFF2-40B4-BE49-F238E27FC236}">
                <a16:creationId xmlns:a16="http://schemas.microsoft.com/office/drawing/2014/main" id="{35EF3C21-45EE-48A0-B2A6-00CAA4F81DDE}"/>
              </a:ext>
            </a:extLst>
          </xdr:cNvPr>
          <xdr:cNvCxnSpPr/>
        </xdr:nvCxnSpPr>
        <xdr:spPr>
          <a:xfrm flipH="1">
            <a:off x="9672637" y="1735455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6" name="Straight Connector 525">
            <a:extLst>
              <a:ext uri="{FF2B5EF4-FFF2-40B4-BE49-F238E27FC236}">
                <a16:creationId xmlns:a16="http://schemas.microsoft.com/office/drawing/2014/main" id="{63EE483B-D81D-4907-8372-8BAD61BB104A}"/>
              </a:ext>
            </a:extLst>
          </xdr:cNvPr>
          <xdr:cNvCxnSpPr/>
        </xdr:nvCxnSpPr>
        <xdr:spPr>
          <a:xfrm flipV="1">
            <a:off x="10201276" y="17311688"/>
            <a:ext cx="0" cy="3095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7" name="Straight Connector 526">
            <a:extLst>
              <a:ext uri="{FF2B5EF4-FFF2-40B4-BE49-F238E27FC236}">
                <a16:creationId xmlns:a16="http://schemas.microsoft.com/office/drawing/2014/main" id="{18451B4F-DFE0-4949-8994-60126D9A763B}"/>
              </a:ext>
            </a:extLst>
          </xdr:cNvPr>
          <xdr:cNvCxnSpPr/>
        </xdr:nvCxnSpPr>
        <xdr:spPr>
          <a:xfrm flipH="1">
            <a:off x="10158412" y="1735455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9" name="Straight Connector 528">
            <a:extLst>
              <a:ext uri="{FF2B5EF4-FFF2-40B4-BE49-F238E27FC236}">
                <a16:creationId xmlns:a16="http://schemas.microsoft.com/office/drawing/2014/main" id="{C8976001-4119-2B19-A166-EF19A0B0AE02}"/>
              </a:ext>
            </a:extLst>
          </xdr:cNvPr>
          <xdr:cNvCxnSpPr/>
        </xdr:nvCxnSpPr>
        <xdr:spPr>
          <a:xfrm>
            <a:off x="10201272" y="18021300"/>
            <a:ext cx="0" cy="2428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3" name="Straight Connector 532">
            <a:extLst>
              <a:ext uri="{FF2B5EF4-FFF2-40B4-BE49-F238E27FC236}">
                <a16:creationId xmlns:a16="http://schemas.microsoft.com/office/drawing/2014/main" id="{F01E2530-4C8D-468E-B8C1-A5E4CE20E7A9}"/>
              </a:ext>
            </a:extLst>
          </xdr:cNvPr>
          <xdr:cNvCxnSpPr/>
        </xdr:nvCxnSpPr>
        <xdr:spPr>
          <a:xfrm>
            <a:off x="10201273" y="17721263"/>
            <a:ext cx="0" cy="1524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8" name="Straight Connector 537">
            <a:extLst>
              <a:ext uri="{FF2B5EF4-FFF2-40B4-BE49-F238E27FC236}">
                <a16:creationId xmlns:a16="http://schemas.microsoft.com/office/drawing/2014/main" id="{1194A1E6-687E-4F91-A179-814D80E5D14C}"/>
              </a:ext>
            </a:extLst>
          </xdr:cNvPr>
          <xdr:cNvCxnSpPr/>
        </xdr:nvCxnSpPr>
        <xdr:spPr>
          <a:xfrm>
            <a:off x="10848974" y="17602200"/>
            <a:ext cx="0" cy="24241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9" name="Straight Connector 538">
            <a:extLst>
              <a:ext uri="{FF2B5EF4-FFF2-40B4-BE49-F238E27FC236}">
                <a16:creationId xmlns:a16="http://schemas.microsoft.com/office/drawing/2014/main" id="{094DF492-96A1-4913-BBDC-652F99F26F61}"/>
              </a:ext>
            </a:extLst>
          </xdr:cNvPr>
          <xdr:cNvCxnSpPr/>
        </xdr:nvCxnSpPr>
        <xdr:spPr>
          <a:xfrm flipH="1">
            <a:off x="10810877" y="17645058"/>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0" name="Straight Connector 539">
            <a:extLst>
              <a:ext uri="{FF2B5EF4-FFF2-40B4-BE49-F238E27FC236}">
                <a16:creationId xmlns:a16="http://schemas.microsoft.com/office/drawing/2014/main" id="{C938E0BD-974B-4CA2-9D07-5555A815C60B}"/>
              </a:ext>
            </a:extLst>
          </xdr:cNvPr>
          <xdr:cNvCxnSpPr/>
        </xdr:nvCxnSpPr>
        <xdr:spPr>
          <a:xfrm flipH="1">
            <a:off x="10810876" y="19931064"/>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80963</xdr:colOff>
      <xdr:row>108</xdr:row>
      <xdr:rowOff>52388</xdr:rowOff>
    </xdr:from>
    <xdr:to>
      <xdr:col>40</xdr:col>
      <xdr:colOff>46616</xdr:colOff>
      <xdr:row>138</xdr:row>
      <xdr:rowOff>42859</xdr:rowOff>
    </xdr:to>
    <xdr:grpSp>
      <xdr:nvGrpSpPr>
        <xdr:cNvPr id="916" name="Group 915">
          <a:extLst>
            <a:ext uri="{FF2B5EF4-FFF2-40B4-BE49-F238E27FC236}">
              <a16:creationId xmlns:a16="http://schemas.microsoft.com/office/drawing/2014/main" id="{490D17B5-B699-C299-B974-0DAA7A2018D3}"/>
            </a:ext>
          </a:extLst>
        </xdr:cNvPr>
        <xdr:cNvGrpSpPr/>
      </xdr:nvGrpSpPr>
      <xdr:grpSpPr>
        <a:xfrm>
          <a:off x="404813" y="16035338"/>
          <a:ext cx="6118803" cy="4276721"/>
          <a:chOff x="404813" y="15873413"/>
          <a:chExt cx="6118803" cy="4276721"/>
        </a:xfrm>
      </xdr:grpSpPr>
      <xdr:sp macro="" textlink="">
        <xdr:nvSpPr>
          <xdr:cNvPr id="541" name="Freeform: Shape 540">
            <a:extLst>
              <a:ext uri="{FF2B5EF4-FFF2-40B4-BE49-F238E27FC236}">
                <a16:creationId xmlns:a16="http://schemas.microsoft.com/office/drawing/2014/main" id="{F4D22E80-C5E1-8FA7-EC0B-7896991AEF37}"/>
              </a:ext>
            </a:extLst>
          </xdr:cNvPr>
          <xdr:cNvSpPr/>
        </xdr:nvSpPr>
        <xdr:spPr>
          <a:xfrm>
            <a:off x="2752722" y="17678397"/>
            <a:ext cx="2428875" cy="2290762"/>
          </a:xfrm>
          <a:custGeom>
            <a:avLst/>
            <a:gdLst>
              <a:gd name="connsiteX0" fmla="*/ 490537 w 2428875"/>
              <a:gd name="connsiteY0" fmla="*/ 0 h 2290762"/>
              <a:gd name="connsiteX1" fmla="*/ 1143000 w 2428875"/>
              <a:gd name="connsiteY1" fmla="*/ 0 h 2290762"/>
              <a:gd name="connsiteX2" fmla="*/ 1928812 w 2428875"/>
              <a:gd name="connsiteY2" fmla="*/ 228600 h 2290762"/>
              <a:gd name="connsiteX3" fmla="*/ 2428875 w 2428875"/>
              <a:gd name="connsiteY3" fmla="*/ 647700 h 2290762"/>
              <a:gd name="connsiteX4" fmla="*/ 2428875 w 2428875"/>
              <a:gd name="connsiteY4" fmla="*/ 2290762 h 2290762"/>
              <a:gd name="connsiteX5" fmla="*/ 0 w 2428875"/>
              <a:gd name="connsiteY5" fmla="*/ 2290762 h 2290762"/>
              <a:gd name="connsiteX6" fmla="*/ 0 w 2428875"/>
              <a:gd name="connsiteY6" fmla="*/ 1566862 h 2290762"/>
              <a:gd name="connsiteX7" fmla="*/ 490537 w 2428875"/>
              <a:gd name="connsiteY7" fmla="*/ 0 h 22907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428875" h="2290762">
                <a:moveTo>
                  <a:pt x="490537" y="0"/>
                </a:moveTo>
                <a:lnTo>
                  <a:pt x="1143000" y="0"/>
                </a:lnTo>
                <a:lnTo>
                  <a:pt x="1928812" y="228600"/>
                </a:lnTo>
                <a:lnTo>
                  <a:pt x="2428875" y="647700"/>
                </a:lnTo>
                <a:lnTo>
                  <a:pt x="2428875" y="2290762"/>
                </a:lnTo>
                <a:lnTo>
                  <a:pt x="0" y="2290762"/>
                </a:lnTo>
                <a:lnTo>
                  <a:pt x="0" y="1566862"/>
                </a:lnTo>
                <a:lnTo>
                  <a:pt x="490537"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grpSp>
        <xdr:nvGrpSpPr>
          <xdr:cNvPr id="381" name="Group 380">
            <a:extLst>
              <a:ext uri="{FF2B5EF4-FFF2-40B4-BE49-F238E27FC236}">
                <a16:creationId xmlns:a16="http://schemas.microsoft.com/office/drawing/2014/main" id="{DFDC6AEA-3D83-411A-A19E-F66202E2D366}"/>
              </a:ext>
            </a:extLst>
          </xdr:cNvPr>
          <xdr:cNvGrpSpPr/>
        </xdr:nvGrpSpPr>
        <xdr:grpSpPr>
          <a:xfrm rot="10800000">
            <a:off x="1076325" y="19259550"/>
            <a:ext cx="4672013" cy="709612"/>
            <a:chOff x="1228725" y="1004888"/>
            <a:chExt cx="4672013" cy="709612"/>
          </a:xfrm>
        </xdr:grpSpPr>
        <xdr:sp macro="" textlink="">
          <xdr:nvSpPr>
            <xdr:cNvPr id="382" name="Freeform: Shape 381">
              <a:extLst>
                <a:ext uri="{FF2B5EF4-FFF2-40B4-BE49-F238E27FC236}">
                  <a16:creationId xmlns:a16="http://schemas.microsoft.com/office/drawing/2014/main" id="{FEE321D8-1008-2AAB-81E6-76E6F795596D}"/>
                </a:ext>
              </a:extLst>
            </xdr:cNvPr>
            <xdr:cNvSpPr/>
          </xdr:nvSpPr>
          <xdr:spPr>
            <a:xfrm>
              <a:off x="1228725" y="1004888"/>
              <a:ext cx="4672013" cy="709612"/>
            </a:xfrm>
            <a:custGeom>
              <a:avLst/>
              <a:gdLst>
                <a:gd name="connsiteX0" fmla="*/ 0 w 4672013"/>
                <a:gd name="connsiteY0" fmla="*/ 423862 h 709612"/>
                <a:gd name="connsiteX1" fmla="*/ 114300 w 4672013"/>
                <a:gd name="connsiteY1" fmla="*/ 347662 h 709612"/>
                <a:gd name="connsiteX2" fmla="*/ 66675 w 4672013"/>
                <a:gd name="connsiteY2" fmla="*/ 300037 h 709612"/>
                <a:gd name="connsiteX3" fmla="*/ 66675 w 4672013"/>
                <a:gd name="connsiteY3" fmla="*/ 0 h 709612"/>
                <a:gd name="connsiteX4" fmla="*/ 4605338 w 4672013"/>
                <a:gd name="connsiteY4" fmla="*/ 0 h 709612"/>
                <a:gd name="connsiteX5" fmla="*/ 4605338 w 4672013"/>
                <a:gd name="connsiteY5" fmla="*/ 309562 h 709612"/>
                <a:gd name="connsiteX6" fmla="*/ 4543425 w 4672013"/>
                <a:gd name="connsiteY6" fmla="*/ 352425 h 709612"/>
                <a:gd name="connsiteX7" fmla="*/ 4672013 w 4672013"/>
                <a:gd name="connsiteY7" fmla="*/ 419100 h 709612"/>
                <a:gd name="connsiteX8" fmla="*/ 4605338 w 4672013"/>
                <a:gd name="connsiteY8" fmla="*/ 457200 h 709612"/>
                <a:gd name="connsiteX9" fmla="*/ 4605338 w 4672013"/>
                <a:gd name="connsiteY9" fmla="*/ 709612 h 709612"/>
                <a:gd name="connsiteX10" fmla="*/ 66675 w 4672013"/>
                <a:gd name="connsiteY10" fmla="*/ 709612 h 709612"/>
                <a:gd name="connsiteX11" fmla="*/ 66675 w 4672013"/>
                <a:gd name="connsiteY11" fmla="*/ 495300 h 709612"/>
                <a:gd name="connsiteX12" fmla="*/ 100013 w 4672013"/>
                <a:gd name="connsiteY12" fmla="*/ 457200 h 709612"/>
                <a:gd name="connsiteX13" fmla="*/ 0 w 4672013"/>
                <a:gd name="connsiteY13" fmla="*/ 423862 h 7096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672013" h="709612">
                  <a:moveTo>
                    <a:pt x="0" y="423862"/>
                  </a:moveTo>
                  <a:lnTo>
                    <a:pt x="114300" y="347662"/>
                  </a:lnTo>
                  <a:lnTo>
                    <a:pt x="66675" y="300037"/>
                  </a:lnTo>
                  <a:lnTo>
                    <a:pt x="66675" y="0"/>
                  </a:lnTo>
                  <a:lnTo>
                    <a:pt x="4605338" y="0"/>
                  </a:lnTo>
                  <a:lnTo>
                    <a:pt x="4605338" y="309562"/>
                  </a:lnTo>
                  <a:lnTo>
                    <a:pt x="4543425" y="352425"/>
                  </a:lnTo>
                  <a:lnTo>
                    <a:pt x="4672013" y="419100"/>
                  </a:lnTo>
                  <a:lnTo>
                    <a:pt x="4605338" y="457200"/>
                  </a:lnTo>
                  <a:lnTo>
                    <a:pt x="4605338" y="709612"/>
                  </a:lnTo>
                  <a:lnTo>
                    <a:pt x="66675" y="709612"/>
                  </a:lnTo>
                  <a:lnTo>
                    <a:pt x="66675" y="495300"/>
                  </a:lnTo>
                  <a:lnTo>
                    <a:pt x="100013" y="457200"/>
                  </a:lnTo>
                  <a:lnTo>
                    <a:pt x="0" y="4238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383" name="Straight Connector 382">
              <a:extLst>
                <a:ext uri="{FF2B5EF4-FFF2-40B4-BE49-F238E27FC236}">
                  <a16:creationId xmlns:a16="http://schemas.microsoft.com/office/drawing/2014/main" id="{35451CA2-061F-09B8-A605-D404E955B222}"/>
                </a:ext>
              </a:extLst>
            </xdr:cNvPr>
            <xdr:cNvCxnSpPr/>
          </xdr:nvCxnSpPr>
          <xdr:spPr>
            <a:xfrm>
              <a:off x="1295400" y="1100138"/>
              <a:ext cx="4543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4" name="Straight Connector 383">
            <a:extLst>
              <a:ext uri="{FF2B5EF4-FFF2-40B4-BE49-F238E27FC236}">
                <a16:creationId xmlns:a16="http://schemas.microsoft.com/office/drawing/2014/main" id="{F3F37C96-058F-4BFA-B20F-237769F88D60}"/>
              </a:ext>
            </a:extLst>
          </xdr:cNvPr>
          <xdr:cNvCxnSpPr/>
        </xdr:nvCxnSpPr>
        <xdr:spPr>
          <a:xfrm>
            <a:off x="1152525" y="19716750"/>
            <a:ext cx="4533900"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grpSp>
        <xdr:nvGrpSpPr>
          <xdr:cNvPr id="385" name="Group 384">
            <a:extLst>
              <a:ext uri="{FF2B5EF4-FFF2-40B4-BE49-F238E27FC236}">
                <a16:creationId xmlns:a16="http://schemas.microsoft.com/office/drawing/2014/main" id="{3A08ED9E-897A-4B02-AC67-F167FC8C3A7C}"/>
              </a:ext>
            </a:extLst>
          </xdr:cNvPr>
          <xdr:cNvGrpSpPr/>
        </xdr:nvGrpSpPr>
        <xdr:grpSpPr>
          <a:xfrm rot="10800000">
            <a:off x="3238500" y="16592550"/>
            <a:ext cx="647700" cy="2519362"/>
            <a:chOff x="7586663" y="8748713"/>
            <a:chExt cx="647700" cy="2519362"/>
          </a:xfrm>
        </xdr:grpSpPr>
        <xdr:sp macro="" textlink="">
          <xdr:nvSpPr>
            <xdr:cNvPr id="386" name="Freeform: Shape 385">
              <a:extLst>
                <a:ext uri="{FF2B5EF4-FFF2-40B4-BE49-F238E27FC236}">
                  <a16:creationId xmlns:a16="http://schemas.microsoft.com/office/drawing/2014/main" id="{CC1BF089-45F8-82B4-D541-9C12528ACB55}"/>
                </a:ext>
              </a:extLst>
            </xdr:cNvPr>
            <xdr:cNvSpPr/>
          </xdr:nvSpPr>
          <xdr:spPr>
            <a:xfrm>
              <a:off x="7586663" y="8748713"/>
              <a:ext cx="647700" cy="2519362"/>
            </a:xfrm>
            <a:custGeom>
              <a:avLst/>
              <a:gdLst>
                <a:gd name="connsiteX0" fmla="*/ 304800 w 647700"/>
                <a:gd name="connsiteY0" fmla="*/ 2519362 h 2519362"/>
                <a:gd name="connsiteX1" fmla="*/ 238125 w 647700"/>
                <a:gd name="connsiteY1" fmla="*/ 2371725 h 2519362"/>
                <a:gd name="connsiteX2" fmla="*/ 200025 w 647700"/>
                <a:gd name="connsiteY2" fmla="*/ 2433637 h 2519362"/>
                <a:gd name="connsiteX3" fmla="*/ 0 w 647700"/>
                <a:gd name="connsiteY3" fmla="*/ 2433637 h 2519362"/>
                <a:gd name="connsiteX4" fmla="*/ 0 w 647700"/>
                <a:gd name="connsiteY4" fmla="*/ 0 h 2519362"/>
                <a:gd name="connsiteX5" fmla="*/ 647700 w 647700"/>
                <a:gd name="connsiteY5" fmla="*/ 0 h 2519362"/>
                <a:gd name="connsiteX6" fmla="*/ 647700 w 647700"/>
                <a:gd name="connsiteY6" fmla="*/ 2433637 h 2519362"/>
                <a:gd name="connsiteX7" fmla="*/ 361950 w 647700"/>
                <a:gd name="connsiteY7" fmla="*/ 2433637 h 2519362"/>
                <a:gd name="connsiteX8" fmla="*/ 304800 w 647700"/>
                <a:gd name="connsiteY8" fmla="*/ 2519362 h 251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7700" h="2519362">
                  <a:moveTo>
                    <a:pt x="304800" y="2519362"/>
                  </a:moveTo>
                  <a:lnTo>
                    <a:pt x="238125" y="2371725"/>
                  </a:lnTo>
                  <a:lnTo>
                    <a:pt x="200025" y="2433637"/>
                  </a:lnTo>
                  <a:lnTo>
                    <a:pt x="0" y="2433637"/>
                  </a:lnTo>
                  <a:lnTo>
                    <a:pt x="0" y="0"/>
                  </a:lnTo>
                  <a:lnTo>
                    <a:pt x="647700" y="0"/>
                  </a:lnTo>
                  <a:lnTo>
                    <a:pt x="647700" y="2433637"/>
                  </a:lnTo>
                  <a:lnTo>
                    <a:pt x="361950" y="2433637"/>
                  </a:lnTo>
                  <a:lnTo>
                    <a:pt x="304800" y="25193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387" name="Straight Connector 386">
              <a:extLst>
                <a:ext uri="{FF2B5EF4-FFF2-40B4-BE49-F238E27FC236}">
                  <a16:creationId xmlns:a16="http://schemas.microsoft.com/office/drawing/2014/main" id="{6293663C-1982-0521-CA57-1ABBACA3C436}"/>
                </a:ext>
              </a:extLst>
            </xdr:cNvPr>
            <xdr:cNvCxnSpPr/>
          </xdr:nvCxnSpPr>
          <xdr:spPr>
            <a:xfrm>
              <a:off x="8143875" y="8758237"/>
              <a:ext cx="0" cy="24288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8" name="Straight Connector 387">
            <a:extLst>
              <a:ext uri="{FF2B5EF4-FFF2-40B4-BE49-F238E27FC236}">
                <a16:creationId xmlns:a16="http://schemas.microsoft.com/office/drawing/2014/main" id="{F660BD9A-9BCF-409D-9BD2-B7D92B6693CC}"/>
              </a:ext>
            </a:extLst>
          </xdr:cNvPr>
          <xdr:cNvCxnSpPr/>
        </xdr:nvCxnSpPr>
        <xdr:spPr>
          <a:xfrm>
            <a:off x="2752725" y="19259551"/>
            <a:ext cx="0" cy="70961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0" name="Straight Connector 389">
            <a:extLst>
              <a:ext uri="{FF2B5EF4-FFF2-40B4-BE49-F238E27FC236}">
                <a16:creationId xmlns:a16="http://schemas.microsoft.com/office/drawing/2014/main" id="{4A4CA635-A1FC-4DA2-90E5-5C1A44715857}"/>
              </a:ext>
            </a:extLst>
          </xdr:cNvPr>
          <xdr:cNvCxnSpPr/>
        </xdr:nvCxnSpPr>
        <xdr:spPr>
          <a:xfrm>
            <a:off x="2343150" y="19116675"/>
            <a:ext cx="8667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1" name="Straight Connector 390">
            <a:extLst>
              <a:ext uri="{FF2B5EF4-FFF2-40B4-BE49-F238E27FC236}">
                <a16:creationId xmlns:a16="http://schemas.microsoft.com/office/drawing/2014/main" id="{BD831903-38EA-4ECB-A495-98DC9E933ED1}"/>
              </a:ext>
            </a:extLst>
          </xdr:cNvPr>
          <xdr:cNvCxnSpPr/>
        </xdr:nvCxnSpPr>
        <xdr:spPr>
          <a:xfrm>
            <a:off x="2428874" y="17578388"/>
            <a:ext cx="0" cy="17526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2" name="Straight Connector 391">
            <a:extLst>
              <a:ext uri="{FF2B5EF4-FFF2-40B4-BE49-F238E27FC236}">
                <a16:creationId xmlns:a16="http://schemas.microsoft.com/office/drawing/2014/main" id="{968A191B-BAB9-47FE-BA5E-173ECAA2178F}"/>
              </a:ext>
            </a:extLst>
          </xdr:cNvPr>
          <xdr:cNvCxnSpPr/>
        </xdr:nvCxnSpPr>
        <xdr:spPr>
          <a:xfrm flipH="1">
            <a:off x="2386012" y="19073812"/>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3" name="Straight Connector 392">
            <a:extLst>
              <a:ext uri="{FF2B5EF4-FFF2-40B4-BE49-F238E27FC236}">
                <a16:creationId xmlns:a16="http://schemas.microsoft.com/office/drawing/2014/main" id="{AA6894F1-B5DF-401A-B239-7BB2F0F4C6B5}"/>
              </a:ext>
            </a:extLst>
          </xdr:cNvPr>
          <xdr:cNvCxnSpPr/>
        </xdr:nvCxnSpPr>
        <xdr:spPr>
          <a:xfrm flipH="1">
            <a:off x="2386006" y="19216686"/>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4" name="Straight Connector 393">
            <a:extLst>
              <a:ext uri="{FF2B5EF4-FFF2-40B4-BE49-F238E27FC236}">
                <a16:creationId xmlns:a16="http://schemas.microsoft.com/office/drawing/2014/main" id="{4F845D4C-7806-4DB6-9FC8-49F2BC727F37}"/>
              </a:ext>
            </a:extLst>
          </xdr:cNvPr>
          <xdr:cNvCxnSpPr/>
        </xdr:nvCxnSpPr>
        <xdr:spPr>
          <a:xfrm>
            <a:off x="3243262" y="17678395"/>
            <a:ext cx="638176"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5" name="Straight Connector 394">
            <a:extLst>
              <a:ext uri="{FF2B5EF4-FFF2-40B4-BE49-F238E27FC236}">
                <a16:creationId xmlns:a16="http://schemas.microsoft.com/office/drawing/2014/main" id="{CA16C7EE-D483-4E79-A9F2-6F61906DE1C4}"/>
              </a:ext>
            </a:extLst>
          </xdr:cNvPr>
          <xdr:cNvCxnSpPr/>
        </xdr:nvCxnSpPr>
        <xdr:spPr>
          <a:xfrm>
            <a:off x="2352672" y="17678400"/>
            <a:ext cx="7715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6" name="Straight Connector 395">
            <a:extLst>
              <a:ext uri="{FF2B5EF4-FFF2-40B4-BE49-F238E27FC236}">
                <a16:creationId xmlns:a16="http://schemas.microsoft.com/office/drawing/2014/main" id="{35217227-BA04-41FF-AD6B-75C0D7E07E83}"/>
              </a:ext>
            </a:extLst>
          </xdr:cNvPr>
          <xdr:cNvCxnSpPr/>
        </xdr:nvCxnSpPr>
        <xdr:spPr>
          <a:xfrm flipH="1">
            <a:off x="2386012" y="1763553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7" name="Straight Connector 396">
            <a:extLst>
              <a:ext uri="{FF2B5EF4-FFF2-40B4-BE49-F238E27FC236}">
                <a16:creationId xmlns:a16="http://schemas.microsoft.com/office/drawing/2014/main" id="{4C72C759-9A67-47F3-9F6F-31000CF08DE5}"/>
              </a:ext>
            </a:extLst>
          </xdr:cNvPr>
          <xdr:cNvCxnSpPr/>
        </xdr:nvCxnSpPr>
        <xdr:spPr>
          <a:xfrm flipH="1">
            <a:off x="2666992" y="17392652"/>
            <a:ext cx="63342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8" name="Straight Connector 397">
            <a:extLst>
              <a:ext uri="{FF2B5EF4-FFF2-40B4-BE49-F238E27FC236}">
                <a16:creationId xmlns:a16="http://schemas.microsoft.com/office/drawing/2014/main" id="{E4FE4C2D-679F-45FA-BE4A-435E3CEC6F46}"/>
              </a:ext>
            </a:extLst>
          </xdr:cNvPr>
          <xdr:cNvCxnSpPr/>
        </xdr:nvCxnSpPr>
        <xdr:spPr>
          <a:xfrm>
            <a:off x="2752725" y="17316450"/>
            <a:ext cx="0" cy="2905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9" name="Straight Connector 398">
            <a:extLst>
              <a:ext uri="{FF2B5EF4-FFF2-40B4-BE49-F238E27FC236}">
                <a16:creationId xmlns:a16="http://schemas.microsoft.com/office/drawing/2014/main" id="{C7C7ACAF-DD91-45E2-8E28-AFC18465A339}"/>
              </a:ext>
            </a:extLst>
          </xdr:cNvPr>
          <xdr:cNvCxnSpPr/>
        </xdr:nvCxnSpPr>
        <xdr:spPr>
          <a:xfrm flipH="1">
            <a:off x="2705099" y="1735455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0" name="Straight Connector 399">
            <a:extLst>
              <a:ext uri="{FF2B5EF4-FFF2-40B4-BE49-F238E27FC236}">
                <a16:creationId xmlns:a16="http://schemas.microsoft.com/office/drawing/2014/main" id="{C0A164A2-A589-4148-BD63-4F4A61309936}"/>
              </a:ext>
            </a:extLst>
          </xdr:cNvPr>
          <xdr:cNvCxnSpPr/>
        </xdr:nvCxnSpPr>
        <xdr:spPr>
          <a:xfrm>
            <a:off x="2752725" y="17773650"/>
            <a:ext cx="0" cy="11715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1" name="Straight Connector 400">
            <a:extLst>
              <a:ext uri="{FF2B5EF4-FFF2-40B4-BE49-F238E27FC236}">
                <a16:creationId xmlns:a16="http://schemas.microsoft.com/office/drawing/2014/main" id="{C3E7783F-330F-4A8E-A46F-FC871E0BA8EA}"/>
              </a:ext>
            </a:extLst>
          </xdr:cNvPr>
          <xdr:cNvCxnSpPr/>
        </xdr:nvCxnSpPr>
        <xdr:spPr>
          <a:xfrm flipH="1">
            <a:off x="3190873" y="1735455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2" name="Straight Connector 401">
            <a:extLst>
              <a:ext uri="{FF2B5EF4-FFF2-40B4-BE49-F238E27FC236}">
                <a16:creationId xmlns:a16="http://schemas.microsoft.com/office/drawing/2014/main" id="{4DED0751-376F-4FC0-B8BD-92392FDB2989}"/>
              </a:ext>
            </a:extLst>
          </xdr:cNvPr>
          <xdr:cNvCxnSpPr/>
        </xdr:nvCxnSpPr>
        <xdr:spPr>
          <a:xfrm flipH="1">
            <a:off x="3810000" y="17392654"/>
            <a:ext cx="3667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3" name="Straight Connector 402">
            <a:extLst>
              <a:ext uri="{FF2B5EF4-FFF2-40B4-BE49-F238E27FC236}">
                <a16:creationId xmlns:a16="http://schemas.microsoft.com/office/drawing/2014/main" id="{08333B20-FBA8-4C52-B5F3-F02C91AA26E0}"/>
              </a:ext>
            </a:extLst>
          </xdr:cNvPr>
          <xdr:cNvCxnSpPr/>
        </xdr:nvCxnSpPr>
        <xdr:spPr>
          <a:xfrm>
            <a:off x="4052891" y="17306925"/>
            <a:ext cx="0" cy="13287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4" name="Straight Connector 403">
            <a:extLst>
              <a:ext uri="{FF2B5EF4-FFF2-40B4-BE49-F238E27FC236}">
                <a16:creationId xmlns:a16="http://schemas.microsoft.com/office/drawing/2014/main" id="{97ECB6B8-EB01-4320-864C-734F931CD483}"/>
              </a:ext>
            </a:extLst>
          </xdr:cNvPr>
          <xdr:cNvCxnSpPr/>
        </xdr:nvCxnSpPr>
        <xdr:spPr>
          <a:xfrm flipH="1">
            <a:off x="4010026" y="1734979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5" name="Straight Connector 404">
            <a:extLst>
              <a:ext uri="{FF2B5EF4-FFF2-40B4-BE49-F238E27FC236}">
                <a16:creationId xmlns:a16="http://schemas.microsoft.com/office/drawing/2014/main" id="{89B1EF64-4BEB-48D9-9208-83E659A25B2B}"/>
              </a:ext>
            </a:extLst>
          </xdr:cNvPr>
          <xdr:cNvCxnSpPr/>
        </xdr:nvCxnSpPr>
        <xdr:spPr>
          <a:xfrm flipH="1">
            <a:off x="3838572" y="1735455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6" name="Straight Connector 405">
            <a:extLst>
              <a:ext uri="{FF2B5EF4-FFF2-40B4-BE49-F238E27FC236}">
                <a16:creationId xmlns:a16="http://schemas.microsoft.com/office/drawing/2014/main" id="{EC697F4D-BCE8-4BFE-BB82-2D9CBA788C67}"/>
              </a:ext>
            </a:extLst>
          </xdr:cNvPr>
          <xdr:cNvCxnSpPr/>
        </xdr:nvCxnSpPr>
        <xdr:spPr>
          <a:xfrm>
            <a:off x="3238500" y="15873413"/>
            <a:ext cx="0" cy="7524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7" name="Straight Connector 406">
            <a:extLst>
              <a:ext uri="{FF2B5EF4-FFF2-40B4-BE49-F238E27FC236}">
                <a16:creationId xmlns:a16="http://schemas.microsoft.com/office/drawing/2014/main" id="{F5E203B3-5592-4B45-8FAA-6BA878D19ADC}"/>
              </a:ext>
            </a:extLst>
          </xdr:cNvPr>
          <xdr:cNvCxnSpPr/>
        </xdr:nvCxnSpPr>
        <xdr:spPr>
          <a:xfrm>
            <a:off x="3167063" y="16244888"/>
            <a:ext cx="7953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8" name="Straight Connector 407">
            <a:extLst>
              <a:ext uri="{FF2B5EF4-FFF2-40B4-BE49-F238E27FC236}">
                <a16:creationId xmlns:a16="http://schemas.microsoft.com/office/drawing/2014/main" id="{6B482FA7-FAE5-477D-8179-D977AE213B39}"/>
              </a:ext>
            </a:extLst>
          </xdr:cNvPr>
          <xdr:cNvCxnSpPr/>
        </xdr:nvCxnSpPr>
        <xdr:spPr>
          <a:xfrm flipH="1">
            <a:off x="3195637" y="1620679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9" name="Straight Connector 408">
            <a:extLst>
              <a:ext uri="{FF2B5EF4-FFF2-40B4-BE49-F238E27FC236}">
                <a16:creationId xmlns:a16="http://schemas.microsoft.com/office/drawing/2014/main" id="{B37E1A91-D48A-4828-A948-1F5EBA087B6D}"/>
              </a:ext>
            </a:extLst>
          </xdr:cNvPr>
          <xdr:cNvCxnSpPr/>
        </xdr:nvCxnSpPr>
        <xdr:spPr>
          <a:xfrm>
            <a:off x="3886200" y="15892463"/>
            <a:ext cx="0" cy="7334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0" name="Straight Connector 409">
            <a:extLst>
              <a:ext uri="{FF2B5EF4-FFF2-40B4-BE49-F238E27FC236}">
                <a16:creationId xmlns:a16="http://schemas.microsoft.com/office/drawing/2014/main" id="{5BA5F0EC-5413-4DDF-98A5-8545EE4381D4}"/>
              </a:ext>
            </a:extLst>
          </xdr:cNvPr>
          <xdr:cNvCxnSpPr/>
        </xdr:nvCxnSpPr>
        <xdr:spPr>
          <a:xfrm flipH="1">
            <a:off x="3843337" y="1620679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1" name="Straight Connector 410">
            <a:extLst>
              <a:ext uri="{FF2B5EF4-FFF2-40B4-BE49-F238E27FC236}">
                <a16:creationId xmlns:a16="http://schemas.microsoft.com/office/drawing/2014/main" id="{7EB5D12C-F027-4E78-B5CE-A3E87E1BA49F}"/>
              </a:ext>
            </a:extLst>
          </xdr:cNvPr>
          <xdr:cNvCxnSpPr/>
        </xdr:nvCxnSpPr>
        <xdr:spPr>
          <a:xfrm>
            <a:off x="3167063" y="15959136"/>
            <a:ext cx="7953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2" name="Straight Connector 411">
            <a:extLst>
              <a:ext uri="{FF2B5EF4-FFF2-40B4-BE49-F238E27FC236}">
                <a16:creationId xmlns:a16="http://schemas.microsoft.com/office/drawing/2014/main" id="{8D2FE2A3-9D1C-4E1F-B77B-FD4D2069A99E}"/>
              </a:ext>
            </a:extLst>
          </xdr:cNvPr>
          <xdr:cNvCxnSpPr/>
        </xdr:nvCxnSpPr>
        <xdr:spPr>
          <a:xfrm flipH="1">
            <a:off x="3195637" y="1592103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3" name="Straight Connector 412">
            <a:extLst>
              <a:ext uri="{FF2B5EF4-FFF2-40B4-BE49-F238E27FC236}">
                <a16:creationId xmlns:a16="http://schemas.microsoft.com/office/drawing/2014/main" id="{709976CD-DFE6-4F68-BA15-65AE0D59E85B}"/>
              </a:ext>
            </a:extLst>
          </xdr:cNvPr>
          <xdr:cNvCxnSpPr/>
        </xdr:nvCxnSpPr>
        <xdr:spPr>
          <a:xfrm flipH="1">
            <a:off x="3843337" y="1592103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4" name="Straight Connector 413">
            <a:extLst>
              <a:ext uri="{FF2B5EF4-FFF2-40B4-BE49-F238E27FC236}">
                <a16:creationId xmlns:a16="http://schemas.microsoft.com/office/drawing/2014/main" id="{BFDB2905-81E2-4747-8524-29E562E8D00C}"/>
              </a:ext>
            </a:extLst>
          </xdr:cNvPr>
          <xdr:cNvCxnSpPr/>
        </xdr:nvCxnSpPr>
        <xdr:spPr>
          <a:xfrm>
            <a:off x="3519488" y="16159163"/>
            <a:ext cx="0" cy="4238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5" name="Straight Connector 414">
            <a:extLst>
              <a:ext uri="{FF2B5EF4-FFF2-40B4-BE49-F238E27FC236}">
                <a16:creationId xmlns:a16="http://schemas.microsoft.com/office/drawing/2014/main" id="{0CFD6D0B-3D0A-4E02-80E1-6DD03D404320}"/>
              </a:ext>
            </a:extLst>
          </xdr:cNvPr>
          <xdr:cNvCxnSpPr/>
        </xdr:nvCxnSpPr>
        <xdr:spPr>
          <a:xfrm flipH="1">
            <a:off x="3476630" y="16206789"/>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6" name="Straight Connector 415">
            <a:extLst>
              <a:ext uri="{FF2B5EF4-FFF2-40B4-BE49-F238E27FC236}">
                <a16:creationId xmlns:a16="http://schemas.microsoft.com/office/drawing/2014/main" id="{77518E8B-4975-4145-99C2-5C95041A5B76}"/>
              </a:ext>
            </a:extLst>
          </xdr:cNvPr>
          <xdr:cNvCxnSpPr/>
        </xdr:nvCxnSpPr>
        <xdr:spPr>
          <a:xfrm flipH="1" flipV="1">
            <a:off x="2847975" y="16897351"/>
            <a:ext cx="642937" cy="280987"/>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7" name="Straight Connector 416">
            <a:extLst>
              <a:ext uri="{FF2B5EF4-FFF2-40B4-BE49-F238E27FC236}">
                <a16:creationId xmlns:a16="http://schemas.microsoft.com/office/drawing/2014/main" id="{0802B06E-F266-43AE-B819-0236F55CB11E}"/>
              </a:ext>
            </a:extLst>
          </xdr:cNvPr>
          <xdr:cNvCxnSpPr/>
        </xdr:nvCxnSpPr>
        <xdr:spPr>
          <a:xfrm flipH="1">
            <a:off x="404813" y="19259550"/>
            <a:ext cx="6334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8" name="Straight Connector 417">
            <a:extLst>
              <a:ext uri="{FF2B5EF4-FFF2-40B4-BE49-F238E27FC236}">
                <a16:creationId xmlns:a16="http://schemas.microsoft.com/office/drawing/2014/main" id="{EA6CA4F8-528C-4D0A-8C07-9CE6978F7216}"/>
              </a:ext>
            </a:extLst>
          </xdr:cNvPr>
          <xdr:cNvCxnSpPr/>
        </xdr:nvCxnSpPr>
        <xdr:spPr>
          <a:xfrm flipH="1">
            <a:off x="419100" y="19969162"/>
            <a:ext cx="6524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9" name="Straight Connector 418">
            <a:extLst>
              <a:ext uri="{FF2B5EF4-FFF2-40B4-BE49-F238E27FC236}">
                <a16:creationId xmlns:a16="http://schemas.microsoft.com/office/drawing/2014/main" id="{C951FCE8-F0D8-499E-A787-294F991CFF23}"/>
              </a:ext>
            </a:extLst>
          </xdr:cNvPr>
          <xdr:cNvCxnSpPr/>
        </xdr:nvCxnSpPr>
        <xdr:spPr>
          <a:xfrm>
            <a:off x="809625" y="19178588"/>
            <a:ext cx="0" cy="876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0" name="Straight Connector 419">
            <a:extLst>
              <a:ext uri="{FF2B5EF4-FFF2-40B4-BE49-F238E27FC236}">
                <a16:creationId xmlns:a16="http://schemas.microsoft.com/office/drawing/2014/main" id="{C20C04F4-EF97-4868-B0D7-B426876FEF2E}"/>
              </a:ext>
            </a:extLst>
          </xdr:cNvPr>
          <xdr:cNvCxnSpPr/>
        </xdr:nvCxnSpPr>
        <xdr:spPr>
          <a:xfrm flipH="1">
            <a:off x="771524" y="1922145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1" name="Straight Connector 420">
            <a:extLst>
              <a:ext uri="{FF2B5EF4-FFF2-40B4-BE49-F238E27FC236}">
                <a16:creationId xmlns:a16="http://schemas.microsoft.com/office/drawing/2014/main" id="{A87A4425-9099-44F4-824A-EB46DDEB3279}"/>
              </a:ext>
            </a:extLst>
          </xdr:cNvPr>
          <xdr:cNvCxnSpPr/>
        </xdr:nvCxnSpPr>
        <xdr:spPr>
          <a:xfrm flipH="1">
            <a:off x="771523" y="19931062"/>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2" name="Straight Connector 421">
            <a:extLst>
              <a:ext uri="{FF2B5EF4-FFF2-40B4-BE49-F238E27FC236}">
                <a16:creationId xmlns:a16="http://schemas.microsoft.com/office/drawing/2014/main" id="{D48361CF-3214-4453-814E-B2DADD0916E0}"/>
              </a:ext>
            </a:extLst>
          </xdr:cNvPr>
          <xdr:cNvCxnSpPr/>
        </xdr:nvCxnSpPr>
        <xdr:spPr>
          <a:xfrm>
            <a:off x="485777" y="19173824"/>
            <a:ext cx="0" cy="876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3" name="Straight Connector 422">
            <a:extLst>
              <a:ext uri="{FF2B5EF4-FFF2-40B4-BE49-F238E27FC236}">
                <a16:creationId xmlns:a16="http://schemas.microsoft.com/office/drawing/2014/main" id="{E54CC195-ABEC-4384-8991-31EF1F38FCCE}"/>
              </a:ext>
            </a:extLst>
          </xdr:cNvPr>
          <xdr:cNvCxnSpPr/>
        </xdr:nvCxnSpPr>
        <xdr:spPr>
          <a:xfrm flipH="1">
            <a:off x="447676" y="1921668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4" name="Straight Connector 423">
            <a:extLst>
              <a:ext uri="{FF2B5EF4-FFF2-40B4-BE49-F238E27FC236}">
                <a16:creationId xmlns:a16="http://schemas.microsoft.com/office/drawing/2014/main" id="{B0BFC607-5554-47DE-8448-F64148DB5836}"/>
              </a:ext>
            </a:extLst>
          </xdr:cNvPr>
          <xdr:cNvCxnSpPr/>
        </xdr:nvCxnSpPr>
        <xdr:spPr>
          <a:xfrm flipH="1">
            <a:off x="447675" y="1992629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5" name="Straight Connector 424">
            <a:extLst>
              <a:ext uri="{FF2B5EF4-FFF2-40B4-BE49-F238E27FC236}">
                <a16:creationId xmlns:a16="http://schemas.microsoft.com/office/drawing/2014/main" id="{34D9D86F-11AD-45EE-AA32-EE9ED9E5D2B1}"/>
              </a:ext>
            </a:extLst>
          </xdr:cNvPr>
          <xdr:cNvCxnSpPr/>
        </xdr:nvCxnSpPr>
        <xdr:spPr>
          <a:xfrm>
            <a:off x="757238" y="19721511"/>
            <a:ext cx="3476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6" name="Straight Connector 425">
            <a:extLst>
              <a:ext uri="{FF2B5EF4-FFF2-40B4-BE49-F238E27FC236}">
                <a16:creationId xmlns:a16="http://schemas.microsoft.com/office/drawing/2014/main" id="{DA4E4AA3-B777-44B3-8449-EF5A0A07F56A}"/>
              </a:ext>
            </a:extLst>
          </xdr:cNvPr>
          <xdr:cNvCxnSpPr/>
        </xdr:nvCxnSpPr>
        <xdr:spPr>
          <a:xfrm flipH="1">
            <a:off x="771525" y="1968817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7" name="Straight Connector 426">
            <a:extLst>
              <a:ext uri="{FF2B5EF4-FFF2-40B4-BE49-F238E27FC236}">
                <a16:creationId xmlns:a16="http://schemas.microsoft.com/office/drawing/2014/main" id="{975444DD-82D7-4AF3-B847-B37A9AD11CEA}"/>
              </a:ext>
            </a:extLst>
          </xdr:cNvPr>
          <xdr:cNvCxnSpPr/>
        </xdr:nvCxnSpPr>
        <xdr:spPr>
          <a:xfrm flipH="1" flipV="1">
            <a:off x="1343025" y="18526125"/>
            <a:ext cx="557212" cy="842962"/>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8" name="Straight Connector 427">
            <a:extLst>
              <a:ext uri="{FF2B5EF4-FFF2-40B4-BE49-F238E27FC236}">
                <a16:creationId xmlns:a16="http://schemas.microsoft.com/office/drawing/2014/main" id="{A434436E-24DF-445A-B1DD-EE4957861E0D}"/>
              </a:ext>
            </a:extLst>
          </xdr:cNvPr>
          <xdr:cNvCxnSpPr/>
        </xdr:nvCxnSpPr>
        <xdr:spPr>
          <a:xfrm>
            <a:off x="3514725" y="16706850"/>
            <a:ext cx="0" cy="300990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grpSp>
        <xdr:nvGrpSpPr>
          <xdr:cNvPr id="432" name="Group 431">
            <a:extLst>
              <a:ext uri="{FF2B5EF4-FFF2-40B4-BE49-F238E27FC236}">
                <a16:creationId xmlns:a16="http://schemas.microsoft.com/office/drawing/2014/main" id="{3F5F7525-13CD-4F19-989F-7CDF83ED1CF6}"/>
              </a:ext>
            </a:extLst>
          </xdr:cNvPr>
          <xdr:cNvGrpSpPr/>
        </xdr:nvGrpSpPr>
        <xdr:grpSpPr>
          <a:xfrm rot="13166568">
            <a:off x="4786305" y="16640162"/>
            <a:ext cx="647700" cy="2519362"/>
            <a:chOff x="7586663" y="8748713"/>
            <a:chExt cx="647700" cy="2519362"/>
          </a:xfrm>
        </xdr:grpSpPr>
        <xdr:sp macro="" textlink="">
          <xdr:nvSpPr>
            <xdr:cNvPr id="433" name="Freeform: Shape 432">
              <a:extLst>
                <a:ext uri="{FF2B5EF4-FFF2-40B4-BE49-F238E27FC236}">
                  <a16:creationId xmlns:a16="http://schemas.microsoft.com/office/drawing/2014/main" id="{2B5428BC-0432-70D7-5BAA-9691EFFAFDFC}"/>
                </a:ext>
              </a:extLst>
            </xdr:cNvPr>
            <xdr:cNvSpPr/>
          </xdr:nvSpPr>
          <xdr:spPr>
            <a:xfrm>
              <a:off x="7586663" y="8748713"/>
              <a:ext cx="647700" cy="2519362"/>
            </a:xfrm>
            <a:custGeom>
              <a:avLst/>
              <a:gdLst>
                <a:gd name="connsiteX0" fmla="*/ 304800 w 647700"/>
                <a:gd name="connsiteY0" fmla="*/ 2519362 h 2519362"/>
                <a:gd name="connsiteX1" fmla="*/ 238125 w 647700"/>
                <a:gd name="connsiteY1" fmla="*/ 2371725 h 2519362"/>
                <a:gd name="connsiteX2" fmla="*/ 200025 w 647700"/>
                <a:gd name="connsiteY2" fmla="*/ 2433637 h 2519362"/>
                <a:gd name="connsiteX3" fmla="*/ 0 w 647700"/>
                <a:gd name="connsiteY3" fmla="*/ 2433637 h 2519362"/>
                <a:gd name="connsiteX4" fmla="*/ 0 w 647700"/>
                <a:gd name="connsiteY4" fmla="*/ 0 h 2519362"/>
                <a:gd name="connsiteX5" fmla="*/ 647700 w 647700"/>
                <a:gd name="connsiteY5" fmla="*/ 0 h 2519362"/>
                <a:gd name="connsiteX6" fmla="*/ 647700 w 647700"/>
                <a:gd name="connsiteY6" fmla="*/ 2433637 h 2519362"/>
                <a:gd name="connsiteX7" fmla="*/ 361950 w 647700"/>
                <a:gd name="connsiteY7" fmla="*/ 2433637 h 2519362"/>
                <a:gd name="connsiteX8" fmla="*/ 304800 w 647700"/>
                <a:gd name="connsiteY8" fmla="*/ 2519362 h 251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7700" h="2519362">
                  <a:moveTo>
                    <a:pt x="304800" y="2519362"/>
                  </a:moveTo>
                  <a:lnTo>
                    <a:pt x="238125" y="2371725"/>
                  </a:lnTo>
                  <a:lnTo>
                    <a:pt x="200025" y="2433637"/>
                  </a:lnTo>
                  <a:lnTo>
                    <a:pt x="0" y="2433637"/>
                  </a:lnTo>
                  <a:lnTo>
                    <a:pt x="0" y="0"/>
                  </a:lnTo>
                  <a:lnTo>
                    <a:pt x="647700" y="0"/>
                  </a:lnTo>
                  <a:lnTo>
                    <a:pt x="647700" y="2433637"/>
                  </a:lnTo>
                  <a:lnTo>
                    <a:pt x="361950" y="2433637"/>
                  </a:lnTo>
                  <a:lnTo>
                    <a:pt x="304800" y="25193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434" name="Straight Connector 433">
              <a:extLst>
                <a:ext uri="{FF2B5EF4-FFF2-40B4-BE49-F238E27FC236}">
                  <a16:creationId xmlns:a16="http://schemas.microsoft.com/office/drawing/2014/main" id="{D12151F2-BCBE-1328-3DC8-4F98073E46DA}"/>
                </a:ext>
              </a:extLst>
            </xdr:cNvPr>
            <xdr:cNvCxnSpPr/>
          </xdr:nvCxnSpPr>
          <xdr:spPr>
            <a:xfrm>
              <a:off x="8143875" y="8758237"/>
              <a:ext cx="0" cy="24288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440" name="Straight Connector 439">
            <a:extLst>
              <a:ext uri="{FF2B5EF4-FFF2-40B4-BE49-F238E27FC236}">
                <a16:creationId xmlns:a16="http://schemas.microsoft.com/office/drawing/2014/main" id="{F28A6D4F-56B4-5349-7F3F-F01D519B03CF}"/>
              </a:ext>
            </a:extLst>
          </xdr:cNvPr>
          <xdr:cNvCxnSpPr/>
        </xdr:nvCxnSpPr>
        <xdr:spPr>
          <a:xfrm>
            <a:off x="4669377" y="17909670"/>
            <a:ext cx="500192" cy="411489"/>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45" name="Straight Connector 444">
            <a:extLst>
              <a:ext uri="{FF2B5EF4-FFF2-40B4-BE49-F238E27FC236}">
                <a16:creationId xmlns:a16="http://schemas.microsoft.com/office/drawing/2014/main" id="{6553B0E2-5A98-20BE-ABF6-C982FA85F304}"/>
              </a:ext>
            </a:extLst>
          </xdr:cNvPr>
          <xdr:cNvCxnSpPr/>
        </xdr:nvCxnSpPr>
        <xdr:spPr>
          <a:xfrm flipV="1">
            <a:off x="5719861" y="19266572"/>
            <a:ext cx="719039" cy="87404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47" name="Straight Connector 446">
            <a:extLst>
              <a:ext uri="{FF2B5EF4-FFF2-40B4-BE49-F238E27FC236}">
                <a16:creationId xmlns:a16="http://schemas.microsoft.com/office/drawing/2014/main" id="{DE766D8A-0120-802B-437E-422EDDC7EC1D}"/>
              </a:ext>
            </a:extLst>
          </xdr:cNvPr>
          <xdr:cNvCxnSpPr/>
        </xdr:nvCxnSpPr>
        <xdr:spPr>
          <a:xfrm>
            <a:off x="4584435" y="19102388"/>
            <a:ext cx="1256238" cy="103345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50" name="Straight Connector 449">
            <a:extLst>
              <a:ext uri="{FF2B5EF4-FFF2-40B4-BE49-F238E27FC236}">
                <a16:creationId xmlns:a16="http://schemas.microsoft.com/office/drawing/2014/main" id="{AB68EF75-3A0D-D4B5-2565-62BF3EB3BC41}"/>
              </a:ext>
            </a:extLst>
          </xdr:cNvPr>
          <xdr:cNvCxnSpPr/>
        </xdr:nvCxnSpPr>
        <xdr:spPr>
          <a:xfrm>
            <a:off x="5767388" y="20007259"/>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51" name="Straight Connector 450">
            <a:extLst>
              <a:ext uri="{FF2B5EF4-FFF2-40B4-BE49-F238E27FC236}">
                <a16:creationId xmlns:a16="http://schemas.microsoft.com/office/drawing/2014/main" id="{C55F06F4-DBFE-45ED-96F1-132AD15B0B9D}"/>
              </a:ext>
            </a:extLst>
          </xdr:cNvPr>
          <xdr:cNvCxnSpPr/>
        </xdr:nvCxnSpPr>
        <xdr:spPr>
          <a:xfrm>
            <a:off x="5200650" y="18341069"/>
            <a:ext cx="1249630" cy="102802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52" name="Straight Connector 451">
            <a:extLst>
              <a:ext uri="{FF2B5EF4-FFF2-40B4-BE49-F238E27FC236}">
                <a16:creationId xmlns:a16="http://schemas.microsoft.com/office/drawing/2014/main" id="{726BAB4E-07A8-4020-963B-214CBBAADC10}"/>
              </a:ext>
            </a:extLst>
          </xdr:cNvPr>
          <xdr:cNvCxnSpPr/>
        </xdr:nvCxnSpPr>
        <xdr:spPr>
          <a:xfrm>
            <a:off x="6391283" y="19250030"/>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55" name="Straight Connector 454">
            <a:extLst>
              <a:ext uri="{FF2B5EF4-FFF2-40B4-BE49-F238E27FC236}">
                <a16:creationId xmlns:a16="http://schemas.microsoft.com/office/drawing/2014/main" id="{FFAFACED-6C2C-9209-4F0C-CC5B027FFE8C}"/>
              </a:ext>
            </a:extLst>
          </xdr:cNvPr>
          <xdr:cNvCxnSpPr/>
        </xdr:nvCxnSpPr>
        <xdr:spPr>
          <a:xfrm>
            <a:off x="4610100" y="19078572"/>
            <a:ext cx="97632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57" name="Straight Connector 456">
            <a:extLst>
              <a:ext uri="{FF2B5EF4-FFF2-40B4-BE49-F238E27FC236}">
                <a16:creationId xmlns:a16="http://schemas.microsoft.com/office/drawing/2014/main" id="{46EC5E77-1006-D8B6-767E-F9239C08C080}"/>
              </a:ext>
            </a:extLst>
          </xdr:cNvPr>
          <xdr:cNvCxnSpPr/>
        </xdr:nvCxnSpPr>
        <xdr:spPr>
          <a:xfrm>
            <a:off x="5505450" y="18245138"/>
            <a:ext cx="0" cy="10668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59" name="Straight Connector 458">
            <a:extLst>
              <a:ext uri="{FF2B5EF4-FFF2-40B4-BE49-F238E27FC236}">
                <a16:creationId xmlns:a16="http://schemas.microsoft.com/office/drawing/2014/main" id="{32CD5BE0-67D8-B321-979E-27244FF34FCB}"/>
              </a:ext>
            </a:extLst>
          </xdr:cNvPr>
          <xdr:cNvCxnSpPr/>
        </xdr:nvCxnSpPr>
        <xdr:spPr>
          <a:xfrm flipH="1">
            <a:off x="5467349" y="1904047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60" name="Straight Connector 459">
            <a:extLst>
              <a:ext uri="{FF2B5EF4-FFF2-40B4-BE49-F238E27FC236}">
                <a16:creationId xmlns:a16="http://schemas.microsoft.com/office/drawing/2014/main" id="{7EBBFC38-1D3C-4C20-9615-00338924C123}"/>
              </a:ext>
            </a:extLst>
          </xdr:cNvPr>
          <xdr:cNvCxnSpPr/>
        </xdr:nvCxnSpPr>
        <xdr:spPr>
          <a:xfrm flipH="1">
            <a:off x="5467345" y="19221447"/>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63" name="Straight Connector 462">
            <a:extLst>
              <a:ext uri="{FF2B5EF4-FFF2-40B4-BE49-F238E27FC236}">
                <a16:creationId xmlns:a16="http://schemas.microsoft.com/office/drawing/2014/main" id="{FAA2FDE0-04A0-8178-4438-9969641E5291}"/>
              </a:ext>
            </a:extLst>
          </xdr:cNvPr>
          <xdr:cNvCxnSpPr/>
        </xdr:nvCxnSpPr>
        <xdr:spPr>
          <a:xfrm>
            <a:off x="5243513" y="18326098"/>
            <a:ext cx="3429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67" name="Straight Connector 466">
            <a:extLst>
              <a:ext uri="{FF2B5EF4-FFF2-40B4-BE49-F238E27FC236}">
                <a16:creationId xmlns:a16="http://schemas.microsoft.com/office/drawing/2014/main" id="{9091369E-D3A1-1541-E310-CCAF6A8FAF0A}"/>
              </a:ext>
            </a:extLst>
          </xdr:cNvPr>
          <xdr:cNvCxnSpPr/>
        </xdr:nvCxnSpPr>
        <xdr:spPr>
          <a:xfrm flipH="1">
            <a:off x="5462586" y="18283236"/>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468" name="Arc 467">
            <a:extLst>
              <a:ext uri="{FF2B5EF4-FFF2-40B4-BE49-F238E27FC236}">
                <a16:creationId xmlns:a16="http://schemas.microsoft.com/office/drawing/2014/main" id="{BB7D299E-1C7E-8D94-ED3A-B7BFEE6BC343}"/>
              </a:ext>
            </a:extLst>
          </xdr:cNvPr>
          <xdr:cNvSpPr/>
        </xdr:nvSpPr>
        <xdr:spPr>
          <a:xfrm rot="20403716">
            <a:off x="3443009" y="19468820"/>
            <a:ext cx="219638" cy="219638"/>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469" name="TextBox 468">
            <a:extLst>
              <a:ext uri="{FF2B5EF4-FFF2-40B4-BE49-F238E27FC236}">
                <a16:creationId xmlns:a16="http://schemas.microsoft.com/office/drawing/2014/main" id="{4D6C977C-B1BC-46FE-9B03-1701A7EE9993}"/>
              </a:ext>
            </a:extLst>
          </xdr:cNvPr>
          <xdr:cNvSpPr txBox="1"/>
        </xdr:nvSpPr>
        <xdr:spPr>
          <a:xfrm>
            <a:off x="3452812" y="19278600"/>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429" name="Straight Connector 428">
            <a:extLst>
              <a:ext uri="{FF2B5EF4-FFF2-40B4-BE49-F238E27FC236}">
                <a16:creationId xmlns:a16="http://schemas.microsoft.com/office/drawing/2014/main" id="{DC223E53-BC13-4F0F-AB9D-9F0133E912DA}"/>
              </a:ext>
            </a:extLst>
          </xdr:cNvPr>
          <xdr:cNvCxnSpPr/>
        </xdr:nvCxnSpPr>
        <xdr:spPr>
          <a:xfrm flipH="1">
            <a:off x="3509962" y="16941100"/>
            <a:ext cx="2281238" cy="2775651"/>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567" name="Straight Connector 566">
            <a:extLst>
              <a:ext uri="{FF2B5EF4-FFF2-40B4-BE49-F238E27FC236}">
                <a16:creationId xmlns:a16="http://schemas.microsoft.com/office/drawing/2014/main" id="{97F075C9-083F-08C5-22A5-A1AE280A4CA1}"/>
              </a:ext>
            </a:extLst>
          </xdr:cNvPr>
          <xdr:cNvCxnSpPr/>
        </xdr:nvCxnSpPr>
        <xdr:spPr>
          <a:xfrm>
            <a:off x="5698074" y="16528537"/>
            <a:ext cx="633569" cy="5212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70" name="Straight Connector 569">
            <a:extLst>
              <a:ext uri="{FF2B5EF4-FFF2-40B4-BE49-F238E27FC236}">
                <a16:creationId xmlns:a16="http://schemas.microsoft.com/office/drawing/2014/main" id="{3C7E68A3-CCBD-8BE1-9D97-B562C67D8059}"/>
              </a:ext>
            </a:extLst>
          </xdr:cNvPr>
          <xdr:cNvCxnSpPr/>
        </xdr:nvCxnSpPr>
        <xdr:spPr>
          <a:xfrm flipV="1">
            <a:off x="5626997" y="16273463"/>
            <a:ext cx="391791" cy="476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75" name="Straight Connector 574">
            <a:extLst>
              <a:ext uri="{FF2B5EF4-FFF2-40B4-BE49-F238E27FC236}">
                <a16:creationId xmlns:a16="http://schemas.microsoft.com/office/drawing/2014/main" id="{60509B33-B51A-E825-C21F-26BF549296E1}"/>
              </a:ext>
            </a:extLst>
          </xdr:cNvPr>
          <xdr:cNvCxnSpPr/>
        </xdr:nvCxnSpPr>
        <xdr:spPr>
          <a:xfrm>
            <a:off x="5762626" y="16525877"/>
            <a:ext cx="0"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76" name="Straight Connector 575">
            <a:extLst>
              <a:ext uri="{FF2B5EF4-FFF2-40B4-BE49-F238E27FC236}">
                <a16:creationId xmlns:a16="http://schemas.microsoft.com/office/drawing/2014/main" id="{D3096E91-AF03-4509-AF53-7FBE61D0287F}"/>
              </a:ext>
            </a:extLst>
          </xdr:cNvPr>
          <xdr:cNvCxnSpPr/>
        </xdr:nvCxnSpPr>
        <xdr:spPr>
          <a:xfrm>
            <a:off x="5912387" y="16266600"/>
            <a:ext cx="610412" cy="5021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77" name="Straight Connector 576">
            <a:extLst>
              <a:ext uri="{FF2B5EF4-FFF2-40B4-BE49-F238E27FC236}">
                <a16:creationId xmlns:a16="http://schemas.microsoft.com/office/drawing/2014/main" id="{2C4CB0B1-2411-46D2-A16A-ED79A84A73DD}"/>
              </a:ext>
            </a:extLst>
          </xdr:cNvPr>
          <xdr:cNvCxnSpPr/>
        </xdr:nvCxnSpPr>
        <xdr:spPr>
          <a:xfrm>
            <a:off x="5976939" y="16263940"/>
            <a:ext cx="0"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79" name="Straight Connector 578">
            <a:extLst>
              <a:ext uri="{FF2B5EF4-FFF2-40B4-BE49-F238E27FC236}">
                <a16:creationId xmlns:a16="http://schemas.microsoft.com/office/drawing/2014/main" id="{CAADF368-96CA-4C8A-A148-6F8D289B9851}"/>
              </a:ext>
            </a:extLst>
          </xdr:cNvPr>
          <xdr:cNvCxnSpPr/>
        </xdr:nvCxnSpPr>
        <xdr:spPr>
          <a:xfrm flipV="1">
            <a:off x="6131825" y="16687797"/>
            <a:ext cx="391791" cy="476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80" name="Straight Connector 579">
            <a:extLst>
              <a:ext uri="{FF2B5EF4-FFF2-40B4-BE49-F238E27FC236}">
                <a16:creationId xmlns:a16="http://schemas.microsoft.com/office/drawing/2014/main" id="{1E89369A-3419-4F5B-BDA5-B70CDF38FF1F}"/>
              </a:ext>
            </a:extLst>
          </xdr:cNvPr>
          <xdr:cNvCxnSpPr/>
        </xdr:nvCxnSpPr>
        <xdr:spPr>
          <a:xfrm>
            <a:off x="6267454" y="16940211"/>
            <a:ext cx="0"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81" name="Straight Connector 580">
            <a:extLst>
              <a:ext uri="{FF2B5EF4-FFF2-40B4-BE49-F238E27FC236}">
                <a16:creationId xmlns:a16="http://schemas.microsoft.com/office/drawing/2014/main" id="{C651F15C-EFFF-4C8F-BD33-89355F929CE2}"/>
              </a:ext>
            </a:extLst>
          </xdr:cNvPr>
          <xdr:cNvCxnSpPr/>
        </xdr:nvCxnSpPr>
        <xdr:spPr>
          <a:xfrm>
            <a:off x="6481767" y="16678274"/>
            <a:ext cx="0"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84" name="Straight Connector 583">
            <a:extLst>
              <a:ext uri="{FF2B5EF4-FFF2-40B4-BE49-F238E27FC236}">
                <a16:creationId xmlns:a16="http://schemas.microsoft.com/office/drawing/2014/main" id="{BFF7BEC4-6B01-4BD3-A67E-C0E5D82EA708}"/>
              </a:ext>
            </a:extLst>
          </xdr:cNvPr>
          <xdr:cNvCxnSpPr/>
        </xdr:nvCxnSpPr>
        <xdr:spPr>
          <a:xfrm flipV="1">
            <a:off x="5822259" y="16692563"/>
            <a:ext cx="172388" cy="2095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85" name="Straight Connector 584">
            <a:extLst>
              <a:ext uri="{FF2B5EF4-FFF2-40B4-BE49-F238E27FC236}">
                <a16:creationId xmlns:a16="http://schemas.microsoft.com/office/drawing/2014/main" id="{75127E88-3C36-47FA-A2CD-4E1AA19ADC89}"/>
              </a:ext>
            </a:extLst>
          </xdr:cNvPr>
          <xdr:cNvCxnSpPr/>
        </xdr:nvCxnSpPr>
        <xdr:spPr>
          <a:xfrm>
            <a:off x="5957888" y="16678277"/>
            <a:ext cx="0"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87" name="Straight Connector 586">
            <a:extLst>
              <a:ext uri="{FF2B5EF4-FFF2-40B4-BE49-F238E27FC236}">
                <a16:creationId xmlns:a16="http://schemas.microsoft.com/office/drawing/2014/main" id="{CBFDFFB0-D69D-4B8D-9E0A-C8E8E98CC798}"/>
              </a:ext>
            </a:extLst>
          </xdr:cNvPr>
          <xdr:cNvCxnSpPr/>
        </xdr:nvCxnSpPr>
        <xdr:spPr>
          <a:xfrm flipH="1" flipV="1">
            <a:off x="4967288" y="16925925"/>
            <a:ext cx="385762" cy="4286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90" name="Straight Connector 589">
            <a:extLst>
              <a:ext uri="{FF2B5EF4-FFF2-40B4-BE49-F238E27FC236}">
                <a16:creationId xmlns:a16="http://schemas.microsoft.com/office/drawing/2014/main" id="{29BF69CD-AC6F-4940-9F09-7AA682264641}"/>
              </a:ext>
            </a:extLst>
          </xdr:cNvPr>
          <xdr:cNvCxnSpPr/>
        </xdr:nvCxnSpPr>
        <xdr:spPr>
          <a:xfrm>
            <a:off x="5181600" y="19259549"/>
            <a:ext cx="0" cy="70961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134396</xdr:colOff>
      <xdr:row>141</xdr:row>
      <xdr:rowOff>128588</xdr:rowOff>
    </xdr:from>
    <xdr:to>
      <xdr:col>55</xdr:col>
      <xdr:colOff>100013</xdr:colOff>
      <xdr:row>175</xdr:row>
      <xdr:rowOff>90488</xdr:rowOff>
    </xdr:to>
    <xdr:grpSp>
      <xdr:nvGrpSpPr>
        <xdr:cNvPr id="191" name="Group 190">
          <a:extLst>
            <a:ext uri="{FF2B5EF4-FFF2-40B4-BE49-F238E27FC236}">
              <a16:creationId xmlns:a16="http://schemas.microsoft.com/office/drawing/2014/main" id="{3407C05F-8DC9-CC52-8C69-013E5568ED36}"/>
            </a:ext>
          </a:extLst>
        </xdr:cNvPr>
        <xdr:cNvGrpSpPr/>
      </xdr:nvGrpSpPr>
      <xdr:grpSpPr>
        <a:xfrm>
          <a:off x="458246" y="20826413"/>
          <a:ext cx="8547642" cy="4819650"/>
          <a:chOff x="458246" y="20664488"/>
          <a:chExt cx="8547642" cy="4819650"/>
        </a:xfrm>
      </xdr:grpSpPr>
      <xdr:cxnSp macro="">
        <xdr:nvCxnSpPr>
          <xdr:cNvPr id="900" name="Straight Connector 899">
            <a:extLst>
              <a:ext uri="{FF2B5EF4-FFF2-40B4-BE49-F238E27FC236}">
                <a16:creationId xmlns:a16="http://schemas.microsoft.com/office/drawing/2014/main" id="{261B7837-627E-4D27-AF5E-9B6759B353CD}"/>
              </a:ext>
            </a:extLst>
          </xdr:cNvPr>
          <xdr:cNvCxnSpPr/>
        </xdr:nvCxnSpPr>
        <xdr:spPr>
          <a:xfrm flipV="1">
            <a:off x="2757488" y="20832884"/>
            <a:ext cx="1776412" cy="700294"/>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655" name="Freeform: Shape 654">
            <a:extLst>
              <a:ext uri="{FF2B5EF4-FFF2-40B4-BE49-F238E27FC236}">
                <a16:creationId xmlns:a16="http://schemas.microsoft.com/office/drawing/2014/main" id="{2AB39CF2-70F5-E016-FD69-A2262636F2CF}"/>
              </a:ext>
            </a:extLst>
          </xdr:cNvPr>
          <xdr:cNvSpPr/>
        </xdr:nvSpPr>
        <xdr:spPr>
          <a:xfrm>
            <a:off x="2986088" y="21259800"/>
            <a:ext cx="3414712" cy="2128838"/>
          </a:xfrm>
          <a:custGeom>
            <a:avLst/>
            <a:gdLst>
              <a:gd name="connsiteX0" fmla="*/ 0 w 3414712"/>
              <a:gd name="connsiteY0" fmla="*/ 661988 h 2128838"/>
              <a:gd name="connsiteX1" fmla="*/ 190500 w 3414712"/>
              <a:gd name="connsiteY1" fmla="*/ 1176338 h 2128838"/>
              <a:gd name="connsiteX2" fmla="*/ 633412 w 3414712"/>
              <a:gd name="connsiteY2" fmla="*/ 1852613 h 2128838"/>
              <a:gd name="connsiteX3" fmla="*/ 1214437 w 3414712"/>
              <a:gd name="connsiteY3" fmla="*/ 2128838 h 2128838"/>
              <a:gd name="connsiteX4" fmla="*/ 2205037 w 3414712"/>
              <a:gd name="connsiteY4" fmla="*/ 2128838 h 2128838"/>
              <a:gd name="connsiteX5" fmla="*/ 2790825 w 3414712"/>
              <a:gd name="connsiteY5" fmla="*/ 1838325 h 2128838"/>
              <a:gd name="connsiteX6" fmla="*/ 3228975 w 3414712"/>
              <a:gd name="connsiteY6" fmla="*/ 1181100 h 2128838"/>
              <a:gd name="connsiteX7" fmla="*/ 3414712 w 3414712"/>
              <a:gd name="connsiteY7" fmla="*/ 661988 h 2128838"/>
              <a:gd name="connsiteX8" fmla="*/ 1709737 w 3414712"/>
              <a:gd name="connsiteY8" fmla="*/ 0 h 2128838"/>
              <a:gd name="connsiteX9" fmla="*/ 0 w 3414712"/>
              <a:gd name="connsiteY9" fmla="*/ 661988 h 2128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414712" h="2128838">
                <a:moveTo>
                  <a:pt x="0" y="661988"/>
                </a:moveTo>
                <a:lnTo>
                  <a:pt x="190500" y="1176338"/>
                </a:lnTo>
                <a:lnTo>
                  <a:pt x="633412" y="1852613"/>
                </a:lnTo>
                <a:lnTo>
                  <a:pt x="1214437" y="2128838"/>
                </a:lnTo>
                <a:lnTo>
                  <a:pt x="2205037" y="2128838"/>
                </a:lnTo>
                <a:lnTo>
                  <a:pt x="2790825" y="1838325"/>
                </a:lnTo>
                <a:lnTo>
                  <a:pt x="3228975" y="1181100"/>
                </a:lnTo>
                <a:lnTo>
                  <a:pt x="3414712" y="661988"/>
                </a:lnTo>
                <a:lnTo>
                  <a:pt x="1709737" y="0"/>
                </a:lnTo>
                <a:lnTo>
                  <a:pt x="0" y="66198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602" name="Freeform: Shape 601">
            <a:extLst>
              <a:ext uri="{FF2B5EF4-FFF2-40B4-BE49-F238E27FC236}">
                <a16:creationId xmlns:a16="http://schemas.microsoft.com/office/drawing/2014/main" id="{19BFE077-8F6A-00C4-34E3-BD0AA1787D44}"/>
              </a:ext>
            </a:extLst>
          </xdr:cNvPr>
          <xdr:cNvSpPr/>
        </xdr:nvSpPr>
        <xdr:spPr>
          <a:xfrm>
            <a:off x="1071563" y="21250275"/>
            <a:ext cx="3624262" cy="1952625"/>
          </a:xfrm>
          <a:custGeom>
            <a:avLst/>
            <a:gdLst>
              <a:gd name="connsiteX0" fmla="*/ 23812 w 3624262"/>
              <a:gd name="connsiteY0" fmla="*/ 1724025 h 1952625"/>
              <a:gd name="connsiteX1" fmla="*/ 71437 w 3624262"/>
              <a:gd name="connsiteY1" fmla="*/ 1614488 h 1952625"/>
              <a:gd name="connsiteX2" fmla="*/ 0 w 3624262"/>
              <a:gd name="connsiteY2" fmla="*/ 1428750 h 1952625"/>
              <a:gd name="connsiteX3" fmla="*/ 3624262 w 3624262"/>
              <a:gd name="connsiteY3" fmla="*/ 0 h 1952625"/>
              <a:gd name="connsiteX4" fmla="*/ 3624262 w 3624262"/>
              <a:gd name="connsiteY4" fmla="*/ 600075 h 1952625"/>
              <a:gd name="connsiteX5" fmla="*/ 195262 w 3624262"/>
              <a:gd name="connsiteY5" fmla="*/ 1952625 h 1952625"/>
              <a:gd name="connsiteX6" fmla="*/ 123825 w 3624262"/>
              <a:gd name="connsiteY6" fmla="*/ 1771650 h 1952625"/>
              <a:gd name="connsiteX7" fmla="*/ 152400 w 3624262"/>
              <a:gd name="connsiteY7" fmla="*/ 1700213 h 1952625"/>
              <a:gd name="connsiteX8" fmla="*/ 23812 w 3624262"/>
              <a:gd name="connsiteY8" fmla="*/ 1724025 h 1952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24262" h="1952625">
                <a:moveTo>
                  <a:pt x="23812" y="1724025"/>
                </a:moveTo>
                <a:lnTo>
                  <a:pt x="71437" y="1614488"/>
                </a:lnTo>
                <a:lnTo>
                  <a:pt x="0" y="1428750"/>
                </a:lnTo>
                <a:lnTo>
                  <a:pt x="3624262" y="0"/>
                </a:lnTo>
                <a:lnTo>
                  <a:pt x="3624262" y="600075"/>
                </a:lnTo>
                <a:lnTo>
                  <a:pt x="195262" y="1952625"/>
                </a:lnTo>
                <a:lnTo>
                  <a:pt x="123825" y="1771650"/>
                </a:lnTo>
                <a:lnTo>
                  <a:pt x="152400" y="1700213"/>
                </a:lnTo>
                <a:lnTo>
                  <a:pt x="23812" y="17240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603" name="Freeform: Shape 602">
            <a:extLst>
              <a:ext uri="{FF2B5EF4-FFF2-40B4-BE49-F238E27FC236}">
                <a16:creationId xmlns:a16="http://schemas.microsoft.com/office/drawing/2014/main" id="{870B5566-E51F-D643-5C8D-8D3AD97B0B84}"/>
              </a:ext>
            </a:extLst>
          </xdr:cNvPr>
          <xdr:cNvSpPr/>
        </xdr:nvSpPr>
        <xdr:spPr>
          <a:xfrm>
            <a:off x="4695825" y="21250275"/>
            <a:ext cx="3629025" cy="1952625"/>
          </a:xfrm>
          <a:custGeom>
            <a:avLst/>
            <a:gdLst>
              <a:gd name="connsiteX0" fmla="*/ 0 w 3629025"/>
              <a:gd name="connsiteY0" fmla="*/ 0 h 1952625"/>
              <a:gd name="connsiteX1" fmla="*/ 0 w 3629025"/>
              <a:gd name="connsiteY1" fmla="*/ 604838 h 1952625"/>
              <a:gd name="connsiteX2" fmla="*/ 3438525 w 3629025"/>
              <a:gd name="connsiteY2" fmla="*/ 1952625 h 1952625"/>
              <a:gd name="connsiteX3" fmla="*/ 3500438 w 3629025"/>
              <a:gd name="connsiteY3" fmla="*/ 1762125 h 1952625"/>
              <a:gd name="connsiteX4" fmla="*/ 3462338 w 3629025"/>
              <a:gd name="connsiteY4" fmla="*/ 1685925 h 1952625"/>
              <a:gd name="connsiteX5" fmla="*/ 3609975 w 3629025"/>
              <a:gd name="connsiteY5" fmla="*/ 1685925 h 1952625"/>
              <a:gd name="connsiteX6" fmla="*/ 3562350 w 3629025"/>
              <a:gd name="connsiteY6" fmla="*/ 1609725 h 1952625"/>
              <a:gd name="connsiteX7" fmla="*/ 3629025 w 3629025"/>
              <a:gd name="connsiteY7" fmla="*/ 1433513 h 1952625"/>
              <a:gd name="connsiteX8" fmla="*/ 0 w 3629025"/>
              <a:gd name="connsiteY8" fmla="*/ 0 h 1952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29025" h="1952625">
                <a:moveTo>
                  <a:pt x="0" y="0"/>
                </a:moveTo>
                <a:lnTo>
                  <a:pt x="0" y="604838"/>
                </a:lnTo>
                <a:lnTo>
                  <a:pt x="3438525" y="1952625"/>
                </a:lnTo>
                <a:lnTo>
                  <a:pt x="3500438" y="1762125"/>
                </a:lnTo>
                <a:lnTo>
                  <a:pt x="3462338" y="1685925"/>
                </a:lnTo>
                <a:lnTo>
                  <a:pt x="3609975" y="1685925"/>
                </a:lnTo>
                <a:lnTo>
                  <a:pt x="3562350" y="1609725"/>
                </a:lnTo>
                <a:lnTo>
                  <a:pt x="3629025" y="1433513"/>
                </a:lnTo>
                <a:lnTo>
                  <a:pt x="0"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605" name="Straight Connector 604">
            <a:extLst>
              <a:ext uri="{FF2B5EF4-FFF2-40B4-BE49-F238E27FC236}">
                <a16:creationId xmlns:a16="http://schemas.microsoft.com/office/drawing/2014/main" id="{89323D11-396E-B05E-054C-E48D6CB07638}"/>
              </a:ext>
            </a:extLst>
          </xdr:cNvPr>
          <xdr:cNvCxnSpPr/>
        </xdr:nvCxnSpPr>
        <xdr:spPr>
          <a:xfrm flipV="1">
            <a:off x="1100137" y="21326475"/>
            <a:ext cx="3600095" cy="14192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11" name="Straight Connector 610">
            <a:extLst>
              <a:ext uri="{FF2B5EF4-FFF2-40B4-BE49-F238E27FC236}">
                <a16:creationId xmlns:a16="http://schemas.microsoft.com/office/drawing/2014/main" id="{0633FFBB-F66C-16FC-02BB-1F594740A100}"/>
              </a:ext>
            </a:extLst>
          </xdr:cNvPr>
          <xdr:cNvCxnSpPr/>
        </xdr:nvCxnSpPr>
        <xdr:spPr>
          <a:xfrm>
            <a:off x="4696122" y="21321713"/>
            <a:ext cx="3604914" cy="14239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19" name="Straight Connector 618">
            <a:extLst>
              <a:ext uri="{FF2B5EF4-FFF2-40B4-BE49-F238E27FC236}">
                <a16:creationId xmlns:a16="http://schemas.microsoft.com/office/drawing/2014/main" id="{6590AEA3-F8BF-4D75-87AE-E3BFEEBB1F6F}"/>
              </a:ext>
            </a:extLst>
          </xdr:cNvPr>
          <xdr:cNvCxnSpPr/>
        </xdr:nvCxnSpPr>
        <xdr:spPr>
          <a:xfrm flipV="1">
            <a:off x="1119185" y="21497925"/>
            <a:ext cx="3563854" cy="1404936"/>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621" name="Straight Connector 620">
            <a:extLst>
              <a:ext uri="{FF2B5EF4-FFF2-40B4-BE49-F238E27FC236}">
                <a16:creationId xmlns:a16="http://schemas.microsoft.com/office/drawing/2014/main" id="{81B2FA8C-7DC4-4D66-B5AB-6AB5BA0BF1D0}"/>
              </a:ext>
            </a:extLst>
          </xdr:cNvPr>
          <xdr:cNvCxnSpPr/>
        </xdr:nvCxnSpPr>
        <xdr:spPr>
          <a:xfrm>
            <a:off x="4696123" y="21493162"/>
            <a:ext cx="3604914" cy="1423989"/>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grpSp>
        <xdr:nvGrpSpPr>
          <xdr:cNvPr id="631" name="Group 630">
            <a:extLst>
              <a:ext uri="{FF2B5EF4-FFF2-40B4-BE49-F238E27FC236}">
                <a16:creationId xmlns:a16="http://schemas.microsoft.com/office/drawing/2014/main" id="{37B76D53-8EEB-50AD-2BFA-14BD521333E4}"/>
              </a:ext>
            </a:extLst>
          </xdr:cNvPr>
          <xdr:cNvGrpSpPr/>
        </xdr:nvGrpSpPr>
        <xdr:grpSpPr>
          <a:xfrm rot="1556989">
            <a:off x="3080942" y="21474365"/>
            <a:ext cx="1554756" cy="3469184"/>
            <a:chOff x="4332780" y="23196053"/>
            <a:chExt cx="1554756" cy="3469184"/>
          </a:xfrm>
        </xdr:grpSpPr>
        <xdr:grpSp>
          <xdr:nvGrpSpPr>
            <xdr:cNvPr id="625" name="Group 624">
              <a:extLst>
                <a:ext uri="{FF2B5EF4-FFF2-40B4-BE49-F238E27FC236}">
                  <a16:creationId xmlns:a16="http://schemas.microsoft.com/office/drawing/2014/main" id="{8C443D9B-9819-4020-BDB7-78357D25D664}"/>
                </a:ext>
              </a:extLst>
            </xdr:cNvPr>
            <xdr:cNvGrpSpPr/>
          </xdr:nvGrpSpPr>
          <xdr:grpSpPr>
            <a:xfrm>
              <a:off x="4857750" y="24145875"/>
              <a:ext cx="647700" cy="2519362"/>
              <a:chOff x="7586663" y="8748713"/>
              <a:chExt cx="647700" cy="2519362"/>
            </a:xfrm>
          </xdr:grpSpPr>
          <xdr:sp macro="" textlink="">
            <xdr:nvSpPr>
              <xdr:cNvPr id="626" name="Freeform: Shape 625">
                <a:extLst>
                  <a:ext uri="{FF2B5EF4-FFF2-40B4-BE49-F238E27FC236}">
                    <a16:creationId xmlns:a16="http://schemas.microsoft.com/office/drawing/2014/main" id="{0B314996-543A-9038-4C10-7A08CB9DE818}"/>
                  </a:ext>
                </a:extLst>
              </xdr:cNvPr>
              <xdr:cNvSpPr/>
            </xdr:nvSpPr>
            <xdr:spPr>
              <a:xfrm>
                <a:off x="7586663" y="8748713"/>
                <a:ext cx="647700" cy="2519362"/>
              </a:xfrm>
              <a:custGeom>
                <a:avLst/>
                <a:gdLst>
                  <a:gd name="connsiteX0" fmla="*/ 304800 w 647700"/>
                  <a:gd name="connsiteY0" fmla="*/ 2519362 h 2519362"/>
                  <a:gd name="connsiteX1" fmla="*/ 238125 w 647700"/>
                  <a:gd name="connsiteY1" fmla="*/ 2371725 h 2519362"/>
                  <a:gd name="connsiteX2" fmla="*/ 200025 w 647700"/>
                  <a:gd name="connsiteY2" fmla="*/ 2433637 h 2519362"/>
                  <a:gd name="connsiteX3" fmla="*/ 0 w 647700"/>
                  <a:gd name="connsiteY3" fmla="*/ 2433637 h 2519362"/>
                  <a:gd name="connsiteX4" fmla="*/ 0 w 647700"/>
                  <a:gd name="connsiteY4" fmla="*/ 0 h 2519362"/>
                  <a:gd name="connsiteX5" fmla="*/ 647700 w 647700"/>
                  <a:gd name="connsiteY5" fmla="*/ 0 h 2519362"/>
                  <a:gd name="connsiteX6" fmla="*/ 647700 w 647700"/>
                  <a:gd name="connsiteY6" fmla="*/ 2433637 h 2519362"/>
                  <a:gd name="connsiteX7" fmla="*/ 361950 w 647700"/>
                  <a:gd name="connsiteY7" fmla="*/ 2433637 h 2519362"/>
                  <a:gd name="connsiteX8" fmla="*/ 304800 w 647700"/>
                  <a:gd name="connsiteY8" fmla="*/ 2519362 h 251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7700" h="2519362">
                    <a:moveTo>
                      <a:pt x="304800" y="2519362"/>
                    </a:moveTo>
                    <a:lnTo>
                      <a:pt x="238125" y="2371725"/>
                    </a:lnTo>
                    <a:lnTo>
                      <a:pt x="200025" y="2433637"/>
                    </a:lnTo>
                    <a:lnTo>
                      <a:pt x="0" y="2433637"/>
                    </a:lnTo>
                    <a:lnTo>
                      <a:pt x="0" y="0"/>
                    </a:lnTo>
                    <a:lnTo>
                      <a:pt x="647700" y="0"/>
                    </a:lnTo>
                    <a:lnTo>
                      <a:pt x="647700" y="2433637"/>
                    </a:lnTo>
                    <a:lnTo>
                      <a:pt x="361950" y="2433637"/>
                    </a:lnTo>
                    <a:lnTo>
                      <a:pt x="304800" y="25193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627" name="Straight Connector 626">
                <a:extLst>
                  <a:ext uri="{FF2B5EF4-FFF2-40B4-BE49-F238E27FC236}">
                    <a16:creationId xmlns:a16="http://schemas.microsoft.com/office/drawing/2014/main" id="{E3EFB565-B808-7094-F3AB-F24D2BAED350}"/>
                  </a:ext>
                </a:extLst>
              </xdr:cNvPr>
              <xdr:cNvCxnSpPr/>
            </xdr:nvCxnSpPr>
            <xdr:spPr>
              <a:xfrm>
                <a:off x="7669803" y="8751870"/>
                <a:ext cx="0" cy="24288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28" name="Straight Connector 627">
              <a:extLst>
                <a:ext uri="{FF2B5EF4-FFF2-40B4-BE49-F238E27FC236}">
                  <a16:creationId xmlns:a16="http://schemas.microsoft.com/office/drawing/2014/main" id="{36BEC37F-24F5-4B59-8AC8-09B78B07045D}"/>
                </a:ext>
              </a:extLst>
            </xdr:cNvPr>
            <xdr:cNvCxnSpPr/>
          </xdr:nvCxnSpPr>
          <xdr:spPr>
            <a:xfrm rot="20043011" flipV="1">
              <a:off x="4332780" y="23196053"/>
              <a:ext cx="1554756" cy="3194821"/>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grpSp>
      <xdr:cxnSp macro="">
        <xdr:nvCxnSpPr>
          <xdr:cNvPr id="646" name="Straight Connector 645">
            <a:extLst>
              <a:ext uri="{FF2B5EF4-FFF2-40B4-BE49-F238E27FC236}">
                <a16:creationId xmlns:a16="http://schemas.microsoft.com/office/drawing/2014/main" id="{28D361B2-BF27-238C-1A88-1AAC24BEC738}"/>
              </a:ext>
            </a:extLst>
          </xdr:cNvPr>
          <xdr:cNvCxnSpPr/>
        </xdr:nvCxnSpPr>
        <xdr:spPr>
          <a:xfrm>
            <a:off x="3617576" y="23111996"/>
            <a:ext cx="582398" cy="283423"/>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48" name="Straight Connector 647">
            <a:extLst>
              <a:ext uri="{FF2B5EF4-FFF2-40B4-BE49-F238E27FC236}">
                <a16:creationId xmlns:a16="http://schemas.microsoft.com/office/drawing/2014/main" id="{E5F35DC8-13AE-BF6F-00FE-78C77FD33F83}"/>
              </a:ext>
            </a:extLst>
          </xdr:cNvPr>
          <xdr:cNvCxnSpPr/>
        </xdr:nvCxnSpPr>
        <xdr:spPr>
          <a:xfrm flipV="1">
            <a:off x="5190255" y="23104122"/>
            <a:ext cx="580614" cy="28705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57" name="Straight Connector 656">
            <a:extLst>
              <a:ext uri="{FF2B5EF4-FFF2-40B4-BE49-F238E27FC236}">
                <a16:creationId xmlns:a16="http://schemas.microsoft.com/office/drawing/2014/main" id="{D96EA3EA-A3B9-32B6-38ED-12CB4EE585B2}"/>
              </a:ext>
            </a:extLst>
          </xdr:cNvPr>
          <xdr:cNvCxnSpPr/>
        </xdr:nvCxnSpPr>
        <xdr:spPr>
          <a:xfrm>
            <a:off x="1814514" y="22107525"/>
            <a:ext cx="704850"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658" name="Arc 657">
            <a:extLst>
              <a:ext uri="{FF2B5EF4-FFF2-40B4-BE49-F238E27FC236}">
                <a16:creationId xmlns:a16="http://schemas.microsoft.com/office/drawing/2014/main" id="{3684CCDD-DC5D-E8D0-1B3F-398D2EA95E07}"/>
              </a:ext>
            </a:extLst>
          </xdr:cNvPr>
          <xdr:cNvSpPr/>
        </xdr:nvSpPr>
        <xdr:spPr>
          <a:xfrm rot="13000852">
            <a:off x="2038350" y="22059902"/>
            <a:ext cx="238124" cy="23812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cxnSp macro="">
        <xdr:nvCxnSpPr>
          <xdr:cNvPr id="659" name="Straight Connector 658">
            <a:extLst>
              <a:ext uri="{FF2B5EF4-FFF2-40B4-BE49-F238E27FC236}">
                <a16:creationId xmlns:a16="http://schemas.microsoft.com/office/drawing/2014/main" id="{4BFDA713-BABF-418D-8221-B65959A498A8}"/>
              </a:ext>
            </a:extLst>
          </xdr:cNvPr>
          <xdr:cNvCxnSpPr/>
        </xdr:nvCxnSpPr>
        <xdr:spPr>
          <a:xfrm>
            <a:off x="6872279" y="22107519"/>
            <a:ext cx="704850"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660" name="Arc 659">
            <a:extLst>
              <a:ext uri="{FF2B5EF4-FFF2-40B4-BE49-F238E27FC236}">
                <a16:creationId xmlns:a16="http://schemas.microsoft.com/office/drawing/2014/main" id="{94E22014-C0C7-4246-B926-9E26F48BCA4F}"/>
              </a:ext>
            </a:extLst>
          </xdr:cNvPr>
          <xdr:cNvSpPr/>
        </xdr:nvSpPr>
        <xdr:spPr>
          <a:xfrm rot="3134182">
            <a:off x="7115164" y="22064661"/>
            <a:ext cx="238124" cy="23812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661" name="Arc 660">
            <a:extLst>
              <a:ext uri="{FF2B5EF4-FFF2-40B4-BE49-F238E27FC236}">
                <a16:creationId xmlns:a16="http://schemas.microsoft.com/office/drawing/2014/main" id="{DCF137FA-34BB-41F2-A05B-51EC893DFDFF}"/>
              </a:ext>
            </a:extLst>
          </xdr:cNvPr>
          <xdr:cNvSpPr/>
        </xdr:nvSpPr>
        <xdr:spPr>
          <a:xfrm rot="8153396">
            <a:off x="4338009" y="21402040"/>
            <a:ext cx="744208" cy="744208"/>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662" name="TextBox 661">
            <a:extLst>
              <a:ext uri="{FF2B5EF4-FFF2-40B4-BE49-F238E27FC236}">
                <a16:creationId xmlns:a16="http://schemas.microsoft.com/office/drawing/2014/main" id="{CFEB4D44-C269-47FF-A483-0F716E58C594}"/>
              </a:ext>
            </a:extLst>
          </xdr:cNvPr>
          <xdr:cNvSpPr txBox="1"/>
        </xdr:nvSpPr>
        <xdr:spPr>
          <a:xfrm>
            <a:off x="4481513" y="22117050"/>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664" name="Straight Connector 663">
            <a:extLst>
              <a:ext uri="{FF2B5EF4-FFF2-40B4-BE49-F238E27FC236}">
                <a16:creationId xmlns:a16="http://schemas.microsoft.com/office/drawing/2014/main" id="{6929C4F1-1F01-AB0C-1201-AC2D8EFF0B98}"/>
              </a:ext>
            </a:extLst>
          </xdr:cNvPr>
          <xdr:cNvCxnSpPr>
            <a:stCxn id="655" idx="1"/>
            <a:endCxn id="655" idx="0"/>
          </xdr:cNvCxnSpPr>
        </xdr:nvCxnSpPr>
        <xdr:spPr>
          <a:xfrm flipH="1" flipV="1">
            <a:off x="2986088" y="21921788"/>
            <a:ext cx="190500" cy="5143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5" name="Straight Connector 664">
            <a:extLst>
              <a:ext uri="{FF2B5EF4-FFF2-40B4-BE49-F238E27FC236}">
                <a16:creationId xmlns:a16="http://schemas.microsoft.com/office/drawing/2014/main" id="{E0E88042-1539-4E1A-A7A9-B7C0E49FCD78}"/>
              </a:ext>
            </a:extLst>
          </xdr:cNvPr>
          <xdr:cNvCxnSpPr>
            <a:stCxn id="655" idx="6"/>
            <a:endCxn id="655" idx="7"/>
          </xdr:cNvCxnSpPr>
        </xdr:nvCxnSpPr>
        <xdr:spPr>
          <a:xfrm flipV="1">
            <a:off x="6215063" y="21921788"/>
            <a:ext cx="185737" cy="51911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634" name="Group 633">
            <a:extLst>
              <a:ext uri="{FF2B5EF4-FFF2-40B4-BE49-F238E27FC236}">
                <a16:creationId xmlns:a16="http://schemas.microsoft.com/office/drawing/2014/main" id="{697A443B-CA20-4BF4-94F8-0342CB3AF3B9}"/>
              </a:ext>
            </a:extLst>
          </xdr:cNvPr>
          <xdr:cNvGrpSpPr/>
        </xdr:nvGrpSpPr>
        <xdr:grpSpPr>
          <a:xfrm rot="20021523">
            <a:off x="4763036" y="21485732"/>
            <a:ext cx="1570207" cy="3453206"/>
            <a:chOff x="4467772" y="23212031"/>
            <a:chExt cx="1570207" cy="3453206"/>
          </a:xfrm>
        </xdr:grpSpPr>
        <xdr:grpSp>
          <xdr:nvGrpSpPr>
            <xdr:cNvPr id="635" name="Group 634">
              <a:extLst>
                <a:ext uri="{FF2B5EF4-FFF2-40B4-BE49-F238E27FC236}">
                  <a16:creationId xmlns:a16="http://schemas.microsoft.com/office/drawing/2014/main" id="{5FB85659-CBE6-A6C7-D679-8556F4DD4AE4}"/>
                </a:ext>
              </a:extLst>
            </xdr:cNvPr>
            <xdr:cNvGrpSpPr/>
          </xdr:nvGrpSpPr>
          <xdr:grpSpPr>
            <a:xfrm>
              <a:off x="4857750" y="24145875"/>
              <a:ext cx="647700" cy="2519362"/>
              <a:chOff x="7586663" y="8748713"/>
              <a:chExt cx="647700" cy="2519362"/>
            </a:xfrm>
          </xdr:grpSpPr>
          <xdr:sp macro="" textlink="">
            <xdr:nvSpPr>
              <xdr:cNvPr id="637" name="Freeform: Shape 636">
                <a:extLst>
                  <a:ext uri="{FF2B5EF4-FFF2-40B4-BE49-F238E27FC236}">
                    <a16:creationId xmlns:a16="http://schemas.microsoft.com/office/drawing/2014/main" id="{5619125B-9DCC-8597-473D-55662B8C2151}"/>
                  </a:ext>
                </a:extLst>
              </xdr:cNvPr>
              <xdr:cNvSpPr/>
            </xdr:nvSpPr>
            <xdr:spPr>
              <a:xfrm>
                <a:off x="7586663" y="8748713"/>
                <a:ext cx="647700" cy="2519362"/>
              </a:xfrm>
              <a:custGeom>
                <a:avLst/>
                <a:gdLst>
                  <a:gd name="connsiteX0" fmla="*/ 304800 w 647700"/>
                  <a:gd name="connsiteY0" fmla="*/ 2519362 h 2519362"/>
                  <a:gd name="connsiteX1" fmla="*/ 238125 w 647700"/>
                  <a:gd name="connsiteY1" fmla="*/ 2371725 h 2519362"/>
                  <a:gd name="connsiteX2" fmla="*/ 200025 w 647700"/>
                  <a:gd name="connsiteY2" fmla="*/ 2433637 h 2519362"/>
                  <a:gd name="connsiteX3" fmla="*/ 0 w 647700"/>
                  <a:gd name="connsiteY3" fmla="*/ 2433637 h 2519362"/>
                  <a:gd name="connsiteX4" fmla="*/ 0 w 647700"/>
                  <a:gd name="connsiteY4" fmla="*/ 0 h 2519362"/>
                  <a:gd name="connsiteX5" fmla="*/ 647700 w 647700"/>
                  <a:gd name="connsiteY5" fmla="*/ 0 h 2519362"/>
                  <a:gd name="connsiteX6" fmla="*/ 647700 w 647700"/>
                  <a:gd name="connsiteY6" fmla="*/ 2433637 h 2519362"/>
                  <a:gd name="connsiteX7" fmla="*/ 361950 w 647700"/>
                  <a:gd name="connsiteY7" fmla="*/ 2433637 h 2519362"/>
                  <a:gd name="connsiteX8" fmla="*/ 304800 w 647700"/>
                  <a:gd name="connsiteY8" fmla="*/ 2519362 h 251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7700" h="2519362">
                    <a:moveTo>
                      <a:pt x="304800" y="2519362"/>
                    </a:moveTo>
                    <a:lnTo>
                      <a:pt x="238125" y="2371725"/>
                    </a:lnTo>
                    <a:lnTo>
                      <a:pt x="200025" y="2433637"/>
                    </a:lnTo>
                    <a:lnTo>
                      <a:pt x="0" y="2433637"/>
                    </a:lnTo>
                    <a:lnTo>
                      <a:pt x="0" y="0"/>
                    </a:lnTo>
                    <a:lnTo>
                      <a:pt x="647700" y="0"/>
                    </a:lnTo>
                    <a:lnTo>
                      <a:pt x="647700" y="2433637"/>
                    </a:lnTo>
                    <a:lnTo>
                      <a:pt x="361950" y="2433637"/>
                    </a:lnTo>
                    <a:lnTo>
                      <a:pt x="304800" y="25193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638" name="Straight Connector 637">
                <a:extLst>
                  <a:ext uri="{FF2B5EF4-FFF2-40B4-BE49-F238E27FC236}">
                    <a16:creationId xmlns:a16="http://schemas.microsoft.com/office/drawing/2014/main" id="{3A2E86EE-7B7E-8258-4842-0DFAE55C955B}"/>
                  </a:ext>
                </a:extLst>
              </xdr:cNvPr>
              <xdr:cNvCxnSpPr/>
            </xdr:nvCxnSpPr>
            <xdr:spPr>
              <a:xfrm>
                <a:off x="8165962" y="8749606"/>
                <a:ext cx="0" cy="24288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36" name="Straight Connector 635">
              <a:extLst>
                <a:ext uri="{FF2B5EF4-FFF2-40B4-BE49-F238E27FC236}">
                  <a16:creationId xmlns:a16="http://schemas.microsoft.com/office/drawing/2014/main" id="{3837FC51-1C91-C8A8-00E5-5ECC09132FC3}"/>
                </a:ext>
              </a:extLst>
            </xdr:cNvPr>
            <xdr:cNvCxnSpPr/>
          </xdr:nvCxnSpPr>
          <xdr:spPr>
            <a:xfrm rot="1578477" flipH="1" flipV="1">
              <a:off x="4467772" y="23212031"/>
              <a:ext cx="1570207" cy="3175963"/>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grpSp>
      <xdr:cxnSp macro="">
        <xdr:nvCxnSpPr>
          <xdr:cNvPr id="669" name="Straight Connector 668">
            <a:extLst>
              <a:ext uri="{FF2B5EF4-FFF2-40B4-BE49-F238E27FC236}">
                <a16:creationId xmlns:a16="http://schemas.microsoft.com/office/drawing/2014/main" id="{05B34DD9-3EAB-EC05-7DF8-68BAA5B209AB}"/>
              </a:ext>
            </a:extLst>
          </xdr:cNvPr>
          <xdr:cNvCxnSpPr/>
        </xdr:nvCxnSpPr>
        <xdr:spPr>
          <a:xfrm>
            <a:off x="2738394" y="24781157"/>
            <a:ext cx="714419" cy="34767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72" name="Straight Connector 671">
            <a:extLst>
              <a:ext uri="{FF2B5EF4-FFF2-40B4-BE49-F238E27FC236}">
                <a16:creationId xmlns:a16="http://schemas.microsoft.com/office/drawing/2014/main" id="{3CD3AE03-470C-596C-DD4B-73E61384FF17}"/>
              </a:ext>
            </a:extLst>
          </xdr:cNvPr>
          <xdr:cNvCxnSpPr/>
        </xdr:nvCxnSpPr>
        <xdr:spPr>
          <a:xfrm flipH="1">
            <a:off x="2628112" y="24620682"/>
            <a:ext cx="257963" cy="53008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75" name="Straight Connector 674">
            <a:extLst>
              <a:ext uri="{FF2B5EF4-FFF2-40B4-BE49-F238E27FC236}">
                <a16:creationId xmlns:a16="http://schemas.microsoft.com/office/drawing/2014/main" id="{C7BBCEA4-1F84-D92C-6ACC-6DB6C94A1258}"/>
              </a:ext>
            </a:extLst>
          </xdr:cNvPr>
          <xdr:cNvCxnSpPr/>
        </xdr:nvCxnSpPr>
        <xdr:spPr>
          <a:xfrm>
            <a:off x="2786062" y="24760238"/>
            <a:ext cx="20109" cy="904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79" name="Straight Connector 678">
            <a:extLst>
              <a:ext uri="{FF2B5EF4-FFF2-40B4-BE49-F238E27FC236}">
                <a16:creationId xmlns:a16="http://schemas.microsoft.com/office/drawing/2014/main" id="{A1AC9488-1525-4E38-BF03-3076F4516E35}"/>
              </a:ext>
            </a:extLst>
          </xdr:cNvPr>
          <xdr:cNvCxnSpPr/>
        </xdr:nvCxnSpPr>
        <xdr:spPr>
          <a:xfrm>
            <a:off x="2605044" y="25052619"/>
            <a:ext cx="690990" cy="33626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80" name="Straight Connector 679">
            <a:extLst>
              <a:ext uri="{FF2B5EF4-FFF2-40B4-BE49-F238E27FC236}">
                <a16:creationId xmlns:a16="http://schemas.microsoft.com/office/drawing/2014/main" id="{5AA197CE-6941-41B6-85AA-BF28322F0B76}"/>
              </a:ext>
            </a:extLst>
          </xdr:cNvPr>
          <xdr:cNvCxnSpPr/>
        </xdr:nvCxnSpPr>
        <xdr:spPr>
          <a:xfrm>
            <a:off x="2652712" y="25031700"/>
            <a:ext cx="20109" cy="904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82" name="Straight Connector 681">
            <a:extLst>
              <a:ext uri="{FF2B5EF4-FFF2-40B4-BE49-F238E27FC236}">
                <a16:creationId xmlns:a16="http://schemas.microsoft.com/office/drawing/2014/main" id="{4522CE24-AF77-4E50-AEF9-C42D786D7F91}"/>
              </a:ext>
            </a:extLst>
          </xdr:cNvPr>
          <xdr:cNvCxnSpPr/>
        </xdr:nvCxnSpPr>
        <xdr:spPr>
          <a:xfrm flipH="1">
            <a:off x="3218658" y="24911201"/>
            <a:ext cx="257963" cy="53008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83" name="Straight Connector 682">
            <a:extLst>
              <a:ext uri="{FF2B5EF4-FFF2-40B4-BE49-F238E27FC236}">
                <a16:creationId xmlns:a16="http://schemas.microsoft.com/office/drawing/2014/main" id="{0E0AD84F-69C9-490D-AF73-336A0B74D6F0}"/>
              </a:ext>
            </a:extLst>
          </xdr:cNvPr>
          <xdr:cNvCxnSpPr/>
        </xdr:nvCxnSpPr>
        <xdr:spPr>
          <a:xfrm>
            <a:off x="3376608" y="25050757"/>
            <a:ext cx="20109" cy="904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84" name="Straight Connector 683">
            <a:extLst>
              <a:ext uri="{FF2B5EF4-FFF2-40B4-BE49-F238E27FC236}">
                <a16:creationId xmlns:a16="http://schemas.microsoft.com/office/drawing/2014/main" id="{32127B32-6E09-4F26-A652-36AB4BF08B8D}"/>
              </a:ext>
            </a:extLst>
          </xdr:cNvPr>
          <xdr:cNvCxnSpPr/>
        </xdr:nvCxnSpPr>
        <xdr:spPr>
          <a:xfrm>
            <a:off x="3243258" y="25322219"/>
            <a:ext cx="20109" cy="904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87" name="Straight Connector 686">
            <a:extLst>
              <a:ext uri="{FF2B5EF4-FFF2-40B4-BE49-F238E27FC236}">
                <a16:creationId xmlns:a16="http://schemas.microsoft.com/office/drawing/2014/main" id="{573E66A2-123E-4464-8F97-B9EC2E541769}"/>
              </a:ext>
            </a:extLst>
          </xdr:cNvPr>
          <xdr:cNvCxnSpPr/>
        </xdr:nvCxnSpPr>
        <xdr:spPr>
          <a:xfrm flipH="1">
            <a:off x="2990065" y="24757109"/>
            <a:ext cx="115085" cy="23648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88" name="Straight Connector 687">
            <a:extLst>
              <a:ext uri="{FF2B5EF4-FFF2-40B4-BE49-F238E27FC236}">
                <a16:creationId xmlns:a16="http://schemas.microsoft.com/office/drawing/2014/main" id="{51FC4066-7478-4C4A-B587-F80FCF391622}"/>
              </a:ext>
            </a:extLst>
          </xdr:cNvPr>
          <xdr:cNvCxnSpPr/>
        </xdr:nvCxnSpPr>
        <xdr:spPr>
          <a:xfrm>
            <a:off x="3014665" y="24874531"/>
            <a:ext cx="20109" cy="904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1" name="Straight Connector 690">
            <a:extLst>
              <a:ext uri="{FF2B5EF4-FFF2-40B4-BE49-F238E27FC236}">
                <a16:creationId xmlns:a16="http://schemas.microsoft.com/office/drawing/2014/main" id="{2BFFD907-E3A2-FDB9-A5BE-A9D6C619C98A}"/>
              </a:ext>
            </a:extLst>
          </xdr:cNvPr>
          <xdr:cNvCxnSpPr/>
        </xdr:nvCxnSpPr>
        <xdr:spPr>
          <a:xfrm flipV="1">
            <a:off x="6002132" y="24834431"/>
            <a:ext cx="703468" cy="3477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4" name="Straight Connector 693">
            <a:extLst>
              <a:ext uri="{FF2B5EF4-FFF2-40B4-BE49-F238E27FC236}">
                <a16:creationId xmlns:a16="http://schemas.microsoft.com/office/drawing/2014/main" id="{21166AFF-7B03-374D-D43B-A5856804EF62}"/>
              </a:ext>
            </a:extLst>
          </xdr:cNvPr>
          <xdr:cNvCxnSpPr/>
        </xdr:nvCxnSpPr>
        <xdr:spPr>
          <a:xfrm>
            <a:off x="5928936" y="24874538"/>
            <a:ext cx="301388" cy="6096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6" name="Straight Connector 695">
            <a:extLst>
              <a:ext uri="{FF2B5EF4-FFF2-40B4-BE49-F238E27FC236}">
                <a16:creationId xmlns:a16="http://schemas.microsoft.com/office/drawing/2014/main" id="{D000FFEF-BE9C-52A5-AE09-5FC614DEED78}"/>
              </a:ext>
            </a:extLst>
          </xdr:cNvPr>
          <xdr:cNvCxnSpPr/>
        </xdr:nvCxnSpPr>
        <xdr:spPr>
          <a:xfrm flipH="1">
            <a:off x="6057900" y="25098376"/>
            <a:ext cx="19050"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9" name="Straight Connector 698">
            <a:extLst>
              <a:ext uri="{FF2B5EF4-FFF2-40B4-BE49-F238E27FC236}">
                <a16:creationId xmlns:a16="http://schemas.microsoft.com/office/drawing/2014/main" id="{5983A76C-F794-42C9-844E-192B2614FFF6}"/>
              </a:ext>
            </a:extLst>
          </xdr:cNvPr>
          <xdr:cNvCxnSpPr/>
        </xdr:nvCxnSpPr>
        <xdr:spPr>
          <a:xfrm flipV="1">
            <a:off x="6135482" y="25117773"/>
            <a:ext cx="698706" cy="34544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0" name="Straight Connector 699">
            <a:extLst>
              <a:ext uri="{FF2B5EF4-FFF2-40B4-BE49-F238E27FC236}">
                <a16:creationId xmlns:a16="http://schemas.microsoft.com/office/drawing/2014/main" id="{ED143910-9D38-4569-8D35-6FE979BDB42A}"/>
              </a:ext>
            </a:extLst>
          </xdr:cNvPr>
          <xdr:cNvCxnSpPr/>
        </xdr:nvCxnSpPr>
        <xdr:spPr>
          <a:xfrm flipH="1">
            <a:off x="6191250" y="25365076"/>
            <a:ext cx="19050"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1" name="Straight Connector 700">
            <a:extLst>
              <a:ext uri="{FF2B5EF4-FFF2-40B4-BE49-F238E27FC236}">
                <a16:creationId xmlns:a16="http://schemas.microsoft.com/office/drawing/2014/main" id="{856B2C26-3E51-44AB-965F-F84C675C9F4F}"/>
              </a:ext>
            </a:extLst>
          </xdr:cNvPr>
          <xdr:cNvCxnSpPr/>
        </xdr:nvCxnSpPr>
        <xdr:spPr>
          <a:xfrm>
            <a:off x="6505199" y="24584028"/>
            <a:ext cx="301388" cy="6096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2" name="Straight Connector 701">
            <a:extLst>
              <a:ext uri="{FF2B5EF4-FFF2-40B4-BE49-F238E27FC236}">
                <a16:creationId xmlns:a16="http://schemas.microsoft.com/office/drawing/2014/main" id="{E86F7669-4298-486C-9885-ABDB879A3609}"/>
              </a:ext>
            </a:extLst>
          </xdr:cNvPr>
          <xdr:cNvCxnSpPr/>
        </xdr:nvCxnSpPr>
        <xdr:spPr>
          <a:xfrm flipH="1">
            <a:off x="6634163" y="24807866"/>
            <a:ext cx="19050"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3" name="Straight Connector 702">
            <a:extLst>
              <a:ext uri="{FF2B5EF4-FFF2-40B4-BE49-F238E27FC236}">
                <a16:creationId xmlns:a16="http://schemas.microsoft.com/office/drawing/2014/main" id="{117FF872-AD0E-413E-ADE7-978C2F557BA7}"/>
              </a:ext>
            </a:extLst>
          </xdr:cNvPr>
          <xdr:cNvCxnSpPr/>
        </xdr:nvCxnSpPr>
        <xdr:spPr>
          <a:xfrm flipH="1">
            <a:off x="6772276" y="25079329"/>
            <a:ext cx="19050"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6" name="Straight Connector 705">
            <a:extLst>
              <a:ext uri="{FF2B5EF4-FFF2-40B4-BE49-F238E27FC236}">
                <a16:creationId xmlns:a16="http://schemas.microsoft.com/office/drawing/2014/main" id="{ABF0D44F-5889-4BEC-8264-AF5A8E11CD2F}"/>
              </a:ext>
            </a:extLst>
          </xdr:cNvPr>
          <xdr:cNvCxnSpPr/>
        </xdr:nvCxnSpPr>
        <xdr:spPr>
          <a:xfrm>
            <a:off x="6291263" y="24721375"/>
            <a:ext cx="158134" cy="31984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7" name="Straight Connector 706">
            <a:extLst>
              <a:ext uri="{FF2B5EF4-FFF2-40B4-BE49-F238E27FC236}">
                <a16:creationId xmlns:a16="http://schemas.microsoft.com/office/drawing/2014/main" id="{F20940B0-EB8F-47AB-AB49-05D6C5776DD0}"/>
              </a:ext>
            </a:extLst>
          </xdr:cNvPr>
          <xdr:cNvCxnSpPr/>
        </xdr:nvCxnSpPr>
        <xdr:spPr>
          <a:xfrm flipH="1">
            <a:off x="6410323" y="24922161"/>
            <a:ext cx="19050"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9" name="Straight Connector 708">
            <a:extLst>
              <a:ext uri="{FF2B5EF4-FFF2-40B4-BE49-F238E27FC236}">
                <a16:creationId xmlns:a16="http://schemas.microsoft.com/office/drawing/2014/main" id="{545026AF-B2DF-4C61-B1B6-130128552753}"/>
              </a:ext>
            </a:extLst>
          </xdr:cNvPr>
          <xdr:cNvCxnSpPr/>
        </xdr:nvCxnSpPr>
        <xdr:spPr>
          <a:xfrm flipV="1">
            <a:off x="3929063" y="20664488"/>
            <a:ext cx="752475" cy="1252537"/>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11" name="Straight Connector 710">
            <a:extLst>
              <a:ext uri="{FF2B5EF4-FFF2-40B4-BE49-F238E27FC236}">
                <a16:creationId xmlns:a16="http://schemas.microsoft.com/office/drawing/2014/main" id="{7E25DA42-CD56-4D0A-A86F-4A933C6BD2DC}"/>
              </a:ext>
            </a:extLst>
          </xdr:cNvPr>
          <xdr:cNvCxnSpPr/>
        </xdr:nvCxnSpPr>
        <xdr:spPr>
          <a:xfrm flipH="1" flipV="1">
            <a:off x="4748213" y="20664488"/>
            <a:ext cx="419100" cy="1204912"/>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13" name="Straight Connector 712">
            <a:extLst>
              <a:ext uri="{FF2B5EF4-FFF2-40B4-BE49-F238E27FC236}">
                <a16:creationId xmlns:a16="http://schemas.microsoft.com/office/drawing/2014/main" id="{5DA42DE9-A5E9-4C38-A1E5-E1332F20D289}"/>
              </a:ext>
            </a:extLst>
          </xdr:cNvPr>
          <xdr:cNvCxnSpPr/>
        </xdr:nvCxnSpPr>
        <xdr:spPr>
          <a:xfrm flipH="1" flipV="1">
            <a:off x="3800475" y="23845837"/>
            <a:ext cx="623888" cy="676276"/>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15" name="Straight Connector 714">
            <a:extLst>
              <a:ext uri="{FF2B5EF4-FFF2-40B4-BE49-F238E27FC236}">
                <a16:creationId xmlns:a16="http://schemas.microsoft.com/office/drawing/2014/main" id="{0699B4F2-5A7A-4CF9-877F-3B4A9998F46B}"/>
              </a:ext>
            </a:extLst>
          </xdr:cNvPr>
          <xdr:cNvCxnSpPr/>
        </xdr:nvCxnSpPr>
        <xdr:spPr>
          <a:xfrm flipV="1">
            <a:off x="4843463" y="23845838"/>
            <a:ext cx="728663" cy="6953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19" name="Straight Connector 718">
            <a:extLst>
              <a:ext uri="{FF2B5EF4-FFF2-40B4-BE49-F238E27FC236}">
                <a16:creationId xmlns:a16="http://schemas.microsoft.com/office/drawing/2014/main" id="{FBB65DD3-B796-EB26-7393-394955EFF26F}"/>
              </a:ext>
            </a:extLst>
          </xdr:cNvPr>
          <xdr:cNvCxnSpPr/>
        </xdr:nvCxnSpPr>
        <xdr:spPr>
          <a:xfrm>
            <a:off x="800101" y="22707600"/>
            <a:ext cx="252412" cy="67720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2" name="Straight Connector 721">
            <a:extLst>
              <a:ext uri="{FF2B5EF4-FFF2-40B4-BE49-F238E27FC236}">
                <a16:creationId xmlns:a16="http://schemas.microsoft.com/office/drawing/2014/main" id="{129448E5-7661-55A7-4031-241BBB0C321C}"/>
              </a:ext>
            </a:extLst>
          </xdr:cNvPr>
          <xdr:cNvCxnSpPr/>
        </xdr:nvCxnSpPr>
        <xdr:spPr>
          <a:xfrm flipV="1">
            <a:off x="458246" y="22691397"/>
            <a:ext cx="584742" cy="23051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5" name="Straight Connector 724">
            <a:extLst>
              <a:ext uri="{FF2B5EF4-FFF2-40B4-BE49-F238E27FC236}">
                <a16:creationId xmlns:a16="http://schemas.microsoft.com/office/drawing/2014/main" id="{1322ED72-8DFA-AF04-2621-0DE7127051EF}"/>
              </a:ext>
            </a:extLst>
          </xdr:cNvPr>
          <xdr:cNvCxnSpPr/>
        </xdr:nvCxnSpPr>
        <xdr:spPr>
          <a:xfrm flipH="1">
            <a:off x="804862" y="22731413"/>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6" name="Straight Connector 725">
            <a:extLst>
              <a:ext uri="{FF2B5EF4-FFF2-40B4-BE49-F238E27FC236}">
                <a16:creationId xmlns:a16="http://schemas.microsoft.com/office/drawing/2014/main" id="{0E3CFCE0-560E-4D63-AB04-6FF7BD7AE585}"/>
              </a:ext>
            </a:extLst>
          </xdr:cNvPr>
          <xdr:cNvCxnSpPr/>
        </xdr:nvCxnSpPr>
        <xdr:spPr>
          <a:xfrm>
            <a:off x="490539" y="22826662"/>
            <a:ext cx="244966" cy="65722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7" name="Straight Connector 726">
            <a:extLst>
              <a:ext uri="{FF2B5EF4-FFF2-40B4-BE49-F238E27FC236}">
                <a16:creationId xmlns:a16="http://schemas.microsoft.com/office/drawing/2014/main" id="{ED248C27-E284-4B90-A181-A61E24569DE9}"/>
              </a:ext>
            </a:extLst>
          </xdr:cNvPr>
          <xdr:cNvCxnSpPr/>
        </xdr:nvCxnSpPr>
        <xdr:spPr>
          <a:xfrm flipH="1">
            <a:off x="495300" y="22850475"/>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9" name="Straight Connector 728">
            <a:extLst>
              <a:ext uri="{FF2B5EF4-FFF2-40B4-BE49-F238E27FC236}">
                <a16:creationId xmlns:a16="http://schemas.microsoft.com/office/drawing/2014/main" id="{46F58017-DF54-4EF3-AEEF-E1FEA91DEFB3}"/>
              </a:ext>
            </a:extLst>
          </xdr:cNvPr>
          <xdr:cNvCxnSpPr/>
        </xdr:nvCxnSpPr>
        <xdr:spPr>
          <a:xfrm flipV="1">
            <a:off x="653509" y="23220034"/>
            <a:ext cx="584742" cy="23051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30" name="Straight Connector 729">
            <a:extLst>
              <a:ext uri="{FF2B5EF4-FFF2-40B4-BE49-F238E27FC236}">
                <a16:creationId xmlns:a16="http://schemas.microsoft.com/office/drawing/2014/main" id="{034C0961-6786-4C12-8261-E3AB0AAD4B6D}"/>
              </a:ext>
            </a:extLst>
          </xdr:cNvPr>
          <xdr:cNvCxnSpPr/>
        </xdr:nvCxnSpPr>
        <xdr:spPr>
          <a:xfrm flipH="1">
            <a:off x="1000125" y="23260050"/>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31" name="Straight Connector 730">
            <a:extLst>
              <a:ext uri="{FF2B5EF4-FFF2-40B4-BE49-F238E27FC236}">
                <a16:creationId xmlns:a16="http://schemas.microsoft.com/office/drawing/2014/main" id="{284C1EE1-CFF5-4B1B-AB01-926074B58629}"/>
              </a:ext>
            </a:extLst>
          </xdr:cNvPr>
          <xdr:cNvCxnSpPr/>
        </xdr:nvCxnSpPr>
        <xdr:spPr>
          <a:xfrm flipH="1">
            <a:off x="690563" y="23379112"/>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34" name="Straight Connector 733">
            <a:extLst>
              <a:ext uri="{FF2B5EF4-FFF2-40B4-BE49-F238E27FC236}">
                <a16:creationId xmlns:a16="http://schemas.microsoft.com/office/drawing/2014/main" id="{46DC496E-4275-4C3F-B9EC-DFA50DBC1977}"/>
              </a:ext>
            </a:extLst>
          </xdr:cNvPr>
          <xdr:cNvCxnSpPr/>
        </xdr:nvCxnSpPr>
        <xdr:spPr>
          <a:xfrm flipV="1">
            <a:off x="839245" y="22915186"/>
            <a:ext cx="246605" cy="9721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35" name="Straight Connector 734">
            <a:extLst>
              <a:ext uri="{FF2B5EF4-FFF2-40B4-BE49-F238E27FC236}">
                <a16:creationId xmlns:a16="http://schemas.microsoft.com/office/drawing/2014/main" id="{D723FAE8-9A02-47D2-987A-6A5D67A084C2}"/>
              </a:ext>
            </a:extLst>
          </xdr:cNvPr>
          <xdr:cNvCxnSpPr/>
        </xdr:nvCxnSpPr>
        <xdr:spPr>
          <a:xfrm flipH="1">
            <a:off x="876299" y="22940964"/>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38" name="Straight Connector 737">
            <a:extLst>
              <a:ext uri="{FF2B5EF4-FFF2-40B4-BE49-F238E27FC236}">
                <a16:creationId xmlns:a16="http://schemas.microsoft.com/office/drawing/2014/main" id="{BE407AA9-4C96-1177-0E71-BFFB1CE2BB80}"/>
              </a:ext>
            </a:extLst>
          </xdr:cNvPr>
          <xdr:cNvCxnSpPr/>
        </xdr:nvCxnSpPr>
        <xdr:spPr>
          <a:xfrm flipH="1">
            <a:off x="8399258" y="22736175"/>
            <a:ext cx="244679" cy="6667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41" name="Straight Connector 740">
            <a:extLst>
              <a:ext uri="{FF2B5EF4-FFF2-40B4-BE49-F238E27FC236}">
                <a16:creationId xmlns:a16="http://schemas.microsoft.com/office/drawing/2014/main" id="{B2CC2CDC-59FA-088A-CEF9-659F4B55DD18}"/>
              </a:ext>
            </a:extLst>
          </xdr:cNvPr>
          <xdr:cNvCxnSpPr/>
        </xdr:nvCxnSpPr>
        <xdr:spPr>
          <a:xfrm>
            <a:off x="8353425" y="22695114"/>
            <a:ext cx="652463" cy="25773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44" name="Straight Connector 743">
            <a:extLst>
              <a:ext uri="{FF2B5EF4-FFF2-40B4-BE49-F238E27FC236}">
                <a16:creationId xmlns:a16="http://schemas.microsoft.com/office/drawing/2014/main" id="{FDBAA20A-C84B-2700-F8B7-DE22311462F0}"/>
              </a:ext>
            </a:extLst>
          </xdr:cNvPr>
          <xdr:cNvCxnSpPr/>
        </xdr:nvCxnSpPr>
        <xdr:spPr>
          <a:xfrm>
            <a:off x="8596313" y="22745700"/>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45" name="Straight Connector 744">
            <a:extLst>
              <a:ext uri="{FF2B5EF4-FFF2-40B4-BE49-F238E27FC236}">
                <a16:creationId xmlns:a16="http://schemas.microsoft.com/office/drawing/2014/main" id="{52A71FED-736E-463B-B95A-EC0367E22F77}"/>
              </a:ext>
            </a:extLst>
          </xdr:cNvPr>
          <xdr:cNvCxnSpPr/>
        </xdr:nvCxnSpPr>
        <xdr:spPr>
          <a:xfrm flipH="1">
            <a:off x="8734425" y="22869526"/>
            <a:ext cx="242887" cy="66186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46" name="Straight Connector 745">
            <a:extLst>
              <a:ext uri="{FF2B5EF4-FFF2-40B4-BE49-F238E27FC236}">
                <a16:creationId xmlns:a16="http://schemas.microsoft.com/office/drawing/2014/main" id="{26943FBF-CF72-4307-95BB-807C2139C1B0}"/>
              </a:ext>
            </a:extLst>
          </xdr:cNvPr>
          <xdr:cNvCxnSpPr/>
        </xdr:nvCxnSpPr>
        <xdr:spPr>
          <a:xfrm>
            <a:off x="8929688" y="22879051"/>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48" name="Straight Connector 747">
            <a:extLst>
              <a:ext uri="{FF2B5EF4-FFF2-40B4-BE49-F238E27FC236}">
                <a16:creationId xmlns:a16="http://schemas.microsoft.com/office/drawing/2014/main" id="{83A50984-9661-40E3-B2E5-DE38255B0CA0}"/>
              </a:ext>
            </a:extLst>
          </xdr:cNvPr>
          <xdr:cNvCxnSpPr/>
        </xdr:nvCxnSpPr>
        <xdr:spPr>
          <a:xfrm>
            <a:off x="8162930" y="23218991"/>
            <a:ext cx="652463" cy="25773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49" name="Straight Connector 748">
            <a:extLst>
              <a:ext uri="{FF2B5EF4-FFF2-40B4-BE49-F238E27FC236}">
                <a16:creationId xmlns:a16="http://schemas.microsoft.com/office/drawing/2014/main" id="{2B72D21E-515F-4570-AA8C-0858DE75C3B2}"/>
              </a:ext>
            </a:extLst>
          </xdr:cNvPr>
          <xdr:cNvCxnSpPr/>
        </xdr:nvCxnSpPr>
        <xdr:spPr>
          <a:xfrm>
            <a:off x="8405818" y="23269577"/>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50" name="Straight Connector 749">
            <a:extLst>
              <a:ext uri="{FF2B5EF4-FFF2-40B4-BE49-F238E27FC236}">
                <a16:creationId xmlns:a16="http://schemas.microsoft.com/office/drawing/2014/main" id="{87E74DDA-F648-4470-A5A3-F58FA8F2839A}"/>
              </a:ext>
            </a:extLst>
          </xdr:cNvPr>
          <xdr:cNvCxnSpPr/>
        </xdr:nvCxnSpPr>
        <xdr:spPr>
          <a:xfrm>
            <a:off x="8739193" y="23402928"/>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53" name="Straight Connector 752">
            <a:extLst>
              <a:ext uri="{FF2B5EF4-FFF2-40B4-BE49-F238E27FC236}">
                <a16:creationId xmlns:a16="http://schemas.microsoft.com/office/drawing/2014/main" id="{EA6047FB-9C49-4EF9-9CA0-84E6759C2454}"/>
              </a:ext>
            </a:extLst>
          </xdr:cNvPr>
          <xdr:cNvCxnSpPr/>
        </xdr:nvCxnSpPr>
        <xdr:spPr>
          <a:xfrm>
            <a:off x="8334375" y="22930339"/>
            <a:ext cx="261935" cy="10346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54" name="Straight Connector 753">
            <a:extLst>
              <a:ext uri="{FF2B5EF4-FFF2-40B4-BE49-F238E27FC236}">
                <a16:creationId xmlns:a16="http://schemas.microsoft.com/office/drawing/2014/main" id="{756A2FC1-2F21-4FEF-AA19-2B355FEEBD0D}"/>
              </a:ext>
            </a:extLst>
          </xdr:cNvPr>
          <xdr:cNvCxnSpPr/>
        </xdr:nvCxnSpPr>
        <xdr:spPr>
          <a:xfrm>
            <a:off x="8520110" y="22960013"/>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56" name="Straight Connector 755">
            <a:extLst>
              <a:ext uri="{FF2B5EF4-FFF2-40B4-BE49-F238E27FC236}">
                <a16:creationId xmlns:a16="http://schemas.microsoft.com/office/drawing/2014/main" id="{C1E2BDFC-6263-4DF3-8198-8C3E0CB05B11}"/>
              </a:ext>
            </a:extLst>
          </xdr:cNvPr>
          <xdr:cNvCxnSpPr/>
        </xdr:nvCxnSpPr>
        <xdr:spPr>
          <a:xfrm flipV="1">
            <a:off x="2858530" y="22400884"/>
            <a:ext cx="1080058" cy="42577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57" name="Straight Connector 756">
            <a:extLst>
              <a:ext uri="{FF2B5EF4-FFF2-40B4-BE49-F238E27FC236}">
                <a16:creationId xmlns:a16="http://schemas.microsoft.com/office/drawing/2014/main" id="{B87F5BAB-F138-4CEF-9F44-EC633DAA3053}"/>
              </a:ext>
            </a:extLst>
          </xdr:cNvPr>
          <xdr:cNvCxnSpPr/>
        </xdr:nvCxnSpPr>
        <xdr:spPr>
          <a:xfrm flipH="1">
            <a:off x="2890838" y="22755224"/>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59" name="Straight Connector 758">
            <a:extLst>
              <a:ext uri="{FF2B5EF4-FFF2-40B4-BE49-F238E27FC236}">
                <a16:creationId xmlns:a16="http://schemas.microsoft.com/office/drawing/2014/main" id="{E21E9F40-E6AE-4DE4-A345-DAC588573005}"/>
              </a:ext>
            </a:extLst>
          </xdr:cNvPr>
          <xdr:cNvCxnSpPr/>
        </xdr:nvCxnSpPr>
        <xdr:spPr>
          <a:xfrm>
            <a:off x="2805112" y="22512336"/>
            <a:ext cx="134909" cy="36195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0" name="Straight Connector 759">
            <a:extLst>
              <a:ext uri="{FF2B5EF4-FFF2-40B4-BE49-F238E27FC236}">
                <a16:creationId xmlns:a16="http://schemas.microsoft.com/office/drawing/2014/main" id="{7E96EB58-40F0-4A56-864C-B31BD08DB7D6}"/>
              </a:ext>
            </a:extLst>
          </xdr:cNvPr>
          <xdr:cNvCxnSpPr/>
        </xdr:nvCxnSpPr>
        <xdr:spPr>
          <a:xfrm flipH="1">
            <a:off x="2809873" y="22536149"/>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3" name="Straight Connector 762">
            <a:extLst>
              <a:ext uri="{FF2B5EF4-FFF2-40B4-BE49-F238E27FC236}">
                <a16:creationId xmlns:a16="http://schemas.microsoft.com/office/drawing/2014/main" id="{AE57781C-3BAC-419F-BD69-6C5CCE6BDDFC}"/>
              </a:ext>
            </a:extLst>
          </xdr:cNvPr>
          <xdr:cNvCxnSpPr/>
        </xdr:nvCxnSpPr>
        <xdr:spPr>
          <a:xfrm>
            <a:off x="5453062" y="22398038"/>
            <a:ext cx="1152526" cy="4552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4" name="Straight Connector 763">
            <a:extLst>
              <a:ext uri="{FF2B5EF4-FFF2-40B4-BE49-F238E27FC236}">
                <a16:creationId xmlns:a16="http://schemas.microsoft.com/office/drawing/2014/main" id="{3E8D8C4B-F1A6-4D5F-A5FB-0B6A6C0E572B}"/>
              </a:ext>
            </a:extLst>
          </xdr:cNvPr>
          <xdr:cNvCxnSpPr/>
        </xdr:nvCxnSpPr>
        <xdr:spPr>
          <a:xfrm>
            <a:off x="6505574" y="22767712"/>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6" name="Straight Connector 765">
            <a:extLst>
              <a:ext uri="{FF2B5EF4-FFF2-40B4-BE49-F238E27FC236}">
                <a16:creationId xmlns:a16="http://schemas.microsoft.com/office/drawing/2014/main" id="{6281CF14-CE2D-4D8C-AFF7-DC5C5527A5B9}"/>
              </a:ext>
            </a:extLst>
          </xdr:cNvPr>
          <xdr:cNvCxnSpPr/>
        </xdr:nvCxnSpPr>
        <xdr:spPr>
          <a:xfrm flipH="1">
            <a:off x="6505575" y="22540914"/>
            <a:ext cx="130379" cy="35528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7" name="Straight Connector 766">
            <a:extLst>
              <a:ext uri="{FF2B5EF4-FFF2-40B4-BE49-F238E27FC236}">
                <a16:creationId xmlns:a16="http://schemas.microsoft.com/office/drawing/2014/main" id="{4D3BADA5-9BAF-499D-8714-B7684F59B07D}"/>
              </a:ext>
            </a:extLst>
          </xdr:cNvPr>
          <xdr:cNvCxnSpPr/>
        </xdr:nvCxnSpPr>
        <xdr:spPr>
          <a:xfrm>
            <a:off x="6588330" y="22550439"/>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56" name="Straight Connector 855">
            <a:extLst>
              <a:ext uri="{FF2B5EF4-FFF2-40B4-BE49-F238E27FC236}">
                <a16:creationId xmlns:a16="http://schemas.microsoft.com/office/drawing/2014/main" id="{C3B742E1-8D1B-4EC0-A91F-BF577D6F6094}"/>
              </a:ext>
            </a:extLst>
          </xdr:cNvPr>
          <xdr:cNvCxnSpPr/>
        </xdr:nvCxnSpPr>
        <xdr:spPr>
          <a:xfrm>
            <a:off x="7162798" y="21445538"/>
            <a:ext cx="412054" cy="833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58" name="Straight Connector 857">
            <a:extLst>
              <a:ext uri="{FF2B5EF4-FFF2-40B4-BE49-F238E27FC236}">
                <a16:creationId xmlns:a16="http://schemas.microsoft.com/office/drawing/2014/main" id="{EB84412D-F75D-41F7-9DE1-E8E12A9A3A9A}"/>
              </a:ext>
            </a:extLst>
          </xdr:cNvPr>
          <xdr:cNvCxnSpPr>
            <a:endCxn id="655" idx="5"/>
          </xdr:cNvCxnSpPr>
        </xdr:nvCxnSpPr>
        <xdr:spPr>
          <a:xfrm flipV="1">
            <a:off x="5191125" y="23098125"/>
            <a:ext cx="585788" cy="29527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61" name="Straight Connector 860">
            <a:extLst>
              <a:ext uri="{FF2B5EF4-FFF2-40B4-BE49-F238E27FC236}">
                <a16:creationId xmlns:a16="http://schemas.microsoft.com/office/drawing/2014/main" id="{0D8670FF-E730-B077-C195-5AC6A3C14013}"/>
              </a:ext>
            </a:extLst>
          </xdr:cNvPr>
          <xdr:cNvCxnSpPr/>
        </xdr:nvCxnSpPr>
        <xdr:spPr>
          <a:xfrm flipV="1">
            <a:off x="5447429" y="21478875"/>
            <a:ext cx="1806483" cy="89312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65" name="Straight Connector 864">
            <a:extLst>
              <a:ext uri="{FF2B5EF4-FFF2-40B4-BE49-F238E27FC236}">
                <a16:creationId xmlns:a16="http://schemas.microsoft.com/office/drawing/2014/main" id="{C6D7AC1A-DFBA-7A68-6C7F-1DEA59647B04}"/>
              </a:ext>
            </a:extLst>
          </xdr:cNvPr>
          <xdr:cNvCxnSpPr/>
        </xdr:nvCxnSpPr>
        <xdr:spPr>
          <a:xfrm flipH="1">
            <a:off x="7181851" y="21459825"/>
            <a:ext cx="2857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66" name="Straight Connector 865">
            <a:extLst>
              <a:ext uri="{FF2B5EF4-FFF2-40B4-BE49-F238E27FC236}">
                <a16:creationId xmlns:a16="http://schemas.microsoft.com/office/drawing/2014/main" id="{A5AE6098-C036-4C4F-A2D4-FC2E2D1D0B74}"/>
              </a:ext>
            </a:extLst>
          </xdr:cNvPr>
          <xdr:cNvCxnSpPr/>
        </xdr:nvCxnSpPr>
        <xdr:spPr>
          <a:xfrm flipV="1">
            <a:off x="5795092" y="22198012"/>
            <a:ext cx="1806483" cy="89312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67" name="Straight Connector 866">
            <a:extLst>
              <a:ext uri="{FF2B5EF4-FFF2-40B4-BE49-F238E27FC236}">
                <a16:creationId xmlns:a16="http://schemas.microsoft.com/office/drawing/2014/main" id="{E53D6F80-4918-44CC-BA7F-DC445C5B34BC}"/>
              </a:ext>
            </a:extLst>
          </xdr:cNvPr>
          <xdr:cNvCxnSpPr/>
        </xdr:nvCxnSpPr>
        <xdr:spPr>
          <a:xfrm flipH="1">
            <a:off x="7529514" y="22178962"/>
            <a:ext cx="2857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69" name="Straight Connector 868">
            <a:extLst>
              <a:ext uri="{FF2B5EF4-FFF2-40B4-BE49-F238E27FC236}">
                <a16:creationId xmlns:a16="http://schemas.microsoft.com/office/drawing/2014/main" id="{B387D4ED-B240-43D6-AEB6-EE064DDCE82C}"/>
              </a:ext>
            </a:extLst>
          </xdr:cNvPr>
          <xdr:cNvCxnSpPr/>
        </xdr:nvCxnSpPr>
        <xdr:spPr>
          <a:xfrm flipH="1">
            <a:off x="1531598" y="21321713"/>
            <a:ext cx="421815" cy="866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71" name="Straight Connector 870">
            <a:extLst>
              <a:ext uri="{FF2B5EF4-FFF2-40B4-BE49-F238E27FC236}">
                <a16:creationId xmlns:a16="http://schemas.microsoft.com/office/drawing/2014/main" id="{E247EE00-B5D6-79E5-8AFA-39425C837BB9}"/>
              </a:ext>
            </a:extLst>
          </xdr:cNvPr>
          <xdr:cNvCxnSpPr/>
        </xdr:nvCxnSpPr>
        <xdr:spPr>
          <a:xfrm>
            <a:off x="1859184" y="21355050"/>
            <a:ext cx="2078852" cy="10116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76" name="Straight Connector 875">
            <a:extLst>
              <a:ext uri="{FF2B5EF4-FFF2-40B4-BE49-F238E27FC236}">
                <a16:creationId xmlns:a16="http://schemas.microsoft.com/office/drawing/2014/main" id="{732420F2-6972-C1FB-99BB-907C5A7EB884}"/>
              </a:ext>
            </a:extLst>
          </xdr:cNvPr>
          <xdr:cNvCxnSpPr/>
        </xdr:nvCxnSpPr>
        <xdr:spPr>
          <a:xfrm>
            <a:off x="1909763" y="21331237"/>
            <a:ext cx="19050"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78" name="Straight Connector 877">
            <a:extLst>
              <a:ext uri="{FF2B5EF4-FFF2-40B4-BE49-F238E27FC236}">
                <a16:creationId xmlns:a16="http://schemas.microsoft.com/office/drawing/2014/main" id="{BEF066F3-C059-4BCB-B948-7F81B732B023}"/>
              </a:ext>
            </a:extLst>
          </xdr:cNvPr>
          <xdr:cNvCxnSpPr/>
        </xdr:nvCxnSpPr>
        <xdr:spPr>
          <a:xfrm>
            <a:off x="1497233" y="22074186"/>
            <a:ext cx="2078852" cy="10116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79" name="Straight Connector 878">
            <a:extLst>
              <a:ext uri="{FF2B5EF4-FFF2-40B4-BE49-F238E27FC236}">
                <a16:creationId xmlns:a16="http://schemas.microsoft.com/office/drawing/2014/main" id="{715C392A-61FE-46B6-8FA0-02D2AE6936BC}"/>
              </a:ext>
            </a:extLst>
          </xdr:cNvPr>
          <xdr:cNvCxnSpPr/>
        </xdr:nvCxnSpPr>
        <xdr:spPr>
          <a:xfrm>
            <a:off x="1557338" y="22055136"/>
            <a:ext cx="19050"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82" name="Straight Connector 881">
            <a:extLst>
              <a:ext uri="{FF2B5EF4-FFF2-40B4-BE49-F238E27FC236}">
                <a16:creationId xmlns:a16="http://schemas.microsoft.com/office/drawing/2014/main" id="{BB7730B3-0DC2-D724-9891-767054AD2CDB}"/>
              </a:ext>
            </a:extLst>
          </xdr:cNvPr>
          <xdr:cNvCxnSpPr/>
        </xdr:nvCxnSpPr>
        <xdr:spPr>
          <a:xfrm flipH="1">
            <a:off x="2703083" y="22474238"/>
            <a:ext cx="463979" cy="9620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83" name="Straight Connector 882">
            <a:extLst>
              <a:ext uri="{FF2B5EF4-FFF2-40B4-BE49-F238E27FC236}">
                <a16:creationId xmlns:a16="http://schemas.microsoft.com/office/drawing/2014/main" id="{C44A9C05-C89C-46A0-9FA9-AB6DF594CDB8}"/>
              </a:ext>
            </a:extLst>
          </xdr:cNvPr>
          <xdr:cNvCxnSpPr/>
        </xdr:nvCxnSpPr>
        <xdr:spPr>
          <a:xfrm>
            <a:off x="2681244" y="23328594"/>
            <a:ext cx="728706" cy="35462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84" name="Straight Connector 883">
            <a:extLst>
              <a:ext uri="{FF2B5EF4-FFF2-40B4-BE49-F238E27FC236}">
                <a16:creationId xmlns:a16="http://schemas.microsoft.com/office/drawing/2014/main" id="{A3FDB49D-0243-4665-A15A-D19F79B4E40E}"/>
              </a:ext>
            </a:extLst>
          </xdr:cNvPr>
          <xdr:cNvCxnSpPr/>
        </xdr:nvCxnSpPr>
        <xdr:spPr>
          <a:xfrm>
            <a:off x="2728912" y="23307675"/>
            <a:ext cx="20109" cy="904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88" name="Straight Connector 887">
            <a:extLst>
              <a:ext uri="{FF2B5EF4-FFF2-40B4-BE49-F238E27FC236}">
                <a16:creationId xmlns:a16="http://schemas.microsoft.com/office/drawing/2014/main" id="{CA00B250-3CCA-4C09-A95B-AE26675D7764}"/>
              </a:ext>
            </a:extLst>
          </xdr:cNvPr>
          <xdr:cNvCxnSpPr/>
        </xdr:nvCxnSpPr>
        <xdr:spPr>
          <a:xfrm>
            <a:off x="3343276" y="23612474"/>
            <a:ext cx="20109" cy="904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89" name="Straight Connector 888">
            <a:extLst>
              <a:ext uri="{FF2B5EF4-FFF2-40B4-BE49-F238E27FC236}">
                <a16:creationId xmlns:a16="http://schemas.microsoft.com/office/drawing/2014/main" id="{87CF5904-65E9-478D-8751-E44B149DDDE1}"/>
              </a:ext>
            </a:extLst>
          </xdr:cNvPr>
          <xdr:cNvCxnSpPr/>
        </xdr:nvCxnSpPr>
        <xdr:spPr>
          <a:xfrm>
            <a:off x="6215062" y="22464713"/>
            <a:ext cx="485776" cy="98255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90" name="Straight Connector 889">
            <a:extLst>
              <a:ext uri="{FF2B5EF4-FFF2-40B4-BE49-F238E27FC236}">
                <a16:creationId xmlns:a16="http://schemas.microsoft.com/office/drawing/2014/main" id="{D3AB90F3-C84E-466B-B800-AE34E5E4E6ED}"/>
              </a:ext>
            </a:extLst>
          </xdr:cNvPr>
          <xdr:cNvCxnSpPr/>
        </xdr:nvCxnSpPr>
        <xdr:spPr>
          <a:xfrm flipH="1">
            <a:off x="6648826" y="23312437"/>
            <a:ext cx="19050"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92" name="Straight Connector 891">
            <a:extLst>
              <a:ext uri="{FF2B5EF4-FFF2-40B4-BE49-F238E27FC236}">
                <a16:creationId xmlns:a16="http://schemas.microsoft.com/office/drawing/2014/main" id="{1CAD883B-197D-4596-A7A1-792D9F85A2D1}"/>
              </a:ext>
            </a:extLst>
          </xdr:cNvPr>
          <xdr:cNvCxnSpPr/>
        </xdr:nvCxnSpPr>
        <xdr:spPr>
          <a:xfrm flipV="1">
            <a:off x="6011657" y="23336598"/>
            <a:ext cx="698706" cy="34544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93" name="Straight Connector 892">
            <a:extLst>
              <a:ext uri="{FF2B5EF4-FFF2-40B4-BE49-F238E27FC236}">
                <a16:creationId xmlns:a16="http://schemas.microsoft.com/office/drawing/2014/main" id="{2826D69F-6B74-487A-BC42-5BA07E663F3D}"/>
              </a:ext>
            </a:extLst>
          </xdr:cNvPr>
          <xdr:cNvCxnSpPr/>
        </xdr:nvCxnSpPr>
        <xdr:spPr>
          <a:xfrm flipH="1">
            <a:off x="6043614" y="23602956"/>
            <a:ext cx="19050"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97" name="Straight Connector 896">
            <a:extLst>
              <a:ext uri="{FF2B5EF4-FFF2-40B4-BE49-F238E27FC236}">
                <a16:creationId xmlns:a16="http://schemas.microsoft.com/office/drawing/2014/main" id="{FB0B82CD-7FDF-4357-9598-ABB6471370C1}"/>
              </a:ext>
            </a:extLst>
          </xdr:cNvPr>
          <xdr:cNvCxnSpPr/>
        </xdr:nvCxnSpPr>
        <xdr:spPr>
          <a:xfrm>
            <a:off x="2805113" y="21431250"/>
            <a:ext cx="163310" cy="4381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98" name="Straight Connector 897">
            <a:extLst>
              <a:ext uri="{FF2B5EF4-FFF2-40B4-BE49-F238E27FC236}">
                <a16:creationId xmlns:a16="http://schemas.microsoft.com/office/drawing/2014/main" id="{C1259D0D-5732-4BCD-8EBE-386EEA1E3E54}"/>
              </a:ext>
            </a:extLst>
          </xdr:cNvPr>
          <xdr:cNvCxnSpPr/>
        </xdr:nvCxnSpPr>
        <xdr:spPr>
          <a:xfrm flipH="1">
            <a:off x="2809874" y="21455063"/>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2" name="Straight Connector 901">
            <a:extLst>
              <a:ext uri="{FF2B5EF4-FFF2-40B4-BE49-F238E27FC236}">
                <a16:creationId xmlns:a16="http://schemas.microsoft.com/office/drawing/2014/main" id="{50A7FCB9-9DDD-4592-ACD6-B917F62DE067}"/>
              </a:ext>
            </a:extLst>
          </xdr:cNvPr>
          <xdr:cNvCxnSpPr/>
        </xdr:nvCxnSpPr>
        <xdr:spPr>
          <a:xfrm>
            <a:off x="4433886" y="20788313"/>
            <a:ext cx="253841" cy="6810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3" name="Straight Connector 902">
            <a:extLst>
              <a:ext uri="{FF2B5EF4-FFF2-40B4-BE49-F238E27FC236}">
                <a16:creationId xmlns:a16="http://schemas.microsoft.com/office/drawing/2014/main" id="{BDF26681-BDEB-4573-868C-ADB68E2AFFA3}"/>
              </a:ext>
            </a:extLst>
          </xdr:cNvPr>
          <xdr:cNvCxnSpPr/>
        </xdr:nvCxnSpPr>
        <xdr:spPr>
          <a:xfrm flipH="1">
            <a:off x="4438647" y="20812126"/>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6" name="Straight Connector 905">
            <a:extLst>
              <a:ext uri="{FF2B5EF4-FFF2-40B4-BE49-F238E27FC236}">
                <a16:creationId xmlns:a16="http://schemas.microsoft.com/office/drawing/2014/main" id="{E7412AFC-5490-4B2B-98CF-D249EF769147}"/>
              </a:ext>
            </a:extLst>
          </xdr:cNvPr>
          <xdr:cNvCxnSpPr/>
        </xdr:nvCxnSpPr>
        <xdr:spPr>
          <a:xfrm flipH="1">
            <a:off x="6410325" y="21431250"/>
            <a:ext cx="169483" cy="46184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7" name="Straight Connector 906">
            <a:extLst>
              <a:ext uri="{FF2B5EF4-FFF2-40B4-BE49-F238E27FC236}">
                <a16:creationId xmlns:a16="http://schemas.microsoft.com/office/drawing/2014/main" id="{3B26FAA1-6344-4633-B418-4FB30BF02732}"/>
              </a:ext>
            </a:extLst>
          </xdr:cNvPr>
          <xdr:cNvCxnSpPr/>
        </xdr:nvCxnSpPr>
        <xdr:spPr>
          <a:xfrm>
            <a:off x="6529387" y="21440775"/>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8" name="Straight Connector 907">
            <a:extLst>
              <a:ext uri="{FF2B5EF4-FFF2-40B4-BE49-F238E27FC236}">
                <a16:creationId xmlns:a16="http://schemas.microsoft.com/office/drawing/2014/main" id="{74D9C3EF-3088-4A68-B84E-CC1621844713}"/>
              </a:ext>
            </a:extLst>
          </xdr:cNvPr>
          <xdr:cNvCxnSpPr/>
        </xdr:nvCxnSpPr>
        <xdr:spPr>
          <a:xfrm flipH="1">
            <a:off x="4722608" y="20797838"/>
            <a:ext cx="244679" cy="6667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9" name="Straight Connector 908">
            <a:extLst>
              <a:ext uri="{FF2B5EF4-FFF2-40B4-BE49-F238E27FC236}">
                <a16:creationId xmlns:a16="http://schemas.microsoft.com/office/drawing/2014/main" id="{9F2238DF-2CA4-4D4A-9425-DF2AFF6E785E}"/>
              </a:ext>
            </a:extLst>
          </xdr:cNvPr>
          <xdr:cNvCxnSpPr/>
        </xdr:nvCxnSpPr>
        <xdr:spPr>
          <a:xfrm>
            <a:off x="4919663" y="20807363"/>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0" name="Straight Connector 909">
            <a:extLst>
              <a:ext uri="{FF2B5EF4-FFF2-40B4-BE49-F238E27FC236}">
                <a16:creationId xmlns:a16="http://schemas.microsoft.com/office/drawing/2014/main" id="{633FB249-D6A2-4547-912F-5421B2790562}"/>
              </a:ext>
            </a:extLst>
          </xdr:cNvPr>
          <xdr:cNvCxnSpPr/>
        </xdr:nvCxnSpPr>
        <xdr:spPr>
          <a:xfrm>
            <a:off x="4886324" y="20835936"/>
            <a:ext cx="1743076" cy="688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21" name="Straight Connector 920">
            <a:extLst>
              <a:ext uri="{FF2B5EF4-FFF2-40B4-BE49-F238E27FC236}">
                <a16:creationId xmlns:a16="http://schemas.microsoft.com/office/drawing/2014/main" id="{A03B1D8C-8E08-D4AB-F98F-9FD9AB5FD9CC}"/>
              </a:ext>
            </a:extLst>
          </xdr:cNvPr>
          <xdr:cNvCxnSpPr/>
        </xdr:nvCxnSpPr>
        <xdr:spPr>
          <a:xfrm>
            <a:off x="4210050" y="23431500"/>
            <a:ext cx="0" cy="9048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24" name="Straight Connector 923">
            <a:extLst>
              <a:ext uri="{FF2B5EF4-FFF2-40B4-BE49-F238E27FC236}">
                <a16:creationId xmlns:a16="http://schemas.microsoft.com/office/drawing/2014/main" id="{388CB866-B5CC-D4F8-3758-48C3938A0600}"/>
              </a:ext>
            </a:extLst>
          </xdr:cNvPr>
          <xdr:cNvCxnSpPr/>
        </xdr:nvCxnSpPr>
        <xdr:spPr>
          <a:xfrm>
            <a:off x="4133852" y="24250650"/>
            <a:ext cx="112871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26" name="Straight Connector 925">
            <a:extLst>
              <a:ext uri="{FF2B5EF4-FFF2-40B4-BE49-F238E27FC236}">
                <a16:creationId xmlns:a16="http://schemas.microsoft.com/office/drawing/2014/main" id="{54AE4AD9-784D-10EA-8505-90086A1C8E3A}"/>
              </a:ext>
            </a:extLst>
          </xdr:cNvPr>
          <xdr:cNvCxnSpPr/>
        </xdr:nvCxnSpPr>
        <xdr:spPr>
          <a:xfrm flipH="1">
            <a:off x="4157662" y="24207787"/>
            <a:ext cx="95250" cy="95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27" name="Straight Connector 926">
            <a:extLst>
              <a:ext uri="{FF2B5EF4-FFF2-40B4-BE49-F238E27FC236}">
                <a16:creationId xmlns:a16="http://schemas.microsoft.com/office/drawing/2014/main" id="{2D67DFB1-C6FC-44CC-B7A9-61BD216D1427}"/>
              </a:ext>
            </a:extLst>
          </xdr:cNvPr>
          <xdr:cNvCxnSpPr/>
        </xdr:nvCxnSpPr>
        <xdr:spPr>
          <a:xfrm>
            <a:off x="5191125" y="23421975"/>
            <a:ext cx="0" cy="9048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28" name="Straight Connector 927">
            <a:extLst>
              <a:ext uri="{FF2B5EF4-FFF2-40B4-BE49-F238E27FC236}">
                <a16:creationId xmlns:a16="http://schemas.microsoft.com/office/drawing/2014/main" id="{05E2A788-4144-461E-81F8-127D9F6D2358}"/>
              </a:ext>
            </a:extLst>
          </xdr:cNvPr>
          <xdr:cNvCxnSpPr/>
        </xdr:nvCxnSpPr>
        <xdr:spPr>
          <a:xfrm flipH="1">
            <a:off x="5138737" y="24207787"/>
            <a:ext cx="95250" cy="95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BDE688AE-657D-4D56-A888-765327C3D60C}"/>
              </a:ext>
            </a:extLst>
          </xdr:cNvPr>
          <xdr:cNvCxnSpPr/>
        </xdr:nvCxnSpPr>
        <xdr:spPr>
          <a:xfrm>
            <a:off x="4491038" y="23964900"/>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a:extLst>
              <a:ext uri="{FF2B5EF4-FFF2-40B4-BE49-F238E27FC236}">
                <a16:creationId xmlns:a16="http://schemas.microsoft.com/office/drawing/2014/main" id="{F01119F8-94C6-475C-9264-7545C68F42BE}"/>
              </a:ext>
            </a:extLst>
          </xdr:cNvPr>
          <xdr:cNvCxnSpPr/>
        </xdr:nvCxnSpPr>
        <xdr:spPr>
          <a:xfrm flipH="1">
            <a:off x="4510088" y="23922036"/>
            <a:ext cx="95250" cy="95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a:extLst>
              <a:ext uri="{FF2B5EF4-FFF2-40B4-BE49-F238E27FC236}">
                <a16:creationId xmlns:a16="http://schemas.microsoft.com/office/drawing/2014/main" id="{658A0764-80C9-45EF-83EB-13C2EAB3CD98}"/>
              </a:ext>
            </a:extLst>
          </xdr:cNvPr>
          <xdr:cNvCxnSpPr/>
        </xdr:nvCxnSpPr>
        <xdr:spPr>
          <a:xfrm flipH="1">
            <a:off x="4791073" y="23922039"/>
            <a:ext cx="95250" cy="95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5" name="Straight Connector 134">
            <a:extLst>
              <a:ext uri="{FF2B5EF4-FFF2-40B4-BE49-F238E27FC236}">
                <a16:creationId xmlns:a16="http://schemas.microsoft.com/office/drawing/2014/main" id="{C06392A1-07F4-4CE5-BBA6-08EDC55B8EA0}"/>
              </a:ext>
            </a:extLst>
          </xdr:cNvPr>
          <xdr:cNvCxnSpPr/>
        </xdr:nvCxnSpPr>
        <xdr:spPr>
          <a:xfrm>
            <a:off x="4557712" y="22731413"/>
            <a:ext cx="0" cy="13144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4" name="Straight Connector 153">
            <a:extLst>
              <a:ext uri="{FF2B5EF4-FFF2-40B4-BE49-F238E27FC236}">
                <a16:creationId xmlns:a16="http://schemas.microsoft.com/office/drawing/2014/main" id="{DD9BCA74-C745-460F-BEE8-488CADCC17FD}"/>
              </a:ext>
            </a:extLst>
          </xdr:cNvPr>
          <xdr:cNvCxnSpPr/>
        </xdr:nvCxnSpPr>
        <xdr:spPr>
          <a:xfrm>
            <a:off x="4838700" y="22721892"/>
            <a:ext cx="0" cy="131445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100013</xdr:colOff>
      <xdr:row>177</xdr:row>
      <xdr:rowOff>9525</xdr:rowOff>
    </xdr:from>
    <xdr:to>
      <xdr:col>37</xdr:col>
      <xdr:colOff>42863</xdr:colOff>
      <xdr:row>204</xdr:row>
      <xdr:rowOff>95250</xdr:rowOff>
    </xdr:to>
    <xdr:grpSp>
      <xdr:nvGrpSpPr>
        <xdr:cNvPr id="739" name="Group 738">
          <a:extLst>
            <a:ext uri="{FF2B5EF4-FFF2-40B4-BE49-F238E27FC236}">
              <a16:creationId xmlns:a16="http://schemas.microsoft.com/office/drawing/2014/main" id="{C44BEFB7-9C07-B016-BC6B-754006024810}"/>
            </a:ext>
          </a:extLst>
        </xdr:cNvPr>
        <xdr:cNvGrpSpPr/>
      </xdr:nvGrpSpPr>
      <xdr:grpSpPr>
        <a:xfrm>
          <a:off x="261938" y="25850850"/>
          <a:ext cx="5772150" cy="3943350"/>
          <a:chOff x="261938" y="25688925"/>
          <a:chExt cx="5772150" cy="3943350"/>
        </a:xfrm>
      </xdr:grpSpPr>
      <xdr:sp macro="" textlink="">
        <xdr:nvSpPr>
          <xdr:cNvPr id="370" name="Freeform: Shape 369">
            <a:extLst>
              <a:ext uri="{FF2B5EF4-FFF2-40B4-BE49-F238E27FC236}">
                <a16:creationId xmlns:a16="http://schemas.microsoft.com/office/drawing/2014/main" id="{EC10192B-481C-AE2E-82A4-6032A5B4FE5B}"/>
              </a:ext>
            </a:extLst>
          </xdr:cNvPr>
          <xdr:cNvSpPr/>
        </xdr:nvSpPr>
        <xdr:spPr>
          <a:xfrm>
            <a:off x="2109788" y="27246263"/>
            <a:ext cx="2424112" cy="2005012"/>
          </a:xfrm>
          <a:custGeom>
            <a:avLst/>
            <a:gdLst>
              <a:gd name="connsiteX0" fmla="*/ 0 w 2424112"/>
              <a:gd name="connsiteY0" fmla="*/ 561975 h 2005012"/>
              <a:gd name="connsiteX1" fmla="*/ 0 w 2424112"/>
              <a:gd name="connsiteY1" fmla="*/ 2005012 h 2005012"/>
              <a:gd name="connsiteX2" fmla="*/ 2424112 w 2424112"/>
              <a:gd name="connsiteY2" fmla="*/ 2005012 h 2005012"/>
              <a:gd name="connsiteX3" fmla="*/ 2424112 w 2424112"/>
              <a:gd name="connsiteY3" fmla="*/ 219075 h 2005012"/>
              <a:gd name="connsiteX4" fmla="*/ 2009775 w 2424112"/>
              <a:gd name="connsiteY4" fmla="*/ 0 h 2005012"/>
              <a:gd name="connsiteX5" fmla="*/ 376237 w 2424112"/>
              <a:gd name="connsiteY5" fmla="*/ 276225 h 2005012"/>
              <a:gd name="connsiteX6" fmla="*/ 0 w 2424112"/>
              <a:gd name="connsiteY6" fmla="*/ 561975 h 20050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424112" h="2005012">
                <a:moveTo>
                  <a:pt x="0" y="561975"/>
                </a:moveTo>
                <a:lnTo>
                  <a:pt x="0" y="2005012"/>
                </a:lnTo>
                <a:lnTo>
                  <a:pt x="2424112" y="2005012"/>
                </a:lnTo>
                <a:lnTo>
                  <a:pt x="2424112" y="219075"/>
                </a:lnTo>
                <a:lnTo>
                  <a:pt x="2009775" y="0"/>
                </a:lnTo>
                <a:lnTo>
                  <a:pt x="376237" y="276225"/>
                </a:lnTo>
                <a:lnTo>
                  <a:pt x="0" y="56197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53" name="Freeform: Shape 352">
            <a:extLst>
              <a:ext uri="{FF2B5EF4-FFF2-40B4-BE49-F238E27FC236}">
                <a16:creationId xmlns:a16="http://schemas.microsoft.com/office/drawing/2014/main" id="{D3C8008C-E72D-A2F9-C462-C789C806EE20}"/>
              </a:ext>
            </a:extLst>
          </xdr:cNvPr>
          <xdr:cNvSpPr/>
        </xdr:nvSpPr>
        <xdr:spPr>
          <a:xfrm>
            <a:off x="3676652" y="26389012"/>
            <a:ext cx="1300163" cy="1909763"/>
          </a:xfrm>
          <a:custGeom>
            <a:avLst/>
            <a:gdLst>
              <a:gd name="connsiteX0" fmla="*/ 0 w 1300163"/>
              <a:gd name="connsiteY0" fmla="*/ 1690688 h 1909763"/>
              <a:gd name="connsiteX1" fmla="*/ 419100 w 1300163"/>
              <a:gd name="connsiteY1" fmla="*/ 1909763 h 1909763"/>
              <a:gd name="connsiteX2" fmla="*/ 1300163 w 1300163"/>
              <a:gd name="connsiteY2" fmla="*/ 209550 h 1909763"/>
              <a:gd name="connsiteX3" fmla="*/ 1162050 w 1300163"/>
              <a:gd name="connsiteY3" fmla="*/ 142875 h 1909763"/>
              <a:gd name="connsiteX4" fmla="*/ 1147763 w 1300163"/>
              <a:gd name="connsiteY4" fmla="*/ 61913 h 1909763"/>
              <a:gd name="connsiteX5" fmla="*/ 1033463 w 1300163"/>
              <a:gd name="connsiteY5" fmla="*/ 142875 h 1909763"/>
              <a:gd name="connsiteX6" fmla="*/ 1033463 w 1300163"/>
              <a:gd name="connsiteY6" fmla="*/ 80963 h 1909763"/>
              <a:gd name="connsiteX7" fmla="*/ 881063 w 1300163"/>
              <a:gd name="connsiteY7" fmla="*/ 0 h 1909763"/>
              <a:gd name="connsiteX8" fmla="*/ 0 w 1300163"/>
              <a:gd name="connsiteY8" fmla="*/ 1690688 h 19097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00163" h="1909763">
                <a:moveTo>
                  <a:pt x="0" y="1690688"/>
                </a:moveTo>
                <a:lnTo>
                  <a:pt x="419100" y="1909763"/>
                </a:lnTo>
                <a:lnTo>
                  <a:pt x="1300163" y="209550"/>
                </a:lnTo>
                <a:lnTo>
                  <a:pt x="1162050" y="142875"/>
                </a:lnTo>
                <a:lnTo>
                  <a:pt x="1147763" y="61913"/>
                </a:lnTo>
                <a:lnTo>
                  <a:pt x="1033463" y="142875"/>
                </a:lnTo>
                <a:lnTo>
                  <a:pt x="1033463" y="80963"/>
                </a:lnTo>
                <a:lnTo>
                  <a:pt x="881063" y="0"/>
                </a:lnTo>
                <a:lnTo>
                  <a:pt x="0" y="169068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sp macro="" textlink="">
        <xdr:nvSpPr>
          <xdr:cNvPr id="350" name="Freeform: Shape 349">
            <a:extLst>
              <a:ext uri="{FF2B5EF4-FFF2-40B4-BE49-F238E27FC236}">
                <a16:creationId xmlns:a16="http://schemas.microsoft.com/office/drawing/2014/main" id="{DCAF1F1B-7DF4-B54A-EC44-0F90B8DEEA4C}"/>
              </a:ext>
            </a:extLst>
          </xdr:cNvPr>
          <xdr:cNvSpPr/>
        </xdr:nvSpPr>
        <xdr:spPr>
          <a:xfrm>
            <a:off x="1266825" y="26450925"/>
            <a:ext cx="1604962" cy="1852613"/>
          </a:xfrm>
          <a:custGeom>
            <a:avLst/>
            <a:gdLst>
              <a:gd name="connsiteX0" fmla="*/ 1238250 w 1604962"/>
              <a:gd name="connsiteY0" fmla="*/ 1852613 h 1852613"/>
              <a:gd name="connsiteX1" fmla="*/ 1604962 w 1604962"/>
              <a:gd name="connsiteY1" fmla="*/ 1562100 h 1852613"/>
              <a:gd name="connsiteX2" fmla="*/ 361950 w 1604962"/>
              <a:gd name="connsiteY2" fmla="*/ 0 h 1852613"/>
              <a:gd name="connsiteX3" fmla="*/ 247650 w 1604962"/>
              <a:gd name="connsiteY3" fmla="*/ 95250 h 1852613"/>
              <a:gd name="connsiteX4" fmla="*/ 171450 w 1604962"/>
              <a:gd name="connsiteY4" fmla="*/ 61913 h 1852613"/>
              <a:gd name="connsiteX5" fmla="*/ 204787 w 1604962"/>
              <a:gd name="connsiteY5" fmla="*/ 200025 h 1852613"/>
              <a:gd name="connsiteX6" fmla="*/ 133350 w 1604962"/>
              <a:gd name="connsiteY6" fmla="*/ 176213 h 1852613"/>
              <a:gd name="connsiteX7" fmla="*/ 0 w 1604962"/>
              <a:gd name="connsiteY7" fmla="*/ 290513 h 1852613"/>
              <a:gd name="connsiteX8" fmla="*/ 1238250 w 1604962"/>
              <a:gd name="connsiteY8" fmla="*/ 1852613 h 18526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04962" h="1852613">
                <a:moveTo>
                  <a:pt x="1238250" y="1852613"/>
                </a:moveTo>
                <a:lnTo>
                  <a:pt x="1604962" y="1562100"/>
                </a:lnTo>
                <a:lnTo>
                  <a:pt x="361950" y="0"/>
                </a:lnTo>
                <a:lnTo>
                  <a:pt x="247650" y="95250"/>
                </a:lnTo>
                <a:lnTo>
                  <a:pt x="171450" y="61913"/>
                </a:lnTo>
                <a:lnTo>
                  <a:pt x="204787" y="200025"/>
                </a:lnTo>
                <a:lnTo>
                  <a:pt x="133350" y="176213"/>
                </a:lnTo>
                <a:lnTo>
                  <a:pt x="0" y="290513"/>
                </a:lnTo>
                <a:lnTo>
                  <a:pt x="1238250" y="1852613"/>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85" name="Freeform: Shape 84">
            <a:extLst>
              <a:ext uri="{FF2B5EF4-FFF2-40B4-BE49-F238E27FC236}">
                <a16:creationId xmlns:a16="http://schemas.microsoft.com/office/drawing/2014/main" id="{4394BC77-7629-2656-8B65-84C0C221839F}"/>
              </a:ext>
            </a:extLst>
          </xdr:cNvPr>
          <xdr:cNvSpPr/>
        </xdr:nvSpPr>
        <xdr:spPr>
          <a:xfrm>
            <a:off x="909638" y="28541663"/>
            <a:ext cx="5124450" cy="709612"/>
          </a:xfrm>
          <a:custGeom>
            <a:avLst/>
            <a:gdLst>
              <a:gd name="connsiteX0" fmla="*/ 0 w 5124450"/>
              <a:gd name="connsiteY0" fmla="*/ 381000 h 723900"/>
              <a:gd name="connsiteX1" fmla="*/ 61912 w 5124450"/>
              <a:gd name="connsiteY1" fmla="*/ 342900 h 723900"/>
              <a:gd name="connsiteX2" fmla="*/ 61912 w 5124450"/>
              <a:gd name="connsiteY2" fmla="*/ 0 h 723900"/>
              <a:gd name="connsiteX3" fmla="*/ 5081587 w 5124450"/>
              <a:gd name="connsiteY3" fmla="*/ 0 h 723900"/>
              <a:gd name="connsiteX4" fmla="*/ 5081587 w 5124450"/>
              <a:gd name="connsiteY4" fmla="*/ 319087 h 723900"/>
              <a:gd name="connsiteX5" fmla="*/ 5124450 w 5124450"/>
              <a:gd name="connsiteY5" fmla="*/ 361950 h 723900"/>
              <a:gd name="connsiteX6" fmla="*/ 5005387 w 5124450"/>
              <a:gd name="connsiteY6" fmla="*/ 433387 h 723900"/>
              <a:gd name="connsiteX7" fmla="*/ 5086350 w 5124450"/>
              <a:gd name="connsiteY7" fmla="*/ 466725 h 723900"/>
              <a:gd name="connsiteX8" fmla="*/ 5086350 w 5124450"/>
              <a:gd name="connsiteY8" fmla="*/ 723900 h 723900"/>
              <a:gd name="connsiteX9" fmla="*/ 61912 w 5124450"/>
              <a:gd name="connsiteY9" fmla="*/ 723900 h 723900"/>
              <a:gd name="connsiteX10" fmla="*/ 61912 w 5124450"/>
              <a:gd name="connsiteY10" fmla="*/ 490537 h 723900"/>
              <a:gd name="connsiteX11" fmla="*/ 114300 w 5124450"/>
              <a:gd name="connsiteY11" fmla="*/ 433387 h 723900"/>
              <a:gd name="connsiteX12" fmla="*/ 0 w 5124450"/>
              <a:gd name="connsiteY12" fmla="*/ 381000 h 723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5124450" h="723900">
                <a:moveTo>
                  <a:pt x="0" y="381000"/>
                </a:moveTo>
                <a:lnTo>
                  <a:pt x="61912" y="342900"/>
                </a:lnTo>
                <a:lnTo>
                  <a:pt x="61912" y="0"/>
                </a:lnTo>
                <a:lnTo>
                  <a:pt x="5081587" y="0"/>
                </a:lnTo>
                <a:lnTo>
                  <a:pt x="5081587" y="319087"/>
                </a:lnTo>
                <a:lnTo>
                  <a:pt x="5124450" y="361950"/>
                </a:lnTo>
                <a:lnTo>
                  <a:pt x="5005387" y="433387"/>
                </a:lnTo>
                <a:lnTo>
                  <a:pt x="5086350" y="466725"/>
                </a:lnTo>
                <a:lnTo>
                  <a:pt x="5086350" y="723900"/>
                </a:lnTo>
                <a:lnTo>
                  <a:pt x="61912" y="723900"/>
                </a:lnTo>
                <a:lnTo>
                  <a:pt x="61912" y="490537"/>
                </a:lnTo>
                <a:lnTo>
                  <a:pt x="114300" y="433387"/>
                </a:lnTo>
                <a:lnTo>
                  <a:pt x="0" y="38100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111" name="Straight Connector 110">
            <a:extLst>
              <a:ext uri="{FF2B5EF4-FFF2-40B4-BE49-F238E27FC236}">
                <a16:creationId xmlns:a16="http://schemas.microsoft.com/office/drawing/2014/main" id="{B4F801B7-BD9E-9E81-F071-2EAA3C7AA2E5}"/>
              </a:ext>
            </a:extLst>
          </xdr:cNvPr>
          <xdr:cNvCxnSpPr/>
        </xdr:nvCxnSpPr>
        <xdr:spPr>
          <a:xfrm>
            <a:off x="971550" y="29170313"/>
            <a:ext cx="502443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3" name="Straight Connector 122">
            <a:extLst>
              <a:ext uri="{FF2B5EF4-FFF2-40B4-BE49-F238E27FC236}">
                <a16:creationId xmlns:a16="http://schemas.microsoft.com/office/drawing/2014/main" id="{CB341402-8F7F-4E56-88EC-2EE9E2DFBC48}"/>
              </a:ext>
            </a:extLst>
          </xdr:cNvPr>
          <xdr:cNvCxnSpPr/>
        </xdr:nvCxnSpPr>
        <xdr:spPr>
          <a:xfrm>
            <a:off x="1028699" y="28970288"/>
            <a:ext cx="4857751"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55" name="Straight Connector 154">
            <a:extLst>
              <a:ext uri="{FF2B5EF4-FFF2-40B4-BE49-F238E27FC236}">
                <a16:creationId xmlns:a16="http://schemas.microsoft.com/office/drawing/2014/main" id="{1D174EBE-103D-4D68-5AF9-E27678E297BC}"/>
              </a:ext>
            </a:extLst>
          </xdr:cNvPr>
          <xdr:cNvCxnSpPr/>
        </xdr:nvCxnSpPr>
        <xdr:spPr>
          <a:xfrm flipH="1" flipV="1">
            <a:off x="1471613" y="26555700"/>
            <a:ext cx="1933574" cy="2414587"/>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18" name="Straight Connector 217">
            <a:extLst>
              <a:ext uri="{FF2B5EF4-FFF2-40B4-BE49-F238E27FC236}">
                <a16:creationId xmlns:a16="http://schemas.microsoft.com/office/drawing/2014/main" id="{A6E993B3-1237-4F6B-93BC-D9D26D221584}"/>
              </a:ext>
            </a:extLst>
          </xdr:cNvPr>
          <xdr:cNvCxnSpPr/>
        </xdr:nvCxnSpPr>
        <xdr:spPr>
          <a:xfrm flipV="1">
            <a:off x="3405187" y="26455688"/>
            <a:ext cx="1301713" cy="2509836"/>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95" name="Straight Connector 294">
            <a:extLst>
              <a:ext uri="{FF2B5EF4-FFF2-40B4-BE49-F238E27FC236}">
                <a16:creationId xmlns:a16="http://schemas.microsoft.com/office/drawing/2014/main" id="{D96BE823-9432-7550-FF77-37E0A951C806}"/>
              </a:ext>
            </a:extLst>
          </xdr:cNvPr>
          <xdr:cNvCxnSpPr/>
        </xdr:nvCxnSpPr>
        <xdr:spPr>
          <a:xfrm flipH="1">
            <a:off x="3732550" y="26416952"/>
            <a:ext cx="882313" cy="17005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0" name="Straight Connector 309">
            <a:extLst>
              <a:ext uri="{FF2B5EF4-FFF2-40B4-BE49-F238E27FC236}">
                <a16:creationId xmlns:a16="http://schemas.microsoft.com/office/drawing/2014/main" id="{F4058544-8165-4DD8-AF4E-D34774431588}"/>
              </a:ext>
            </a:extLst>
          </xdr:cNvPr>
          <xdr:cNvCxnSpPr/>
        </xdr:nvCxnSpPr>
        <xdr:spPr>
          <a:xfrm>
            <a:off x="1576388" y="26486740"/>
            <a:ext cx="1246892" cy="156545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29" name="Arc 328">
            <a:extLst>
              <a:ext uri="{FF2B5EF4-FFF2-40B4-BE49-F238E27FC236}">
                <a16:creationId xmlns:a16="http://schemas.microsoft.com/office/drawing/2014/main" id="{396D82AF-1FCF-17A3-7E49-DC496F3317B0}"/>
              </a:ext>
            </a:extLst>
          </xdr:cNvPr>
          <xdr:cNvSpPr/>
        </xdr:nvSpPr>
        <xdr:spPr>
          <a:xfrm rot="15176962">
            <a:off x="3148014" y="28775026"/>
            <a:ext cx="295276" cy="295276"/>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331" name="Arc 330">
            <a:extLst>
              <a:ext uri="{FF2B5EF4-FFF2-40B4-BE49-F238E27FC236}">
                <a16:creationId xmlns:a16="http://schemas.microsoft.com/office/drawing/2014/main" id="{7E11842D-0162-475E-8AAF-C20BCA2A53AE}"/>
              </a:ext>
            </a:extLst>
          </xdr:cNvPr>
          <xdr:cNvSpPr/>
        </xdr:nvSpPr>
        <xdr:spPr>
          <a:xfrm rot="585832">
            <a:off x="3314701" y="28794076"/>
            <a:ext cx="295276" cy="295276"/>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333" name="TextBox 332">
            <a:extLst>
              <a:ext uri="{FF2B5EF4-FFF2-40B4-BE49-F238E27FC236}">
                <a16:creationId xmlns:a16="http://schemas.microsoft.com/office/drawing/2014/main" id="{DC9ACC71-B7A9-4744-A757-DC8BE21B6425}"/>
              </a:ext>
            </a:extLst>
          </xdr:cNvPr>
          <xdr:cNvSpPr txBox="1"/>
        </xdr:nvSpPr>
        <xdr:spPr>
          <a:xfrm>
            <a:off x="2814638" y="28698825"/>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sp macro="" textlink="">
        <xdr:nvSpPr>
          <xdr:cNvPr id="335" name="TextBox 334">
            <a:extLst>
              <a:ext uri="{FF2B5EF4-FFF2-40B4-BE49-F238E27FC236}">
                <a16:creationId xmlns:a16="http://schemas.microsoft.com/office/drawing/2014/main" id="{8B140523-A072-477A-9999-5D36281A50A9}"/>
              </a:ext>
            </a:extLst>
          </xdr:cNvPr>
          <xdr:cNvSpPr txBox="1"/>
        </xdr:nvSpPr>
        <xdr:spPr>
          <a:xfrm>
            <a:off x="3548063" y="28684538"/>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343" name="Straight Connector 342">
            <a:extLst>
              <a:ext uri="{FF2B5EF4-FFF2-40B4-BE49-F238E27FC236}">
                <a16:creationId xmlns:a16="http://schemas.microsoft.com/office/drawing/2014/main" id="{C4CCE38F-1BFE-1D0F-9A25-E41E646ED6FB}"/>
              </a:ext>
            </a:extLst>
          </xdr:cNvPr>
          <xdr:cNvCxnSpPr/>
        </xdr:nvCxnSpPr>
        <xdr:spPr>
          <a:xfrm flipV="1">
            <a:off x="2114548" y="27522480"/>
            <a:ext cx="366712" cy="290513"/>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67" name="Straight Connector 366">
            <a:extLst>
              <a:ext uri="{FF2B5EF4-FFF2-40B4-BE49-F238E27FC236}">
                <a16:creationId xmlns:a16="http://schemas.microsoft.com/office/drawing/2014/main" id="{F693F437-1E42-B178-8BA0-8143268BB3B5}"/>
              </a:ext>
            </a:extLst>
          </xdr:cNvPr>
          <xdr:cNvCxnSpPr/>
        </xdr:nvCxnSpPr>
        <xdr:spPr>
          <a:xfrm>
            <a:off x="4114810" y="27246255"/>
            <a:ext cx="419100" cy="21907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4" name="Straight Connector 373">
            <a:extLst>
              <a:ext uri="{FF2B5EF4-FFF2-40B4-BE49-F238E27FC236}">
                <a16:creationId xmlns:a16="http://schemas.microsoft.com/office/drawing/2014/main" id="{3CB73439-0D2B-BDEF-A08D-A4968597F29D}"/>
              </a:ext>
            </a:extLst>
          </xdr:cNvPr>
          <xdr:cNvCxnSpPr/>
        </xdr:nvCxnSpPr>
        <xdr:spPr>
          <a:xfrm>
            <a:off x="2109788" y="28541662"/>
            <a:ext cx="0" cy="71437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6" name="Straight Connector 375">
            <a:extLst>
              <a:ext uri="{FF2B5EF4-FFF2-40B4-BE49-F238E27FC236}">
                <a16:creationId xmlns:a16="http://schemas.microsoft.com/office/drawing/2014/main" id="{6211BD8C-8300-4901-9F32-145DCBBA157C}"/>
              </a:ext>
            </a:extLst>
          </xdr:cNvPr>
          <xdr:cNvCxnSpPr/>
        </xdr:nvCxnSpPr>
        <xdr:spPr>
          <a:xfrm>
            <a:off x="4533901" y="28541662"/>
            <a:ext cx="0" cy="71437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89" name="Straight Connector 388">
            <a:extLst>
              <a:ext uri="{FF2B5EF4-FFF2-40B4-BE49-F238E27FC236}">
                <a16:creationId xmlns:a16="http://schemas.microsoft.com/office/drawing/2014/main" id="{A5AD9E58-A57C-81DA-81CF-D4D4291BFC0C}"/>
              </a:ext>
            </a:extLst>
          </xdr:cNvPr>
          <xdr:cNvCxnSpPr/>
        </xdr:nvCxnSpPr>
        <xdr:spPr>
          <a:xfrm flipV="1">
            <a:off x="1071562" y="26225833"/>
            <a:ext cx="476251" cy="38225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35" name="Straight Connector 434">
            <a:extLst>
              <a:ext uri="{FF2B5EF4-FFF2-40B4-BE49-F238E27FC236}">
                <a16:creationId xmlns:a16="http://schemas.microsoft.com/office/drawing/2014/main" id="{8C793B83-E743-61DA-A356-97DFB7C0E250}"/>
              </a:ext>
            </a:extLst>
          </xdr:cNvPr>
          <xdr:cNvCxnSpPr/>
        </xdr:nvCxnSpPr>
        <xdr:spPr>
          <a:xfrm flipH="1" flipV="1">
            <a:off x="890936" y="26265188"/>
            <a:ext cx="356839" cy="45016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38" name="Straight Connector 437">
            <a:extLst>
              <a:ext uri="{FF2B5EF4-FFF2-40B4-BE49-F238E27FC236}">
                <a16:creationId xmlns:a16="http://schemas.microsoft.com/office/drawing/2014/main" id="{B174CA4C-BA8B-2450-15F8-22413FA73E90}"/>
              </a:ext>
            </a:extLst>
          </xdr:cNvPr>
          <xdr:cNvCxnSpPr/>
        </xdr:nvCxnSpPr>
        <xdr:spPr>
          <a:xfrm flipH="1">
            <a:off x="1119188" y="26508076"/>
            <a:ext cx="14287"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39" name="Straight Connector 438">
            <a:extLst>
              <a:ext uri="{FF2B5EF4-FFF2-40B4-BE49-F238E27FC236}">
                <a16:creationId xmlns:a16="http://schemas.microsoft.com/office/drawing/2014/main" id="{55FEDC96-ECBE-4D2A-8ED3-F5B0751DB289}"/>
              </a:ext>
            </a:extLst>
          </xdr:cNvPr>
          <xdr:cNvCxnSpPr/>
        </xdr:nvCxnSpPr>
        <xdr:spPr>
          <a:xfrm flipV="1">
            <a:off x="885825" y="25992471"/>
            <a:ext cx="476250" cy="38225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41" name="Straight Connector 440">
            <a:extLst>
              <a:ext uri="{FF2B5EF4-FFF2-40B4-BE49-F238E27FC236}">
                <a16:creationId xmlns:a16="http://schemas.microsoft.com/office/drawing/2014/main" id="{F8711D48-2BA4-4B21-B810-8B4BD096ADC5}"/>
              </a:ext>
            </a:extLst>
          </xdr:cNvPr>
          <xdr:cNvCxnSpPr/>
        </xdr:nvCxnSpPr>
        <xdr:spPr>
          <a:xfrm flipH="1">
            <a:off x="933451" y="26274713"/>
            <a:ext cx="14287"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46" name="Straight Connector 445">
            <a:extLst>
              <a:ext uri="{FF2B5EF4-FFF2-40B4-BE49-F238E27FC236}">
                <a16:creationId xmlns:a16="http://schemas.microsoft.com/office/drawing/2014/main" id="{B84FBFC4-3BB1-4E7E-B58D-0929E7E2DE9E}"/>
              </a:ext>
            </a:extLst>
          </xdr:cNvPr>
          <xdr:cNvCxnSpPr/>
        </xdr:nvCxnSpPr>
        <xdr:spPr>
          <a:xfrm flipH="1" flipV="1">
            <a:off x="1262411" y="25969913"/>
            <a:ext cx="356839" cy="45016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48" name="Straight Connector 447">
            <a:extLst>
              <a:ext uri="{FF2B5EF4-FFF2-40B4-BE49-F238E27FC236}">
                <a16:creationId xmlns:a16="http://schemas.microsoft.com/office/drawing/2014/main" id="{F20265A8-0644-431E-A9F3-29DE69A737C7}"/>
              </a:ext>
            </a:extLst>
          </xdr:cNvPr>
          <xdr:cNvCxnSpPr/>
        </xdr:nvCxnSpPr>
        <xdr:spPr>
          <a:xfrm flipH="1">
            <a:off x="1490663" y="26212801"/>
            <a:ext cx="14287"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49" name="Straight Connector 448">
            <a:extLst>
              <a:ext uri="{FF2B5EF4-FFF2-40B4-BE49-F238E27FC236}">
                <a16:creationId xmlns:a16="http://schemas.microsoft.com/office/drawing/2014/main" id="{0DB5FD99-A10F-4804-BD90-DFB461D690B8}"/>
              </a:ext>
            </a:extLst>
          </xdr:cNvPr>
          <xdr:cNvCxnSpPr/>
        </xdr:nvCxnSpPr>
        <xdr:spPr>
          <a:xfrm flipH="1">
            <a:off x="1304926" y="25979438"/>
            <a:ext cx="14287"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56" name="Straight Connector 455">
            <a:extLst>
              <a:ext uri="{FF2B5EF4-FFF2-40B4-BE49-F238E27FC236}">
                <a16:creationId xmlns:a16="http://schemas.microsoft.com/office/drawing/2014/main" id="{F323E034-862E-4D8D-B10D-C6717CE3BA4C}"/>
              </a:ext>
            </a:extLst>
          </xdr:cNvPr>
          <xdr:cNvCxnSpPr/>
        </xdr:nvCxnSpPr>
        <xdr:spPr>
          <a:xfrm flipH="1" flipV="1">
            <a:off x="1304925" y="26339629"/>
            <a:ext cx="110873" cy="13987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58" name="Straight Connector 457">
            <a:extLst>
              <a:ext uri="{FF2B5EF4-FFF2-40B4-BE49-F238E27FC236}">
                <a16:creationId xmlns:a16="http://schemas.microsoft.com/office/drawing/2014/main" id="{B04A927B-E3CC-427B-AC3E-73EF80B389A4}"/>
              </a:ext>
            </a:extLst>
          </xdr:cNvPr>
          <xdr:cNvCxnSpPr/>
        </xdr:nvCxnSpPr>
        <xdr:spPr>
          <a:xfrm flipH="1">
            <a:off x="1338263" y="26336626"/>
            <a:ext cx="14287" cy="109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65" name="Straight Connector 464">
            <a:extLst>
              <a:ext uri="{FF2B5EF4-FFF2-40B4-BE49-F238E27FC236}">
                <a16:creationId xmlns:a16="http://schemas.microsoft.com/office/drawing/2014/main" id="{3CE1A779-1121-BCEB-D312-C057BEFAD2FD}"/>
              </a:ext>
            </a:extLst>
          </xdr:cNvPr>
          <xdr:cNvCxnSpPr/>
        </xdr:nvCxnSpPr>
        <xdr:spPr>
          <a:xfrm>
            <a:off x="4657729" y="26041346"/>
            <a:ext cx="533407" cy="26670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71" name="Straight Connector 470">
            <a:extLst>
              <a:ext uri="{FF2B5EF4-FFF2-40B4-BE49-F238E27FC236}">
                <a16:creationId xmlns:a16="http://schemas.microsoft.com/office/drawing/2014/main" id="{347331E0-237B-0D4F-B223-64512C1AE815}"/>
              </a:ext>
            </a:extLst>
          </xdr:cNvPr>
          <xdr:cNvCxnSpPr/>
        </xdr:nvCxnSpPr>
        <xdr:spPr>
          <a:xfrm flipV="1">
            <a:off x="4574618" y="25693688"/>
            <a:ext cx="344980" cy="6619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77" name="Straight Connector 476">
            <a:extLst>
              <a:ext uri="{FF2B5EF4-FFF2-40B4-BE49-F238E27FC236}">
                <a16:creationId xmlns:a16="http://schemas.microsoft.com/office/drawing/2014/main" id="{23A79747-11F7-B46D-09A8-30AA5CEC5EBD}"/>
              </a:ext>
            </a:extLst>
          </xdr:cNvPr>
          <xdr:cNvCxnSpPr/>
        </xdr:nvCxnSpPr>
        <xdr:spPr>
          <a:xfrm>
            <a:off x="4714875" y="26008013"/>
            <a:ext cx="14287"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3" name="Straight Connector 482">
            <a:extLst>
              <a:ext uri="{FF2B5EF4-FFF2-40B4-BE49-F238E27FC236}">
                <a16:creationId xmlns:a16="http://schemas.microsoft.com/office/drawing/2014/main" id="{0F1FB2E4-476C-4F06-B880-5349FA4BAA45}"/>
              </a:ext>
            </a:extLst>
          </xdr:cNvPr>
          <xdr:cNvCxnSpPr/>
        </xdr:nvCxnSpPr>
        <xdr:spPr>
          <a:xfrm>
            <a:off x="4824417" y="25722258"/>
            <a:ext cx="552459" cy="27623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4" name="Straight Connector 483">
            <a:extLst>
              <a:ext uri="{FF2B5EF4-FFF2-40B4-BE49-F238E27FC236}">
                <a16:creationId xmlns:a16="http://schemas.microsoft.com/office/drawing/2014/main" id="{C1904AEF-8AF3-4F1C-BBE3-C6672D6EEA82}"/>
              </a:ext>
            </a:extLst>
          </xdr:cNvPr>
          <xdr:cNvCxnSpPr/>
        </xdr:nvCxnSpPr>
        <xdr:spPr>
          <a:xfrm>
            <a:off x="4881563" y="25688925"/>
            <a:ext cx="14287"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6" name="Straight Connector 485">
            <a:extLst>
              <a:ext uri="{FF2B5EF4-FFF2-40B4-BE49-F238E27FC236}">
                <a16:creationId xmlns:a16="http://schemas.microsoft.com/office/drawing/2014/main" id="{DD06FC63-90EE-44BD-A93F-325B6A4129D5}"/>
              </a:ext>
            </a:extLst>
          </xdr:cNvPr>
          <xdr:cNvCxnSpPr/>
        </xdr:nvCxnSpPr>
        <xdr:spPr>
          <a:xfrm flipV="1">
            <a:off x="4993718" y="25898476"/>
            <a:ext cx="344980" cy="6619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8" name="Straight Connector 487">
            <a:extLst>
              <a:ext uri="{FF2B5EF4-FFF2-40B4-BE49-F238E27FC236}">
                <a16:creationId xmlns:a16="http://schemas.microsoft.com/office/drawing/2014/main" id="{E43FD7DE-604C-447E-BB2D-9E45B898AB11}"/>
              </a:ext>
            </a:extLst>
          </xdr:cNvPr>
          <xdr:cNvCxnSpPr/>
        </xdr:nvCxnSpPr>
        <xdr:spPr>
          <a:xfrm>
            <a:off x="5133975" y="26212801"/>
            <a:ext cx="14287"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90" name="Straight Connector 489">
            <a:extLst>
              <a:ext uri="{FF2B5EF4-FFF2-40B4-BE49-F238E27FC236}">
                <a16:creationId xmlns:a16="http://schemas.microsoft.com/office/drawing/2014/main" id="{15564E7F-826A-4421-BAA1-EAA21ACF3C36}"/>
              </a:ext>
            </a:extLst>
          </xdr:cNvPr>
          <xdr:cNvCxnSpPr/>
        </xdr:nvCxnSpPr>
        <xdr:spPr>
          <a:xfrm>
            <a:off x="5300663" y="25893713"/>
            <a:ext cx="14287"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96" name="Straight Connector 495">
            <a:extLst>
              <a:ext uri="{FF2B5EF4-FFF2-40B4-BE49-F238E27FC236}">
                <a16:creationId xmlns:a16="http://schemas.microsoft.com/office/drawing/2014/main" id="{DC6B079B-DC98-455C-B31F-C1D35BA5268F}"/>
              </a:ext>
            </a:extLst>
          </xdr:cNvPr>
          <xdr:cNvCxnSpPr/>
        </xdr:nvCxnSpPr>
        <xdr:spPr>
          <a:xfrm flipV="1">
            <a:off x="4722256" y="26055638"/>
            <a:ext cx="193586" cy="3714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97" name="Straight Connector 496">
            <a:extLst>
              <a:ext uri="{FF2B5EF4-FFF2-40B4-BE49-F238E27FC236}">
                <a16:creationId xmlns:a16="http://schemas.microsoft.com/office/drawing/2014/main" id="{53058AFD-A055-4612-8F6B-9C9D73DB8993}"/>
              </a:ext>
            </a:extLst>
          </xdr:cNvPr>
          <xdr:cNvCxnSpPr/>
        </xdr:nvCxnSpPr>
        <xdr:spPr>
          <a:xfrm>
            <a:off x="4862513" y="26079451"/>
            <a:ext cx="14287"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03" name="Straight Connector 502">
            <a:extLst>
              <a:ext uri="{FF2B5EF4-FFF2-40B4-BE49-F238E27FC236}">
                <a16:creationId xmlns:a16="http://schemas.microsoft.com/office/drawing/2014/main" id="{DAEB6456-F6D8-7052-5E65-8F36C989C2F9}"/>
              </a:ext>
            </a:extLst>
          </xdr:cNvPr>
          <xdr:cNvCxnSpPr/>
        </xdr:nvCxnSpPr>
        <xdr:spPr>
          <a:xfrm>
            <a:off x="261938" y="28536900"/>
            <a:ext cx="6429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11" name="Straight Connector 510">
            <a:extLst>
              <a:ext uri="{FF2B5EF4-FFF2-40B4-BE49-F238E27FC236}">
                <a16:creationId xmlns:a16="http://schemas.microsoft.com/office/drawing/2014/main" id="{EC665CAC-6F28-7086-1CEA-6357071E6663}"/>
              </a:ext>
            </a:extLst>
          </xdr:cNvPr>
          <xdr:cNvCxnSpPr/>
        </xdr:nvCxnSpPr>
        <xdr:spPr>
          <a:xfrm>
            <a:off x="647701" y="28470226"/>
            <a:ext cx="0" cy="862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14" name="Straight Connector 513">
            <a:extLst>
              <a:ext uri="{FF2B5EF4-FFF2-40B4-BE49-F238E27FC236}">
                <a16:creationId xmlns:a16="http://schemas.microsoft.com/office/drawing/2014/main" id="{8CA89316-0AC6-44FD-02B7-A9F73D235923}"/>
              </a:ext>
            </a:extLst>
          </xdr:cNvPr>
          <xdr:cNvCxnSpPr/>
        </xdr:nvCxnSpPr>
        <xdr:spPr>
          <a:xfrm flipH="1">
            <a:off x="609599" y="2849879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19" name="Straight Connector 518">
            <a:extLst>
              <a:ext uri="{FF2B5EF4-FFF2-40B4-BE49-F238E27FC236}">
                <a16:creationId xmlns:a16="http://schemas.microsoft.com/office/drawing/2014/main" id="{88DED27F-BCF8-4D1C-AF79-E83E3ED278AC}"/>
              </a:ext>
            </a:extLst>
          </xdr:cNvPr>
          <xdr:cNvCxnSpPr/>
        </xdr:nvCxnSpPr>
        <xdr:spPr>
          <a:xfrm>
            <a:off x="323851" y="28470226"/>
            <a:ext cx="0" cy="862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8" name="Straight Connector 527">
            <a:extLst>
              <a:ext uri="{FF2B5EF4-FFF2-40B4-BE49-F238E27FC236}">
                <a16:creationId xmlns:a16="http://schemas.microsoft.com/office/drawing/2014/main" id="{B6A9B0DB-C957-4585-AB0C-966592C5B142}"/>
              </a:ext>
            </a:extLst>
          </xdr:cNvPr>
          <xdr:cNvCxnSpPr/>
        </xdr:nvCxnSpPr>
        <xdr:spPr>
          <a:xfrm flipH="1">
            <a:off x="285749" y="2849879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0" name="Straight Connector 529">
            <a:extLst>
              <a:ext uri="{FF2B5EF4-FFF2-40B4-BE49-F238E27FC236}">
                <a16:creationId xmlns:a16="http://schemas.microsoft.com/office/drawing/2014/main" id="{01DF6767-CE1B-4154-BE5E-30E61EF35EE9}"/>
              </a:ext>
            </a:extLst>
          </xdr:cNvPr>
          <xdr:cNvCxnSpPr/>
        </xdr:nvCxnSpPr>
        <xdr:spPr>
          <a:xfrm>
            <a:off x="261938" y="29251275"/>
            <a:ext cx="6429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1" name="Straight Connector 530">
            <a:extLst>
              <a:ext uri="{FF2B5EF4-FFF2-40B4-BE49-F238E27FC236}">
                <a16:creationId xmlns:a16="http://schemas.microsoft.com/office/drawing/2014/main" id="{98651C88-1CB2-430D-8AFB-2C90867709BE}"/>
              </a:ext>
            </a:extLst>
          </xdr:cNvPr>
          <xdr:cNvCxnSpPr/>
        </xdr:nvCxnSpPr>
        <xdr:spPr>
          <a:xfrm flipH="1">
            <a:off x="609599" y="2921317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2" name="Straight Connector 531">
            <a:extLst>
              <a:ext uri="{FF2B5EF4-FFF2-40B4-BE49-F238E27FC236}">
                <a16:creationId xmlns:a16="http://schemas.microsoft.com/office/drawing/2014/main" id="{CA14ECB7-AC07-4ADC-B62F-8166F78C8D12}"/>
              </a:ext>
            </a:extLst>
          </xdr:cNvPr>
          <xdr:cNvCxnSpPr/>
        </xdr:nvCxnSpPr>
        <xdr:spPr>
          <a:xfrm flipH="1">
            <a:off x="285749" y="2921317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4" name="Straight Connector 533">
            <a:extLst>
              <a:ext uri="{FF2B5EF4-FFF2-40B4-BE49-F238E27FC236}">
                <a16:creationId xmlns:a16="http://schemas.microsoft.com/office/drawing/2014/main" id="{BC004765-8916-4940-842E-12A406478EF5}"/>
              </a:ext>
            </a:extLst>
          </xdr:cNvPr>
          <xdr:cNvCxnSpPr/>
        </xdr:nvCxnSpPr>
        <xdr:spPr>
          <a:xfrm>
            <a:off x="552450" y="28965525"/>
            <a:ext cx="35241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5" name="Straight Connector 534">
            <a:extLst>
              <a:ext uri="{FF2B5EF4-FFF2-40B4-BE49-F238E27FC236}">
                <a16:creationId xmlns:a16="http://schemas.microsoft.com/office/drawing/2014/main" id="{93EF5C7D-7848-4864-B71D-C2FA9F1F45FE}"/>
              </a:ext>
            </a:extLst>
          </xdr:cNvPr>
          <xdr:cNvCxnSpPr/>
        </xdr:nvCxnSpPr>
        <xdr:spPr>
          <a:xfrm flipH="1">
            <a:off x="609593" y="2892742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2" name="Straight Connector 541">
            <a:extLst>
              <a:ext uri="{FF2B5EF4-FFF2-40B4-BE49-F238E27FC236}">
                <a16:creationId xmlns:a16="http://schemas.microsoft.com/office/drawing/2014/main" id="{F8178DB6-B783-2E01-C905-BD1C382B2B23}"/>
              </a:ext>
            </a:extLst>
          </xdr:cNvPr>
          <xdr:cNvCxnSpPr/>
        </xdr:nvCxnSpPr>
        <xdr:spPr>
          <a:xfrm flipH="1" flipV="1">
            <a:off x="1585913" y="28141961"/>
            <a:ext cx="481011" cy="6044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4" name="Straight Connector 543">
            <a:extLst>
              <a:ext uri="{FF2B5EF4-FFF2-40B4-BE49-F238E27FC236}">
                <a16:creationId xmlns:a16="http://schemas.microsoft.com/office/drawing/2014/main" id="{98CAADD4-C626-F2A6-BED3-3735F20BC5AD}"/>
              </a:ext>
            </a:extLst>
          </xdr:cNvPr>
          <xdr:cNvCxnSpPr/>
        </xdr:nvCxnSpPr>
        <xdr:spPr>
          <a:xfrm flipV="1">
            <a:off x="1957388" y="28346400"/>
            <a:ext cx="486555" cy="38545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9" name="Straight Connector 548">
            <a:extLst>
              <a:ext uri="{FF2B5EF4-FFF2-40B4-BE49-F238E27FC236}">
                <a16:creationId xmlns:a16="http://schemas.microsoft.com/office/drawing/2014/main" id="{864C38FF-10AF-BD0D-5E26-F1FB337144EE}"/>
              </a:ext>
            </a:extLst>
          </xdr:cNvPr>
          <xdr:cNvCxnSpPr/>
        </xdr:nvCxnSpPr>
        <xdr:spPr>
          <a:xfrm flipH="1">
            <a:off x="2014538" y="28627388"/>
            <a:ext cx="4762"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50" name="Straight Connector 549">
            <a:extLst>
              <a:ext uri="{FF2B5EF4-FFF2-40B4-BE49-F238E27FC236}">
                <a16:creationId xmlns:a16="http://schemas.microsoft.com/office/drawing/2014/main" id="{6988ACEB-4150-44A4-9901-AF65E6E2EB38}"/>
              </a:ext>
            </a:extLst>
          </xdr:cNvPr>
          <xdr:cNvCxnSpPr/>
        </xdr:nvCxnSpPr>
        <xdr:spPr>
          <a:xfrm flipV="1">
            <a:off x="1566863" y="27822524"/>
            <a:ext cx="528637" cy="41879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51" name="Straight Connector 550">
            <a:extLst>
              <a:ext uri="{FF2B5EF4-FFF2-40B4-BE49-F238E27FC236}">
                <a16:creationId xmlns:a16="http://schemas.microsoft.com/office/drawing/2014/main" id="{0C1044AE-3F22-4B0A-AACD-BF11D0A4EFEC}"/>
              </a:ext>
            </a:extLst>
          </xdr:cNvPr>
          <xdr:cNvCxnSpPr/>
        </xdr:nvCxnSpPr>
        <xdr:spPr>
          <a:xfrm flipH="1">
            <a:off x="1624013" y="28136850"/>
            <a:ext cx="4762"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54" name="Straight Connector 553">
            <a:extLst>
              <a:ext uri="{FF2B5EF4-FFF2-40B4-BE49-F238E27FC236}">
                <a16:creationId xmlns:a16="http://schemas.microsoft.com/office/drawing/2014/main" id="{A10017EE-C535-5A36-97E5-498B18FF315D}"/>
              </a:ext>
            </a:extLst>
          </xdr:cNvPr>
          <xdr:cNvCxnSpPr/>
        </xdr:nvCxnSpPr>
        <xdr:spPr>
          <a:xfrm flipV="1">
            <a:off x="4648201" y="27691984"/>
            <a:ext cx="514349" cy="99255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56" name="Straight Connector 555">
            <a:extLst>
              <a:ext uri="{FF2B5EF4-FFF2-40B4-BE49-F238E27FC236}">
                <a16:creationId xmlns:a16="http://schemas.microsoft.com/office/drawing/2014/main" id="{3C9D17EC-3D7C-4868-C78A-B8DBCB955DDF}"/>
              </a:ext>
            </a:extLst>
          </xdr:cNvPr>
          <xdr:cNvCxnSpPr/>
        </xdr:nvCxnSpPr>
        <xdr:spPr>
          <a:xfrm>
            <a:off x="4124326" y="28308301"/>
            <a:ext cx="637761" cy="3333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60" name="Straight Connector 559">
            <a:extLst>
              <a:ext uri="{FF2B5EF4-FFF2-40B4-BE49-F238E27FC236}">
                <a16:creationId xmlns:a16="http://schemas.microsoft.com/office/drawing/2014/main" id="{07BB9C85-CA2A-38D0-9860-3AA1BBE37626}"/>
              </a:ext>
            </a:extLst>
          </xdr:cNvPr>
          <xdr:cNvCxnSpPr/>
        </xdr:nvCxnSpPr>
        <xdr:spPr>
          <a:xfrm>
            <a:off x="4676775" y="28551188"/>
            <a:ext cx="23813"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62" name="Straight Connector 561">
            <a:extLst>
              <a:ext uri="{FF2B5EF4-FFF2-40B4-BE49-F238E27FC236}">
                <a16:creationId xmlns:a16="http://schemas.microsoft.com/office/drawing/2014/main" id="{280CD559-F8F7-407E-B8DF-7D1AAFF066D8}"/>
              </a:ext>
            </a:extLst>
          </xdr:cNvPr>
          <xdr:cNvCxnSpPr/>
        </xdr:nvCxnSpPr>
        <xdr:spPr>
          <a:xfrm>
            <a:off x="4557714" y="27470101"/>
            <a:ext cx="637761" cy="3333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63" name="Straight Connector 562">
            <a:extLst>
              <a:ext uri="{FF2B5EF4-FFF2-40B4-BE49-F238E27FC236}">
                <a16:creationId xmlns:a16="http://schemas.microsoft.com/office/drawing/2014/main" id="{1779F145-1D83-41E5-86C4-95C6005DA6CA}"/>
              </a:ext>
            </a:extLst>
          </xdr:cNvPr>
          <xdr:cNvCxnSpPr/>
        </xdr:nvCxnSpPr>
        <xdr:spPr>
          <a:xfrm>
            <a:off x="5110163" y="27712988"/>
            <a:ext cx="23813"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66" name="Straight Connector 565">
            <a:extLst>
              <a:ext uri="{FF2B5EF4-FFF2-40B4-BE49-F238E27FC236}">
                <a16:creationId xmlns:a16="http://schemas.microsoft.com/office/drawing/2014/main" id="{D3370EED-C052-8268-B1EA-FDA113748CF7}"/>
              </a:ext>
            </a:extLst>
          </xdr:cNvPr>
          <xdr:cNvCxnSpPr/>
        </xdr:nvCxnSpPr>
        <xdr:spPr>
          <a:xfrm>
            <a:off x="4124325" y="28294013"/>
            <a:ext cx="13096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71" name="Straight Connector 570">
            <a:extLst>
              <a:ext uri="{FF2B5EF4-FFF2-40B4-BE49-F238E27FC236}">
                <a16:creationId xmlns:a16="http://schemas.microsoft.com/office/drawing/2014/main" id="{1D53C1D4-76FB-AA16-4C9C-E022EFEC516E}"/>
              </a:ext>
            </a:extLst>
          </xdr:cNvPr>
          <xdr:cNvCxnSpPr/>
        </xdr:nvCxnSpPr>
        <xdr:spPr>
          <a:xfrm>
            <a:off x="5343525" y="28236862"/>
            <a:ext cx="0" cy="3857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74" name="Straight Connector 573">
            <a:extLst>
              <a:ext uri="{FF2B5EF4-FFF2-40B4-BE49-F238E27FC236}">
                <a16:creationId xmlns:a16="http://schemas.microsoft.com/office/drawing/2014/main" id="{2FBA32B8-5B72-EAD8-D6F1-CBEEF4DC741D}"/>
              </a:ext>
            </a:extLst>
          </xdr:cNvPr>
          <xdr:cNvCxnSpPr/>
        </xdr:nvCxnSpPr>
        <xdr:spPr>
          <a:xfrm flipH="1">
            <a:off x="5305425" y="2825591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78" name="Straight Connector 577">
            <a:extLst>
              <a:ext uri="{FF2B5EF4-FFF2-40B4-BE49-F238E27FC236}">
                <a16:creationId xmlns:a16="http://schemas.microsoft.com/office/drawing/2014/main" id="{C8B66C25-20B6-4825-AA2A-BD4ACFE03BE1}"/>
              </a:ext>
            </a:extLst>
          </xdr:cNvPr>
          <xdr:cNvCxnSpPr/>
        </xdr:nvCxnSpPr>
        <xdr:spPr>
          <a:xfrm flipH="1">
            <a:off x="5305426" y="2850356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86" name="Straight Connector 585">
            <a:extLst>
              <a:ext uri="{FF2B5EF4-FFF2-40B4-BE49-F238E27FC236}">
                <a16:creationId xmlns:a16="http://schemas.microsoft.com/office/drawing/2014/main" id="{B6AD6078-EA5F-80E5-D7CC-BB9CF48B53A7}"/>
              </a:ext>
            </a:extLst>
          </xdr:cNvPr>
          <xdr:cNvCxnSpPr/>
        </xdr:nvCxnSpPr>
        <xdr:spPr>
          <a:xfrm>
            <a:off x="1223963" y="28298776"/>
            <a:ext cx="11858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89" name="Straight Connector 588">
            <a:extLst>
              <a:ext uri="{FF2B5EF4-FFF2-40B4-BE49-F238E27FC236}">
                <a16:creationId xmlns:a16="http://schemas.microsoft.com/office/drawing/2014/main" id="{108EA7E8-963D-BC92-E47A-B372E1D60F60}"/>
              </a:ext>
            </a:extLst>
          </xdr:cNvPr>
          <xdr:cNvCxnSpPr/>
        </xdr:nvCxnSpPr>
        <xdr:spPr>
          <a:xfrm>
            <a:off x="1295399" y="28236861"/>
            <a:ext cx="0" cy="3810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2" name="Straight Connector 591">
            <a:extLst>
              <a:ext uri="{FF2B5EF4-FFF2-40B4-BE49-F238E27FC236}">
                <a16:creationId xmlns:a16="http://schemas.microsoft.com/office/drawing/2014/main" id="{AAAE6A1A-D8C3-60EA-AAB5-73D36E259897}"/>
              </a:ext>
            </a:extLst>
          </xdr:cNvPr>
          <xdr:cNvCxnSpPr/>
        </xdr:nvCxnSpPr>
        <xdr:spPr>
          <a:xfrm flipH="1">
            <a:off x="1257300" y="2826067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3" name="Straight Connector 592">
            <a:extLst>
              <a:ext uri="{FF2B5EF4-FFF2-40B4-BE49-F238E27FC236}">
                <a16:creationId xmlns:a16="http://schemas.microsoft.com/office/drawing/2014/main" id="{730223F6-841E-498C-98A4-B510A1156BB7}"/>
              </a:ext>
            </a:extLst>
          </xdr:cNvPr>
          <xdr:cNvCxnSpPr/>
        </xdr:nvCxnSpPr>
        <xdr:spPr>
          <a:xfrm flipH="1">
            <a:off x="1257299" y="2850832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6" name="Straight Connector 595">
            <a:extLst>
              <a:ext uri="{FF2B5EF4-FFF2-40B4-BE49-F238E27FC236}">
                <a16:creationId xmlns:a16="http://schemas.microsoft.com/office/drawing/2014/main" id="{3FA17F23-4189-AA3D-FC80-401434415CE9}"/>
              </a:ext>
            </a:extLst>
          </xdr:cNvPr>
          <xdr:cNvCxnSpPr/>
        </xdr:nvCxnSpPr>
        <xdr:spPr>
          <a:xfrm>
            <a:off x="2109788" y="29303663"/>
            <a:ext cx="0" cy="3286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8" name="Straight Connector 597">
            <a:extLst>
              <a:ext uri="{FF2B5EF4-FFF2-40B4-BE49-F238E27FC236}">
                <a16:creationId xmlns:a16="http://schemas.microsoft.com/office/drawing/2014/main" id="{C39DAF9C-0AE1-3538-AD53-9188760D97DB}"/>
              </a:ext>
            </a:extLst>
          </xdr:cNvPr>
          <xdr:cNvCxnSpPr/>
        </xdr:nvCxnSpPr>
        <xdr:spPr>
          <a:xfrm>
            <a:off x="2019300" y="29537025"/>
            <a:ext cx="26146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0" name="Straight Connector 599">
            <a:extLst>
              <a:ext uri="{FF2B5EF4-FFF2-40B4-BE49-F238E27FC236}">
                <a16:creationId xmlns:a16="http://schemas.microsoft.com/office/drawing/2014/main" id="{9BE69D06-1C90-6A54-19AB-9BB7D15EFF17}"/>
              </a:ext>
            </a:extLst>
          </xdr:cNvPr>
          <xdr:cNvCxnSpPr/>
        </xdr:nvCxnSpPr>
        <xdr:spPr>
          <a:xfrm flipH="1">
            <a:off x="2062163" y="29494163"/>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4" name="Straight Connector 603">
            <a:extLst>
              <a:ext uri="{FF2B5EF4-FFF2-40B4-BE49-F238E27FC236}">
                <a16:creationId xmlns:a16="http://schemas.microsoft.com/office/drawing/2014/main" id="{04FDF1F0-05EF-4DB6-AE00-E95EBB75F2AB}"/>
              </a:ext>
            </a:extLst>
          </xdr:cNvPr>
          <xdr:cNvCxnSpPr/>
        </xdr:nvCxnSpPr>
        <xdr:spPr>
          <a:xfrm>
            <a:off x="4538663" y="29303663"/>
            <a:ext cx="0" cy="3286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6" name="Straight Connector 605">
            <a:extLst>
              <a:ext uri="{FF2B5EF4-FFF2-40B4-BE49-F238E27FC236}">
                <a16:creationId xmlns:a16="http://schemas.microsoft.com/office/drawing/2014/main" id="{3C41B150-FDDB-43B4-B44E-8DC6B75C5810}"/>
              </a:ext>
            </a:extLst>
          </xdr:cNvPr>
          <xdr:cNvCxnSpPr/>
        </xdr:nvCxnSpPr>
        <xdr:spPr>
          <a:xfrm flipH="1">
            <a:off x="4491038" y="29494163"/>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8" name="Straight Connector 607">
            <a:extLst>
              <a:ext uri="{FF2B5EF4-FFF2-40B4-BE49-F238E27FC236}">
                <a16:creationId xmlns:a16="http://schemas.microsoft.com/office/drawing/2014/main" id="{6F00AD15-D91C-FE8B-2AB8-94E9B561A2A5}"/>
              </a:ext>
            </a:extLst>
          </xdr:cNvPr>
          <xdr:cNvCxnSpPr/>
        </xdr:nvCxnSpPr>
        <xdr:spPr>
          <a:xfrm flipV="1">
            <a:off x="2876549" y="26727150"/>
            <a:ext cx="0" cy="1257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12" name="Straight Connector 611">
            <a:extLst>
              <a:ext uri="{FF2B5EF4-FFF2-40B4-BE49-F238E27FC236}">
                <a16:creationId xmlns:a16="http://schemas.microsoft.com/office/drawing/2014/main" id="{AEC9C6C1-B323-BC02-9218-FED270BC3496}"/>
              </a:ext>
            </a:extLst>
          </xdr:cNvPr>
          <xdr:cNvCxnSpPr/>
        </xdr:nvCxnSpPr>
        <xdr:spPr>
          <a:xfrm>
            <a:off x="2800352" y="26822400"/>
            <a:ext cx="96678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14" name="Straight Connector 613">
            <a:extLst>
              <a:ext uri="{FF2B5EF4-FFF2-40B4-BE49-F238E27FC236}">
                <a16:creationId xmlns:a16="http://schemas.microsoft.com/office/drawing/2014/main" id="{58E45F9F-300C-E2C5-D960-AAC9F541D50A}"/>
              </a:ext>
            </a:extLst>
          </xdr:cNvPr>
          <xdr:cNvCxnSpPr/>
        </xdr:nvCxnSpPr>
        <xdr:spPr>
          <a:xfrm flipH="1">
            <a:off x="2833687" y="2677953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16" name="Straight Connector 615">
            <a:extLst>
              <a:ext uri="{FF2B5EF4-FFF2-40B4-BE49-F238E27FC236}">
                <a16:creationId xmlns:a16="http://schemas.microsoft.com/office/drawing/2014/main" id="{322E726D-7C12-4B82-AE59-3822C7534E62}"/>
              </a:ext>
            </a:extLst>
          </xdr:cNvPr>
          <xdr:cNvCxnSpPr/>
        </xdr:nvCxnSpPr>
        <xdr:spPr>
          <a:xfrm flipV="1">
            <a:off x="3676648" y="26727144"/>
            <a:ext cx="0" cy="1257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17" name="Straight Connector 616">
            <a:extLst>
              <a:ext uri="{FF2B5EF4-FFF2-40B4-BE49-F238E27FC236}">
                <a16:creationId xmlns:a16="http://schemas.microsoft.com/office/drawing/2014/main" id="{204BEB0F-B990-42D6-A852-E3FFFC2B15E4}"/>
              </a:ext>
            </a:extLst>
          </xdr:cNvPr>
          <xdr:cNvCxnSpPr/>
        </xdr:nvCxnSpPr>
        <xdr:spPr>
          <a:xfrm flipH="1">
            <a:off x="3633786" y="26779531"/>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20" name="Straight Connector 619">
            <a:extLst>
              <a:ext uri="{FF2B5EF4-FFF2-40B4-BE49-F238E27FC236}">
                <a16:creationId xmlns:a16="http://schemas.microsoft.com/office/drawing/2014/main" id="{BB8F82CF-0C1E-464D-BFAE-BC11A2985057}"/>
              </a:ext>
            </a:extLst>
          </xdr:cNvPr>
          <xdr:cNvCxnSpPr/>
        </xdr:nvCxnSpPr>
        <xdr:spPr>
          <a:xfrm flipH="1" flipV="1">
            <a:off x="4819650" y="28908375"/>
            <a:ext cx="404813" cy="490538"/>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23" name="Straight Connector 622">
            <a:extLst>
              <a:ext uri="{FF2B5EF4-FFF2-40B4-BE49-F238E27FC236}">
                <a16:creationId xmlns:a16="http://schemas.microsoft.com/office/drawing/2014/main" id="{E87CF48D-ABFE-466F-BD77-009F39E6A983}"/>
              </a:ext>
            </a:extLst>
          </xdr:cNvPr>
          <xdr:cNvCxnSpPr/>
        </xdr:nvCxnSpPr>
        <xdr:spPr>
          <a:xfrm flipH="1">
            <a:off x="1919287" y="26427113"/>
            <a:ext cx="409576" cy="600074"/>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29" name="Straight Connector 628">
            <a:extLst>
              <a:ext uri="{FF2B5EF4-FFF2-40B4-BE49-F238E27FC236}">
                <a16:creationId xmlns:a16="http://schemas.microsoft.com/office/drawing/2014/main" id="{2D901D4C-C871-4691-9E9E-4EE6BEB10BD6}"/>
              </a:ext>
            </a:extLst>
          </xdr:cNvPr>
          <xdr:cNvCxnSpPr/>
        </xdr:nvCxnSpPr>
        <xdr:spPr>
          <a:xfrm flipH="1" flipV="1">
            <a:off x="3938588" y="26412825"/>
            <a:ext cx="452437" cy="557213"/>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57</xdr:col>
      <xdr:colOff>90478</xdr:colOff>
      <xdr:row>146</xdr:row>
      <xdr:rowOff>66674</xdr:rowOff>
    </xdr:from>
    <xdr:to>
      <xdr:col>82</xdr:col>
      <xdr:colOff>61913</xdr:colOff>
      <xdr:row>168</xdr:row>
      <xdr:rowOff>85725</xdr:rowOff>
    </xdr:to>
    <xdr:grpSp>
      <xdr:nvGrpSpPr>
        <xdr:cNvPr id="755" name="Group 754">
          <a:extLst>
            <a:ext uri="{FF2B5EF4-FFF2-40B4-BE49-F238E27FC236}">
              <a16:creationId xmlns:a16="http://schemas.microsoft.com/office/drawing/2014/main" id="{6473ADA8-1CEC-AB08-F9D3-A5355D262D38}"/>
            </a:ext>
          </a:extLst>
        </xdr:cNvPr>
        <xdr:cNvGrpSpPr/>
      </xdr:nvGrpSpPr>
      <xdr:grpSpPr>
        <a:xfrm>
          <a:off x="9320203" y="21478874"/>
          <a:ext cx="4019560" cy="3162301"/>
          <a:chOff x="9320203" y="21316949"/>
          <a:chExt cx="4019560" cy="3162301"/>
        </a:xfrm>
      </xdr:grpSpPr>
      <xdr:cxnSp macro="">
        <xdr:nvCxnSpPr>
          <xdr:cNvPr id="808" name="Straight Connector 807">
            <a:extLst>
              <a:ext uri="{FF2B5EF4-FFF2-40B4-BE49-F238E27FC236}">
                <a16:creationId xmlns:a16="http://schemas.microsoft.com/office/drawing/2014/main" id="{1F9E5463-4C26-A75E-988E-A27AE396574C}"/>
              </a:ext>
            </a:extLst>
          </xdr:cNvPr>
          <xdr:cNvCxnSpPr/>
        </xdr:nvCxnSpPr>
        <xdr:spPr>
          <a:xfrm>
            <a:off x="9477375" y="24107776"/>
            <a:ext cx="3548063"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770" name="Freeform: Shape 769">
            <a:extLst>
              <a:ext uri="{FF2B5EF4-FFF2-40B4-BE49-F238E27FC236}">
                <a16:creationId xmlns:a16="http://schemas.microsoft.com/office/drawing/2014/main" id="{625D4090-DCB3-4C4F-B12D-796D777E6625}"/>
              </a:ext>
            </a:extLst>
          </xdr:cNvPr>
          <xdr:cNvSpPr/>
        </xdr:nvSpPr>
        <xdr:spPr>
          <a:xfrm>
            <a:off x="9553575" y="21693189"/>
            <a:ext cx="3414712" cy="2128838"/>
          </a:xfrm>
          <a:custGeom>
            <a:avLst/>
            <a:gdLst>
              <a:gd name="connsiteX0" fmla="*/ 0 w 3414712"/>
              <a:gd name="connsiteY0" fmla="*/ 661988 h 2128838"/>
              <a:gd name="connsiteX1" fmla="*/ 190500 w 3414712"/>
              <a:gd name="connsiteY1" fmla="*/ 1176338 h 2128838"/>
              <a:gd name="connsiteX2" fmla="*/ 633412 w 3414712"/>
              <a:gd name="connsiteY2" fmla="*/ 1852613 h 2128838"/>
              <a:gd name="connsiteX3" fmla="*/ 1214437 w 3414712"/>
              <a:gd name="connsiteY3" fmla="*/ 2128838 h 2128838"/>
              <a:gd name="connsiteX4" fmla="*/ 2205037 w 3414712"/>
              <a:gd name="connsiteY4" fmla="*/ 2128838 h 2128838"/>
              <a:gd name="connsiteX5" fmla="*/ 2790825 w 3414712"/>
              <a:gd name="connsiteY5" fmla="*/ 1838325 h 2128838"/>
              <a:gd name="connsiteX6" fmla="*/ 3228975 w 3414712"/>
              <a:gd name="connsiteY6" fmla="*/ 1181100 h 2128838"/>
              <a:gd name="connsiteX7" fmla="*/ 3414712 w 3414712"/>
              <a:gd name="connsiteY7" fmla="*/ 661988 h 2128838"/>
              <a:gd name="connsiteX8" fmla="*/ 1709737 w 3414712"/>
              <a:gd name="connsiteY8" fmla="*/ 0 h 2128838"/>
              <a:gd name="connsiteX9" fmla="*/ 0 w 3414712"/>
              <a:gd name="connsiteY9" fmla="*/ 661988 h 2128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414712" h="2128838">
                <a:moveTo>
                  <a:pt x="0" y="661988"/>
                </a:moveTo>
                <a:lnTo>
                  <a:pt x="190500" y="1176338"/>
                </a:lnTo>
                <a:lnTo>
                  <a:pt x="633412" y="1852613"/>
                </a:lnTo>
                <a:lnTo>
                  <a:pt x="1214437" y="2128838"/>
                </a:lnTo>
                <a:lnTo>
                  <a:pt x="2205037" y="2128838"/>
                </a:lnTo>
                <a:lnTo>
                  <a:pt x="2790825" y="1838325"/>
                </a:lnTo>
                <a:lnTo>
                  <a:pt x="3228975" y="1181100"/>
                </a:lnTo>
                <a:lnTo>
                  <a:pt x="3414712" y="661988"/>
                </a:lnTo>
                <a:lnTo>
                  <a:pt x="1709737" y="0"/>
                </a:lnTo>
                <a:lnTo>
                  <a:pt x="0" y="66198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772" name="Straight Connector 771">
            <a:extLst>
              <a:ext uri="{FF2B5EF4-FFF2-40B4-BE49-F238E27FC236}">
                <a16:creationId xmlns:a16="http://schemas.microsoft.com/office/drawing/2014/main" id="{60654B27-AC69-2449-B583-7643E431AF52}"/>
              </a:ext>
            </a:extLst>
          </xdr:cNvPr>
          <xdr:cNvCxnSpPr/>
        </xdr:nvCxnSpPr>
        <xdr:spPr>
          <a:xfrm>
            <a:off x="9391649" y="21631275"/>
            <a:ext cx="0" cy="224790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74" name="Straight Connector 773">
            <a:extLst>
              <a:ext uri="{FF2B5EF4-FFF2-40B4-BE49-F238E27FC236}">
                <a16:creationId xmlns:a16="http://schemas.microsoft.com/office/drawing/2014/main" id="{5278311E-6A4A-2BDD-A735-2B5F558BB384}"/>
              </a:ext>
            </a:extLst>
          </xdr:cNvPr>
          <xdr:cNvCxnSpPr/>
        </xdr:nvCxnSpPr>
        <xdr:spPr>
          <a:xfrm>
            <a:off x="9320211" y="23822025"/>
            <a:ext cx="13668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76" name="Straight Connector 775">
            <a:extLst>
              <a:ext uri="{FF2B5EF4-FFF2-40B4-BE49-F238E27FC236}">
                <a16:creationId xmlns:a16="http://schemas.microsoft.com/office/drawing/2014/main" id="{0F2A70FA-0AB3-E432-44E6-25D4F3210346}"/>
              </a:ext>
            </a:extLst>
          </xdr:cNvPr>
          <xdr:cNvCxnSpPr/>
        </xdr:nvCxnSpPr>
        <xdr:spPr>
          <a:xfrm flipH="1">
            <a:off x="9353549" y="23788689"/>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77" name="Straight Connector 776">
            <a:extLst>
              <a:ext uri="{FF2B5EF4-FFF2-40B4-BE49-F238E27FC236}">
                <a16:creationId xmlns:a16="http://schemas.microsoft.com/office/drawing/2014/main" id="{69932128-679D-4FA9-AAEC-887A7A297491}"/>
              </a:ext>
            </a:extLst>
          </xdr:cNvPr>
          <xdr:cNvCxnSpPr/>
        </xdr:nvCxnSpPr>
        <xdr:spPr>
          <a:xfrm>
            <a:off x="9320215" y="23550561"/>
            <a:ext cx="83819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78" name="Straight Connector 777">
            <a:extLst>
              <a:ext uri="{FF2B5EF4-FFF2-40B4-BE49-F238E27FC236}">
                <a16:creationId xmlns:a16="http://schemas.microsoft.com/office/drawing/2014/main" id="{71850E4C-8CFE-4675-85E6-EC833CF3E9CF}"/>
              </a:ext>
            </a:extLst>
          </xdr:cNvPr>
          <xdr:cNvCxnSpPr/>
        </xdr:nvCxnSpPr>
        <xdr:spPr>
          <a:xfrm flipH="1">
            <a:off x="9353553" y="23517225"/>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80" name="Straight Connector 779">
            <a:extLst>
              <a:ext uri="{FF2B5EF4-FFF2-40B4-BE49-F238E27FC236}">
                <a16:creationId xmlns:a16="http://schemas.microsoft.com/office/drawing/2014/main" id="{0D76905F-EE24-4E5F-86EB-83AC4E26364C}"/>
              </a:ext>
            </a:extLst>
          </xdr:cNvPr>
          <xdr:cNvCxnSpPr/>
        </xdr:nvCxnSpPr>
        <xdr:spPr>
          <a:xfrm>
            <a:off x="9320219" y="22869524"/>
            <a:ext cx="39051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81" name="Straight Connector 780">
            <a:extLst>
              <a:ext uri="{FF2B5EF4-FFF2-40B4-BE49-F238E27FC236}">
                <a16:creationId xmlns:a16="http://schemas.microsoft.com/office/drawing/2014/main" id="{4722620A-D37A-40A1-963F-311E323DB874}"/>
              </a:ext>
            </a:extLst>
          </xdr:cNvPr>
          <xdr:cNvCxnSpPr/>
        </xdr:nvCxnSpPr>
        <xdr:spPr>
          <a:xfrm flipH="1">
            <a:off x="9353557" y="2283618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83" name="Straight Connector 782">
            <a:extLst>
              <a:ext uri="{FF2B5EF4-FFF2-40B4-BE49-F238E27FC236}">
                <a16:creationId xmlns:a16="http://schemas.microsoft.com/office/drawing/2014/main" id="{6185C708-3D46-4C0C-8578-2644FE66D9FE}"/>
              </a:ext>
            </a:extLst>
          </xdr:cNvPr>
          <xdr:cNvCxnSpPr/>
        </xdr:nvCxnSpPr>
        <xdr:spPr>
          <a:xfrm>
            <a:off x="9320222" y="22355174"/>
            <a:ext cx="19525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84" name="Straight Connector 783">
            <a:extLst>
              <a:ext uri="{FF2B5EF4-FFF2-40B4-BE49-F238E27FC236}">
                <a16:creationId xmlns:a16="http://schemas.microsoft.com/office/drawing/2014/main" id="{97B8FF02-FDE9-47AC-8FC7-3C02CC517739}"/>
              </a:ext>
            </a:extLst>
          </xdr:cNvPr>
          <xdr:cNvCxnSpPr/>
        </xdr:nvCxnSpPr>
        <xdr:spPr>
          <a:xfrm flipH="1">
            <a:off x="9353560" y="2232183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86" name="Straight Connector 785">
            <a:extLst>
              <a:ext uri="{FF2B5EF4-FFF2-40B4-BE49-F238E27FC236}">
                <a16:creationId xmlns:a16="http://schemas.microsoft.com/office/drawing/2014/main" id="{529604B1-9760-4E54-9507-1DD4AF59A4F4}"/>
              </a:ext>
            </a:extLst>
          </xdr:cNvPr>
          <xdr:cNvCxnSpPr/>
        </xdr:nvCxnSpPr>
        <xdr:spPr>
          <a:xfrm>
            <a:off x="9320203" y="21697949"/>
            <a:ext cx="185738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87" name="Straight Connector 786">
            <a:extLst>
              <a:ext uri="{FF2B5EF4-FFF2-40B4-BE49-F238E27FC236}">
                <a16:creationId xmlns:a16="http://schemas.microsoft.com/office/drawing/2014/main" id="{D3069FF9-8672-4605-A446-93D5DC271B56}"/>
              </a:ext>
            </a:extLst>
          </xdr:cNvPr>
          <xdr:cNvCxnSpPr/>
        </xdr:nvCxnSpPr>
        <xdr:spPr>
          <a:xfrm flipH="1">
            <a:off x="9353541" y="21664613"/>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91" name="Straight Connector 790">
            <a:extLst>
              <a:ext uri="{FF2B5EF4-FFF2-40B4-BE49-F238E27FC236}">
                <a16:creationId xmlns:a16="http://schemas.microsoft.com/office/drawing/2014/main" id="{5871697E-DC26-DAF8-3753-E1C59A51016F}"/>
              </a:ext>
            </a:extLst>
          </xdr:cNvPr>
          <xdr:cNvCxnSpPr/>
        </xdr:nvCxnSpPr>
        <xdr:spPr>
          <a:xfrm>
            <a:off x="9553576" y="22436135"/>
            <a:ext cx="0" cy="3667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93" name="Straight Connector 792">
            <a:extLst>
              <a:ext uri="{FF2B5EF4-FFF2-40B4-BE49-F238E27FC236}">
                <a16:creationId xmlns:a16="http://schemas.microsoft.com/office/drawing/2014/main" id="{142E9AB8-8532-0F9F-75A0-DCC30A750185}"/>
              </a:ext>
            </a:extLst>
          </xdr:cNvPr>
          <xdr:cNvCxnSpPr/>
        </xdr:nvCxnSpPr>
        <xdr:spPr>
          <a:xfrm>
            <a:off x="9553576" y="22955250"/>
            <a:ext cx="0" cy="5524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96" name="Straight Connector 795">
            <a:extLst>
              <a:ext uri="{FF2B5EF4-FFF2-40B4-BE49-F238E27FC236}">
                <a16:creationId xmlns:a16="http://schemas.microsoft.com/office/drawing/2014/main" id="{53937F77-86B6-C88E-45E5-C9A9FB431AEF}"/>
              </a:ext>
            </a:extLst>
          </xdr:cNvPr>
          <xdr:cNvCxnSpPr/>
        </xdr:nvCxnSpPr>
        <xdr:spPr>
          <a:xfrm>
            <a:off x="9739313" y="22907625"/>
            <a:ext cx="0" cy="5715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99" name="Straight Connector 798">
            <a:extLst>
              <a:ext uri="{FF2B5EF4-FFF2-40B4-BE49-F238E27FC236}">
                <a16:creationId xmlns:a16="http://schemas.microsoft.com/office/drawing/2014/main" id="{D8ED10EC-3BCC-820F-8149-BE94AEB50952}"/>
              </a:ext>
            </a:extLst>
          </xdr:cNvPr>
          <xdr:cNvCxnSpPr/>
        </xdr:nvCxnSpPr>
        <xdr:spPr>
          <a:xfrm>
            <a:off x="10186989" y="23560087"/>
            <a:ext cx="0" cy="2428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01" name="Straight Connector 800">
            <a:extLst>
              <a:ext uri="{FF2B5EF4-FFF2-40B4-BE49-F238E27FC236}">
                <a16:creationId xmlns:a16="http://schemas.microsoft.com/office/drawing/2014/main" id="{FBF1ADED-C89C-46EA-834E-A072600639B1}"/>
              </a:ext>
            </a:extLst>
          </xdr:cNvPr>
          <xdr:cNvCxnSpPr/>
        </xdr:nvCxnSpPr>
        <xdr:spPr>
          <a:xfrm>
            <a:off x="9553577" y="23602948"/>
            <a:ext cx="0" cy="18097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03" name="Straight Connector 802">
            <a:extLst>
              <a:ext uri="{FF2B5EF4-FFF2-40B4-BE49-F238E27FC236}">
                <a16:creationId xmlns:a16="http://schemas.microsoft.com/office/drawing/2014/main" id="{45C585D5-0D15-46CA-8728-A2003C437989}"/>
              </a:ext>
            </a:extLst>
          </xdr:cNvPr>
          <xdr:cNvCxnSpPr/>
        </xdr:nvCxnSpPr>
        <xdr:spPr>
          <a:xfrm>
            <a:off x="9739314" y="23598184"/>
            <a:ext cx="0" cy="18097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04" name="Straight Connector 803">
            <a:extLst>
              <a:ext uri="{FF2B5EF4-FFF2-40B4-BE49-F238E27FC236}">
                <a16:creationId xmlns:a16="http://schemas.microsoft.com/office/drawing/2014/main" id="{55067852-C36A-4970-A13D-885718A2E813}"/>
              </a:ext>
            </a:extLst>
          </xdr:cNvPr>
          <xdr:cNvCxnSpPr/>
        </xdr:nvCxnSpPr>
        <xdr:spPr>
          <a:xfrm>
            <a:off x="9553574" y="23902988"/>
            <a:ext cx="0" cy="5762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05" name="Straight Connector 804">
            <a:extLst>
              <a:ext uri="{FF2B5EF4-FFF2-40B4-BE49-F238E27FC236}">
                <a16:creationId xmlns:a16="http://schemas.microsoft.com/office/drawing/2014/main" id="{53CE646D-0FBF-40CF-9B08-1382B4513942}"/>
              </a:ext>
            </a:extLst>
          </xdr:cNvPr>
          <xdr:cNvCxnSpPr/>
        </xdr:nvCxnSpPr>
        <xdr:spPr>
          <a:xfrm flipH="1">
            <a:off x="9515474" y="24074437"/>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09" name="Straight Connector 808">
            <a:extLst>
              <a:ext uri="{FF2B5EF4-FFF2-40B4-BE49-F238E27FC236}">
                <a16:creationId xmlns:a16="http://schemas.microsoft.com/office/drawing/2014/main" id="{07251A1D-829E-47E5-A6E3-51FED71E0023}"/>
              </a:ext>
            </a:extLst>
          </xdr:cNvPr>
          <xdr:cNvCxnSpPr/>
        </xdr:nvCxnSpPr>
        <xdr:spPr>
          <a:xfrm>
            <a:off x="9739310" y="23902995"/>
            <a:ext cx="0" cy="26194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10" name="Straight Connector 809">
            <a:extLst>
              <a:ext uri="{FF2B5EF4-FFF2-40B4-BE49-F238E27FC236}">
                <a16:creationId xmlns:a16="http://schemas.microsoft.com/office/drawing/2014/main" id="{5467422A-CBF4-49FE-A0C3-41EF51C12C5E}"/>
              </a:ext>
            </a:extLst>
          </xdr:cNvPr>
          <xdr:cNvCxnSpPr/>
        </xdr:nvCxnSpPr>
        <xdr:spPr>
          <a:xfrm flipH="1">
            <a:off x="9701210" y="2407444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11" name="Straight Connector 810">
            <a:extLst>
              <a:ext uri="{FF2B5EF4-FFF2-40B4-BE49-F238E27FC236}">
                <a16:creationId xmlns:a16="http://schemas.microsoft.com/office/drawing/2014/main" id="{A22B5F7A-3B9A-4A9F-86E4-4570F72265EC}"/>
              </a:ext>
            </a:extLst>
          </xdr:cNvPr>
          <xdr:cNvCxnSpPr/>
        </xdr:nvCxnSpPr>
        <xdr:spPr>
          <a:xfrm>
            <a:off x="10186984" y="23902998"/>
            <a:ext cx="0" cy="26194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12" name="Straight Connector 811">
            <a:extLst>
              <a:ext uri="{FF2B5EF4-FFF2-40B4-BE49-F238E27FC236}">
                <a16:creationId xmlns:a16="http://schemas.microsoft.com/office/drawing/2014/main" id="{E269934C-CFD9-4681-9566-D4EF2F9CD65A}"/>
              </a:ext>
            </a:extLst>
          </xdr:cNvPr>
          <xdr:cNvCxnSpPr/>
        </xdr:nvCxnSpPr>
        <xdr:spPr>
          <a:xfrm flipH="1">
            <a:off x="10148884" y="24074447"/>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13" name="Straight Connector 812">
            <a:extLst>
              <a:ext uri="{FF2B5EF4-FFF2-40B4-BE49-F238E27FC236}">
                <a16:creationId xmlns:a16="http://schemas.microsoft.com/office/drawing/2014/main" id="{D7F0E941-4186-47BE-A264-5D1F513A2D8E}"/>
              </a:ext>
            </a:extLst>
          </xdr:cNvPr>
          <xdr:cNvCxnSpPr/>
        </xdr:nvCxnSpPr>
        <xdr:spPr>
          <a:xfrm>
            <a:off x="10763254" y="23902996"/>
            <a:ext cx="0" cy="26194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14" name="Straight Connector 813">
            <a:extLst>
              <a:ext uri="{FF2B5EF4-FFF2-40B4-BE49-F238E27FC236}">
                <a16:creationId xmlns:a16="http://schemas.microsoft.com/office/drawing/2014/main" id="{05CF128B-91E0-4BFE-8D2A-8AAB922BB1B9}"/>
              </a:ext>
            </a:extLst>
          </xdr:cNvPr>
          <xdr:cNvCxnSpPr/>
        </xdr:nvCxnSpPr>
        <xdr:spPr>
          <a:xfrm flipH="1">
            <a:off x="10725154" y="24074445"/>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15" name="Straight Connector 814">
            <a:extLst>
              <a:ext uri="{FF2B5EF4-FFF2-40B4-BE49-F238E27FC236}">
                <a16:creationId xmlns:a16="http://schemas.microsoft.com/office/drawing/2014/main" id="{BBE4F811-FA48-4584-A81C-8405E1A11BE5}"/>
              </a:ext>
            </a:extLst>
          </xdr:cNvPr>
          <xdr:cNvCxnSpPr/>
        </xdr:nvCxnSpPr>
        <xdr:spPr>
          <a:xfrm>
            <a:off x="11763379" y="23902998"/>
            <a:ext cx="0" cy="26194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16" name="Straight Connector 815">
            <a:extLst>
              <a:ext uri="{FF2B5EF4-FFF2-40B4-BE49-F238E27FC236}">
                <a16:creationId xmlns:a16="http://schemas.microsoft.com/office/drawing/2014/main" id="{6C66D74B-026E-4C14-B976-4CBBF0170190}"/>
              </a:ext>
            </a:extLst>
          </xdr:cNvPr>
          <xdr:cNvCxnSpPr/>
        </xdr:nvCxnSpPr>
        <xdr:spPr>
          <a:xfrm flipH="1">
            <a:off x="11725279" y="24074447"/>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17" name="Straight Connector 816">
            <a:extLst>
              <a:ext uri="{FF2B5EF4-FFF2-40B4-BE49-F238E27FC236}">
                <a16:creationId xmlns:a16="http://schemas.microsoft.com/office/drawing/2014/main" id="{A9258A3F-7912-4006-BC06-0D830F4BD1BF}"/>
              </a:ext>
            </a:extLst>
          </xdr:cNvPr>
          <xdr:cNvCxnSpPr/>
        </xdr:nvCxnSpPr>
        <xdr:spPr>
          <a:xfrm>
            <a:off x="12349166" y="23583900"/>
            <a:ext cx="0" cy="5810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18" name="Straight Connector 817">
            <a:extLst>
              <a:ext uri="{FF2B5EF4-FFF2-40B4-BE49-F238E27FC236}">
                <a16:creationId xmlns:a16="http://schemas.microsoft.com/office/drawing/2014/main" id="{DDB7010B-5885-4760-97EB-F3CEF627813E}"/>
              </a:ext>
            </a:extLst>
          </xdr:cNvPr>
          <xdr:cNvCxnSpPr/>
        </xdr:nvCxnSpPr>
        <xdr:spPr>
          <a:xfrm flipH="1">
            <a:off x="12311066" y="2407445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20" name="Straight Connector 819">
            <a:extLst>
              <a:ext uri="{FF2B5EF4-FFF2-40B4-BE49-F238E27FC236}">
                <a16:creationId xmlns:a16="http://schemas.microsoft.com/office/drawing/2014/main" id="{A6EE301D-C4AB-470C-B861-AC0163F5D3AE}"/>
              </a:ext>
            </a:extLst>
          </xdr:cNvPr>
          <xdr:cNvCxnSpPr/>
        </xdr:nvCxnSpPr>
        <xdr:spPr>
          <a:xfrm>
            <a:off x="12782554" y="22907625"/>
            <a:ext cx="0" cy="1266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21" name="Straight Connector 820">
            <a:extLst>
              <a:ext uri="{FF2B5EF4-FFF2-40B4-BE49-F238E27FC236}">
                <a16:creationId xmlns:a16="http://schemas.microsoft.com/office/drawing/2014/main" id="{13BEF52F-73C6-4D70-8ACC-D85882A8E6D1}"/>
              </a:ext>
            </a:extLst>
          </xdr:cNvPr>
          <xdr:cNvCxnSpPr/>
        </xdr:nvCxnSpPr>
        <xdr:spPr>
          <a:xfrm flipH="1">
            <a:off x="12744455" y="2407445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23" name="Straight Connector 822">
            <a:extLst>
              <a:ext uri="{FF2B5EF4-FFF2-40B4-BE49-F238E27FC236}">
                <a16:creationId xmlns:a16="http://schemas.microsoft.com/office/drawing/2014/main" id="{3609406A-7735-45D7-A63F-EAB0D2DC9CB4}"/>
              </a:ext>
            </a:extLst>
          </xdr:cNvPr>
          <xdr:cNvCxnSpPr/>
        </xdr:nvCxnSpPr>
        <xdr:spPr>
          <a:xfrm>
            <a:off x="12968292" y="22421850"/>
            <a:ext cx="0" cy="20526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24" name="Straight Connector 823">
            <a:extLst>
              <a:ext uri="{FF2B5EF4-FFF2-40B4-BE49-F238E27FC236}">
                <a16:creationId xmlns:a16="http://schemas.microsoft.com/office/drawing/2014/main" id="{C98CC0C7-647C-4055-977C-C441F03FD027}"/>
              </a:ext>
            </a:extLst>
          </xdr:cNvPr>
          <xdr:cNvCxnSpPr/>
        </xdr:nvCxnSpPr>
        <xdr:spPr>
          <a:xfrm flipH="1">
            <a:off x="12930193" y="2407446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27" name="Straight Connector 826">
            <a:extLst>
              <a:ext uri="{FF2B5EF4-FFF2-40B4-BE49-F238E27FC236}">
                <a16:creationId xmlns:a16="http://schemas.microsoft.com/office/drawing/2014/main" id="{2042B1A4-6179-D38C-18C7-A3533A21359B}"/>
              </a:ext>
            </a:extLst>
          </xdr:cNvPr>
          <xdr:cNvCxnSpPr/>
        </xdr:nvCxnSpPr>
        <xdr:spPr>
          <a:xfrm flipV="1">
            <a:off x="9553576" y="21759863"/>
            <a:ext cx="0" cy="5619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30" name="Straight Connector 829">
            <a:extLst>
              <a:ext uri="{FF2B5EF4-FFF2-40B4-BE49-F238E27FC236}">
                <a16:creationId xmlns:a16="http://schemas.microsoft.com/office/drawing/2014/main" id="{C7D1C8D9-844B-F41E-E8ED-D4113F5059F9}"/>
              </a:ext>
            </a:extLst>
          </xdr:cNvPr>
          <xdr:cNvCxnSpPr/>
        </xdr:nvCxnSpPr>
        <xdr:spPr>
          <a:xfrm flipV="1">
            <a:off x="9553575" y="21316949"/>
            <a:ext cx="0" cy="3095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32" name="Straight Connector 831">
            <a:extLst>
              <a:ext uri="{FF2B5EF4-FFF2-40B4-BE49-F238E27FC236}">
                <a16:creationId xmlns:a16="http://schemas.microsoft.com/office/drawing/2014/main" id="{35460209-336D-FAEF-474F-A24AE1608BB8}"/>
              </a:ext>
            </a:extLst>
          </xdr:cNvPr>
          <xdr:cNvCxnSpPr/>
        </xdr:nvCxnSpPr>
        <xdr:spPr>
          <a:xfrm>
            <a:off x="9482137" y="21393150"/>
            <a:ext cx="35718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33" name="Straight Connector 832">
            <a:extLst>
              <a:ext uri="{FF2B5EF4-FFF2-40B4-BE49-F238E27FC236}">
                <a16:creationId xmlns:a16="http://schemas.microsoft.com/office/drawing/2014/main" id="{BB945A72-2CD2-4C08-A2C5-8A8A116432F5}"/>
              </a:ext>
            </a:extLst>
          </xdr:cNvPr>
          <xdr:cNvCxnSpPr/>
        </xdr:nvCxnSpPr>
        <xdr:spPr>
          <a:xfrm flipH="1">
            <a:off x="9515465" y="2135981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35" name="Straight Connector 834">
            <a:extLst>
              <a:ext uri="{FF2B5EF4-FFF2-40B4-BE49-F238E27FC236}">
                <a16:creationId xmlns:a16="http://schemas.microsoft.com/office/drawing/2014/main" id="{9B37C0A4-F47D-4ED4-9498-6EABBA1F4766}"/>
              </a:ext>
            </a:extLst>
          </xdr:cNvPr>
          <xdr:cNvCxnSpPr/>
        </xdr:nvCxnSpPr>
        <xdr:spPr>
          <a:xfrm flipV="1">
            <a:off x="12968289" y="21316949"/>
            <a:ext cx="0" cy="98583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36" name="Straight Connector 835">
            <a:extLst>
              <a:ext uri="{FF2B5EF4-FFF2-40B4-BE49-F238E27FC236}">
                <a16:creationId xmlns:a16="http://schemas.microsoft.com/office/drawing/2014/main" id="{58C680FA-3F5B-4846-BAA4-58E2791EB8E6}"/>
              </a:ext>
            </a:extLst>
          </xdr:cNvPr>
          <xdr:cNvCxnSpPr/>
        </xdr:nvCxnSpPr>
        <xdr:spPr>
          <a:xfrm flipH="1">
            <a:off x="12930179" y="2135981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37" name="Straight Connector 836">
            <a:extLst>
              <a:ext uri="{FF2B5EF4-FFF2-40B4-BE49-F238E27FC236}">
                <a16:creationId xmlns:a16="http://schemas.microsoft.com/office/drawing/2014/main" id="{36245B58-D1F0-40AA-8D31-FDDBC57EF7E5}"/>
              </a:ext>
            </a:extLst>
          </xdr:cNvPr>
          <xdr:cNvCxnSpPr/>
        </xdr:nvCxnSpPr>
        <xdr:spPr>
          <a:xfrm flipV="1">
            <a:off x="11263309" y="21316949"/>
            <a:ext cx="0" cy="3095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38" name="Straight Connector 837">
            <a:extLst>
              <a:ext uri="{FF2B5EF4-FFF2-40B4-BE49-F238E27FC236}">
                <a16:creationId xmlns:a16="http://schemas.microsoft.com/office/drawing/2014/main" id="{B6AC0F76-D2F8-4DF7-A3D6-766026F6E3A3}"/>
              </a:ext>
            </a:extLst>
          </xdr:cNvPr>
          <xdr:cNvCxnSpPr/>
        </xdr:nvCxnSpPr>
        <xdr:spPr>
          <a:xfrm flipH="1">
            <a:off x="11225199" y="2135981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43" name="Straight Connector 842">
            <a:extLst>
              <a:ext uri="{FF2B5EF4-FFF2-40B4-BE49-F238E27FC236}">
                <a16:creationId xmlns:a16="http://schemas.microsoft.com/office/drawing/2014/main" id="{0E4CE164-B725-4DF4-AC2C-63DE175D029F}"/>
              </a:ext>
            </a:extLst>
          </xdr:cNvPr>
          <xdr:cNvCxnSpPr/>
        </xdr:nvCxnSpPr>
        <xdr:spPr>
          <a:xfrm>
            <a:off x="9477373" y="24393526"/>
            <a:ext cx="35480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44" name="Straight Connector 843">
            <a:extLst>
              <a:ext uri="{FF2B5EF4-FFF2-40B4-BE49-F238E27FC236}">
                <a16:creationId xmlns:a16="http://schemas.microsoft.com/office/drawing/2014/main" id="{1100B9FA-5CF4-436E-9F5F-525C38BD010B}"/>
              </a:ext>
            </a:extLst>
          </xdr:cNvPr>
          <xdr:cNvCxnSpPr/>
        </xdr:nvCxnSpPr>
        <xdr:spPr>
          <a:xfrm flipH="1">
            <a:off x="9515472" y="24360187"/>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45" name="Straight Connector 844">
            <a:extLst>
              <a:ext uri="{FF2B5EF4-FFF2-40B4-BE49-F238E27FC236}">
                <a16:creationId xmlns:a16="http://schemas.microsoft.com/office/drawing/2014/main" id="{291137DF-37AF-4611-A6D5-88846C2CC8D3}"/>
              </a:ext>
            </a:extLst>
          </xdr:cNvPr>
          <xdr:cNvCxnSpPr/>
        </xdr:nvCxnSpPr>
        <xdr:spPr>
          <a:xfrm flipH="1">
            <a:off x="12930191" y="2436021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47" name="Straight Connector 846">
            <a:extLst>
              <a:ext uri="{FF2B5EF4-FFF2-40B4-BE49-F238E27FC236}">
                <a16:creationId xmlns:a16="http://schemas.microsoft.com/office/drawing/2014/main" id="{E194E7AB-0506-843E-A59E-1F788C6C317B}"/>
              </a:ext>
            </a:extLst>
          </xdr:cNvPr>
          <xdr:cNvCxnSpPr/>
        </xdr:nvCxnSpPr>
        <xdr:spPr>
          <a:xfrm>
            <a:off x="11377607" y="21697949"/>
            <a:ext cx="14763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49" name="Straight Connector 848">
            <a:extLst>
              <a:ext uri="{FF2B5EF4-FFF2-40B4-BE49-F238E27FC236}">
                <a16:creationId xmlns:a16="http://schemas.microsoft.com/office/drawing/2014/main" id="{8CE18355-EB2C-74AC-F8DB-EA25EC590F69}"/>
              </a:ext>
            </a:extLst>
          </xdr:cNvPr>
          <xdr:cNvCxnSpPr/>
        </xdr:nvCxnSpPr>
        <xdr:spPr>
          <a:xfrm>
            <a:off x="13011150" y="21697950"/>
            <a:ext cx="3286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51" name="Straight Connector 850">
            <a:extLst>
              <a:ext uri="{FF2B5EF4-FFF2-40B4-BE49-F238E27FC236}">
                <a16:creationId xmlns:a16="http://schemas.microsoft.com/office/drawing/2014/main" id="{D0F42F46-27B5-C8F2-F7A9-799C2F632280}"/>
              </a:ext>
            </a:extLst>
          </xdr:cNvPr>
          <xdr:cNvCxnSpPr/>
        </xdr:nvCxnSpPr>
        <xdr:spPr>
          <a:xfrm>
            <a:off x="13277851" y="21616988"/>
            <a:ext cx="0" cy="22860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52" name="Straight Connector 851">
            <a:extLst>
              <a:ext uri="{FF2B5EF4-FFF2-40B4-BE49-F238E27FC236}">
                <a16:creationId xmlns:a16="http://schemas.microsoft.com/office/drawing/2014/main" id="{D1F8DC82-84DE-473E-95DD-4BF808D24EA6}"/>
              </a:ext>
            </a:extLst>
          </xdr:cNvPr>
          <xdr:cNvCxnSpPr/>
        </xdr:nvCxnSpPr>
        <xdr:spPr>
          <a:xfrm flipH="1">
            <a:off x="13244502" y="2166461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54" name="Straight Connector 853">
            <a:extLst>
              <a:ext uri="{FF2B5EF4-FFF2-40B4-BE49-F238E27FC236}">
                <a16:creationId xmlns:a16="http://schemas.microsoft.com/office/drawing/2014/main" id="{7117996C-D0FE-4DC0-A93B-68A699B42134}"/>
              </a:ext>
            </a:extLst>
          </xdr:cNvPr>
          <xdr:cNvCxnSpPr/>
        </xdr:nvCxnSpPr>
        <xdr:spPr>
          <a:xfrm>
            <a:off x="13006385" y="23822025"/>
            <a:ext cx="3286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55" name="Straight Connector 854">
            <a:extLst>
              <a:ext uri="{FF2B5EF4-FFF2-40B4-BE49-F238E27FC236}">
                <a16:creationId xmlns:a16="http://schemas.microsoft.com/office/drawing/2014/main" id="{CAF23652-BC4A-4C4F-B75C-5EDE18D0E109}"/>
              </a:ext>
            </a:extLst>
          </xdr:cNvPr>
          <xdr:cNvCxnSpPr/>
        </xdr:nvCxnSpPr>
        <xdr:spPr>
          <a:xfrm flipH="1">
            <a:off x="13239737" y="23788691"/>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43" name="Straight Connector 742">
            <a:extLst>
              <a:ext uri="{FF2B5EF4-FFF2-40B4-BE49-F238E27FC236}">
                <a16:creationId xmlns:a16="http://schemas.microsoft.com/office/drawing/2014/main" id="{FA3392C5-82CD-C553-1A2C-EC776F6EFA85}"/>
              </a:ext>
            </a:extLst>
          </xdr:cNvPr>
          <xdr:cNvCxnSpPr/>
        </xdr:nvCxnSpPr>
        <xdr:spPr>
          <a:xfrm>
            <a:off x="11858625" y="23822025"/>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52" name="Straight Connector 751">
            <a:extLst>
              <a:ext uri="{FF2B5EF4-FFF2-40B4-BE49-F238E27FC236}">
                <a16:creationId xmlns:a16="http://schemas.microsoft.com/office/drawing/2014/main" id="{7603B724-5D77-86D8-4615-F3DA9B010CCB}"/>
              </a:ext>
            </a:extLst>
          </xdr:cNvPr>
          <xdr:cNvCxnSpPr/>
        </xdr:nvCxnSpPr>
        <xdr:spPr>
          <a:xfrm>
            <a:off x="12411075" y="23822025"/>
            <a:ext cx="285750"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119063</xdr:colOff>
      <xdr:row>206</xdr:row>
      <xdr:rowOff>14287</xdr:rowOff>
    </xdr:from>
    <xdr:to>
      <xdr:col>34</xdr:col>
      <xdr:colOff>19324</xdr:colOff>
      <xdr:row>243</xdr:row>
      <xdr:rowOff>76200</xdr:rowOff>
    </xdr:to>
    <xdr:grpSp>
      <xdr:nvGrpSpPr>
        <xdr:cNvPr id="639" name="Group 638">
          <a:extLst>
            <a:ext uri="{FF2B5EF4-FFF2-40B4-BE49-F238E27FC236}">
              <a16:creationId xmlns:a16="http://schemas.microsoft.com/office/drawing/2014/main" id="{47D27BB5-D88A-6198-F149-FCEF21D830E3}"/>
            </a:ext>
          </a:extLst>
        </xdr:cNvPr>
        <xdr:cNvGrpSpPr/>
      </xdr:nvGrpSpPr>
      <xdr:grpSpPr>
        <a:xfrm>
          <a:off x="766763" y="29998987"/>
          <a:ext cx="4758011" cy="5348288"/>
          <a:chOff x="766763" y="29856112"/>
          <a:chExt cx="4758011" cy="5348288"/>
        </a:xfrm>
      </xdr:grpSpPr>
      <xdr:sp macro="" textlink="">
        <xdr:nvSpPr>
          <xdr:cNvPr id="312" name="Freeform: Shape 311">
            <a:extLst>
              <a:ext uri="{FF2B5EF4-FFF2-40B4-BE49-F238E27FC236}">
                <a16:creationId xmlns:a16="http://schemas.microsoft.com/office/drawing/2014/main" id="{4FD01419-BBFE-29A2-180E-0133F2CF7AA9}"/>
              </a:ext>
            </a:extLst>
          </xdr:cNvPr>
          <xdr:cNvSpPr/>
        </xdr:nvSpPr>
        <xdr:spPr>
          <a:xfrm>
            <a:off x="1433513" y="30232350"/>
            <a:ext cx="2524125" cy="2462213"/>
          </a:xfrm>
          <a:custGeom>
            <a:avLst/>
            <a:gdLst>
              <a:gd name="connsiteX0" fmla="*/ 2343150 w 2524125"/>
              <a:gd name="connsiteY0" fmla="*/ 0 h 2462213"/>
              <a:gd name="connsiteX1" fmla="*/ 0 w 2524125"/>
              <a:gd name="connsiteY1" fmla="*/ 623888 h 2462213"/>
              <a:gd name="connsiteX2" fmla="*/ 185737 w 2524125"/>
              <a:gd name="connsiteY2" fmla="*/ 1323975 h 2462213"/>
              <a:gd name="connsiteX3" fmla="*/ 185737 w 2524125"/>
              <a:gd name="connsiteY3" fmla="*/ 2462213 h 2462213"/>
              <a:gd name="connsiteX4" fmla="*/ 895350 w 2524125"/>
              <a:gd name="connsiteY4" fmla="*/ 2462213 h 2462213"/>
              <a:gd name="connsiteX5" fmla="*/ 1919287 w 2524125"/>
              <a:gd name="connsiteY5" fmla="*/ 2005013 h 2462213"/>
              <a:gd name="connsiteX6" fmla="*/ 2205037 w 2524125"/>
              <a:gd name="connsiteY6" fmla="*/ 1590675 h 2462213"/>
              <a:gd name="connsiteX7" fmla="*/ 2524125 w 2524125"/>
              <a:gd name="connsiteY7" fmla="*/ 681038 h 2462213"/>
              <a:gd name="connsiteX8" fmla="*/ 2343150 w 2524125"/>
              <a:gd name="connsiteY8" fmla="*/ 0 h 24622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524125" h="2462213">
                <a:moveTo>
                  <a:pt x="2343150" y="0"/>
                </a:moveTo>
                <a:lnTo>
                  <a:pt x="0" y="623888"/>
                </a:lnTo>
                <a:lnTo>
                  <a:pt x="185737" y="1323975"/>
                </a:lnTo>
                <a:lnTo>
                  <a:pt x="185737" y="2462213"/>
                </a:lnTo>
                <a:lnTo>
                  <a:pt x="895350" y="2462213"/>
                </a:lnTo>
                <a:lnTo>
                  <a:pt x="1919287" y="2005013"/>
                </a:lnTo>
                <a:lnTo>
                  <a:pt x="2205037" y="1590675"/>
                </a:lnTo>
                <a:lnTo>
                  <a:pt x="2524125" y="681038"/>
                </a:lnTo>
                <a:lnTo>
                  <a:pt x="2343150"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55" name="Freeform: Shape 354">
            <a:extLst>
              <a:ext uri="{FF2B5EF4-FFF2-40B4-BE49-F238E27FC236}">
                <a16:creationId xmlns:a16="http://schemas.microsoft.com/office/drawing/2014/main" id="{FF82BBE7-2AED-19A7-6AC9-47A471952FEF}"/>
              </a:ext>
            </a:extLst>
          </xdr:cNvPr>
          <xdr:cNvSpPr/>
        </xdr:nvSpPr>
        <xdr:spPr>
          <a:xfrm>
            <a:off x="2719387" y="31399162"/>
            <a:ext cx="2266950" cy="1747838"/>
          </a:xfrm>
          <a:custGeom>
            <a:avLst/>
            <a:gdLst>
              <a:gd name="connsiteX0" fmla="*/ 2181225 w 2266950"/>
              <a:gd name="connsiteY0" fmla="*/ 1590675 h 1747838"/>
              <a:gd name="connsiteX1" fmla="*/ 2157412 w 2266950"/>
              <a:gd name="connsiteY1" fmla="*/ 1490663 h 1747838"/>
              <a:gd name="connsiteX2" fmla="*/ 2266950 w 2266950"/>
              <a:gd name="connsiteY2" fmla="*/ 1323975 h 1747838"/>
              <a:gd name="connsiteX3" fmla="*/ 285750 w 2266950"/>
              <a:gd name="connsiteY3" fmla="*/ 0 h 1747838"/>
              <a:gd name="connsiteX4" fmla="*/ 0 w 2266950"/>
              <a:gd name="connsiteY4" fmla="*/ 423863 h 1747838"/>
              <a:gd name="connsiteX5" fmla="*/ 1995487 w 2266950"/>
              <a:gd name="connsiteY5" fmla="*/ 1747838 h 1747838"/>
              <a:gd name="connsiteX6" fmla="*/ 2076450 w 2266950"/>
              <a:gd name="connsiteY6" fmla="*/ 1614488 h 1747838"/>
              <a:gd name="connsiteX7" fmla="*/ 2052637 w 2266950"/>
              <a:gd name="connsiteY7" fmla="*/ 1543050 h 1747838"/>
              <a:gd name="connsiteX8" fmla="*/ 2181225 w 2266950"/>
              <a:gd name="connsiteY8" fmla="*/ 1590675 h 1747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66950" h="1747838">
                <a:moveTo>
                  <a:pt x="2181225" y="1590675"/>
                </a:moveTo>
                <a:lnTo>
                  <a:pt x="2157412" y="1490663"/>
                </a:lnTo>
                <a:lnTo>
                  <a:pt x="2266950" y="1323975"/>
                </a:lnTo>
                <a:lnTo>
                  <a:pt x="285750" y="0"/>
                </a:lnTo>
                <a:lnTo>
                  <a:pt x="0" y="423863"/>
                </a:lnTo>
                <a:lnTo>
                  <a:pt x="1995487" y="1747838"/>
                </a:lnTo>
                <a:lnTo>
                  <a:pt x="2076450" y="1614488"/>
                </a:lnTo>
                <a:lnTo>
                  <a:pt x="2052637" y="1543050"/>
                </a:lnTo>
                <a:lnTo>
                  <a:pt x="2181225" y="159067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nvGrpSpPr>
          <xdr:cNvPr id="224" name="Group 223">
            <a:extLst>
              <a:ext uri="{FF2B5EF4-FFF2-40B4-BE49-F238E27FC236}">
                <a16:creationId xmlns:a16="http://schemas.microsoft.com/office/drawing/2014/main" id="{B2A36EE0-DA13-B4F8-85E7-DA622ADAFD64}"/>
              </a:ext>
            </a:extLst>
          </xdr:cNvPr>
          <xdr:cNvGrpSpPr/>
        </xdr:nvGrpSpPr>
        <xdr:grpSpPr>
          <a:xfrm rot="20700597">
            <a:off x="1476376" y="30465712"/>
            <a:ext cx="2967038" cy="714375"/>
            <a:chOff x="971550" y="30560963"/>
            <a:chExt cx="2967038" cy="714375"/>
          </a:xfrm>
        </xdr:grpSpPr>
        <xdr:sp macro="" textlink="">
          <xdr:nvSpPr>
            <xdr:cNvPr id="91" name="Freeform: Shape 90">
              <a:extLst>
                <a:ext uri="{FF2B5EF4-FFF2-40B4-BE49-F238E27FC236}">
                  <a16:creationId xmlns:a16="http://schemas.microsoft.com/office/drawing/2014/main" id="{8BD4C76C-CEDF-AF99-9AB6-0883B7AEB157}"/>
                </a:ext>
              </a:extLst>
            </xdr:cNvPr>
            <xdr:cNvSpPr/>
          </xdr:nvSpPr>
          <xdr:spPr>
            <a:xfrm>
              <a:off x="971550" y="30560963"/>
              <a:ext cx="2967038" cy="714375"/>
            </a:xfrm>
            <a:custGeom>
              <a:avLst/>
              <a:gdLst>
                <a:gd name="connsiteX0" fmla="*/ 2967038 w 2967038"/>
                <a:gd name="connsiteY0" fmla="*/ 252412 h 714375"/>
                <a:gd name="connsiteX1" fmla="*/ 2914650 w 2967038"/>
                <a:gd name="connsiteY1" fmla="*/ 214312 h 714375"/>
                <a:gd name="connsiteX2" fmla="*/ 2914650 w 2967038"/>
                <a:gd name="connsiteY2" fmla="*/ 0 h 714375"/>
                <a:gd name="connsiteX3" fmla="*/ 0 w 2967038"/>
                <a:gd name="connsiteY3" fmla="*/ 0 h 714375"/>
                <a:gd name="connsiteX4" fmla="*/ 0 w 2967038"/>
                <a:gd name="connsiteY4" fmla="*/ 714375 h 714375"/>
                <a:gd name="connsiteX5" fmla="*/ 2914650 w 2967038"/>
                <a:gd name="connsiteY5" fmla="*/ 714375 h 714375"/>
                <a:gd name="connsiteX6" fmla="*/ 2914650 w 2967038"/>
                <a:gd name="connsiteY6" fmla="*/ 409575 h 714375"/>
                <a:gd name="connsiteX7" fmla="*/ 2852737 w 2967038"/>
                <a:gd name="connsiteY7" fmla="*/ 347662 h 714375"/>
                <a:gd name="connsiteX8" fmla="*/ 2967038 w 2967038"/>
                <a:gd name="connsiteY8" fmla="*/ 252412 h 714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967038" h="714375">
                  <a:moveTo>
                    <a:pt x="2967038" y="252412"/>
                  </a:moveTo>
                  <a:lnTo>
                    <a:pt x="2914650" y="214312"/>
                  </a:lnTo>
                  <a:lnTo>
                    <a:pt x="2914650" y="0"/>
                  </a:lnTo>
                  <a:lnTo>
                    <a:pt x="0" y="0"/>
                  </a:lnTo>
                  <a:lnTo>
                    <a:pt x="0" y="714375"/>
                  </a:lnTo>
                  <a:lnTo>
                    <a:pt x="2914650" y="714375"/>
                  </a:lnTo>
                  <a:lnTo>
                    <a:pt x="2914650" y="409575"/>
                  </a:lnTo>
                  <a:lnTo>
                    <a:pt x="2852737" y="347662"/>
                  </a:lnTo>
                  <a:lnTo>
                    <a:pt x="2967038" y="25241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47" name="Straight Connector 146">
              <a:extLst>
                <a:ext uri="{FF2B5EF4-FFF2-40B4-BE49-F238E27FC236}">
                  <a16:creationId xmlns:a16="http://schemas.microsoft.com/office/drawing/2014/main" id="{1C9B2E61-4850-4935-AC83-07E52A22BA92}"/>
                </a:ext>
              </a:extLst>
            </xdr:cNvPr>
            <xdr:cNvCxnSpPr/>
          </xdr:nvCxnSpPr>
          <xdr:spPr>
            <a:xfrm>
              <a:off x="976313" y="30665738"/>
              <a:ext cx="29098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229" name="Group 228">
            <a:extLst>
              <a:ext uri="{FF2B5EF4-FFF2-40B4-BE49-F238E27FC236}">
                <a16:creationId xmlns:a16="http://schemas.microsoft.com/office/drawing/2014/main" id="{3AE7AB2E-71EC-4BA3-8DD0-7EC3DA2F3D9B}"/>
              </a:ext>
            </a:extLst>
          </xdr:cNvPr>
          <xdr:cNvGrpSpPr/>
        </xdr:nvGrpSpPr>
        <xdr:grpSpPr>
          <a:xfrm rot="5400000">
            <a:off x="495300" y="32823152"/>
            <a:ext cx="2967038" cy="714375"/>
            <a:chOff x="971550" y="30560963"/>
            <a:chExt cx="2967038" cy="714375"/>
          </a:xfrm>
        </xdr:grpSpPr>
        <xdr:sp macro="" textlink="">
          <xdr:nvSpPr>
            <xdr:cNvPr id="253" name="Freeform: Shape 252">
              <a:extLst>
                <a:ext uri="{FF2B5EF4-FFF2-40B4-BE49-F238E27FC236}">
                  <a16:creationId xmlns:a16="http://schemas.microsoft.com/office/drawing/2014/main" id="{154BE19E-72E9-A0B0-888E-6EDD0254E66B}"/>
                </a:ext>
              </a:extLst>
            </xdr:cNvPr>
            <xdr:cNvSpPr/>
          </xdr:nvSpPr>
          <xdr:spPr>
            <a:xfrm>
              <a:off x="971550" y="30560963"/>
              <a:ext cx="2967038" cy="714375"/>
            </a:xfrm>
            <a:custGeom>
              <a:avLst/>
              <a:gdLst>
                <a:gd name="connsiteX0" fmla="*/ 2967038 w 2967038"/>
                <a:gd name="connsiteY0" fmla="*/ 252412 h 714375"/>
                <a:gd name="connsiteX1" fmla="*/ 2914650 w 2967038"/>
                <a:gd name="connsiteY1" fmla="*/ 214312 h 714375"/>
                <a:gd name="connsiteX2" fmla="*/ 2914650 w 2967038"/>
                <a:gd name="connsiteY2" fmla="*/ 0 h 714375"/>
                <a:gd name="connsiteX3" fmla="*/ 0 w 2967038"/>
                <a:gd name="connsiteY3" fmla="*/ 0 h 714375"/>
                <a:gd name="connsiteX4" fmla="*/ 0 w 2967038"/>
                <a:gd name="connsiteY4" fmla="*/ 714375 h 714375"/>
                <a:gd name="connsiteX5" fmla="*/ 2914650 w 2967038"/>
                <a:gd name="connsiteY5" fmla="*/ 714375 h 714375"/>
                <a:gd name="connsiteX6" fmla="*/ 2914650 w 2967038"/>
                <a:gd name="connsiteY6" fmla="*/ 409575 h 714375"/>
                <a:gd name="connsiteX7" fmla="*/ 2852737 w 2967038"/>
                <a:gd name="connsiteY7" fmla="*/ 347662 h 714375"/>
                <a:gd name="connsiteX8" fmla="*/ 2967038 w 2967038"/>
                <a:gd name="connsiteY8" fmla="*/ 252412 h 714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967038" h="714375">
                  <a:moveTo>
                    <a:pt x="2967038" y="252412"/>
                  </a:moveTo>
                  <a:lnTo>
                    <a:pt x="2914650" y="214312"/>
                  </a:lnTo>
                  <a:lnTo>
                    <a:pt x="2914650" y="0"/>
                  </a:lnTo>
                  <a:lnTo>
                    <a:pt x="0" y="0"/>
                  </a:lnTo>
                  <a:lnTo>
                    <a:pt x="0" y="714375"/>
                  </a:lnTo>
                  <a:lnTo>
                    <a:pt x="2914650" y="714375"/>
                  </a:lnTo>
                  <a:lnTo>
                    <a:pt x="2914650" y="409575"/>
                  </a:lnTo>
                  <a:lnTo>
                    <a:pt x="2852737" y="347662"/>
                  </a:lnTo>
                  <a:lnTo>
                    <a:pt x="2967038" y="25241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256" name="Straight Connector 255">
              <a:extLst>
                <a:ext uri="{FF2B5EF4-FFF2-40B4-BE49-F238E27FC236}">
                  <a16:creationId xmlns:a16="http://schemas.microsoft.com/office/drawing/2014/main" id="{D8371D66-FFCF-E5A3-EFE6-4DBF185EFCF1}"/>
                </a:ext>
              </a:extLst>
            </xdr:cNvPr>
            <xdr:cNvCxnSpPr/>
          </xdr:nvCxnSpPr>
          <xdr:spPr>
            <a:xfrm>
              <a:off x="976313" y="31194390"/>
              <a:ext cx="29098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94" name="Straight Connector 293">
            <a:extLst>
              <a:ext uri="{FF2B5EF4-FFF2-40B4-BE49-F238E27FC236}">
                <a16:creationId xmlns:a16="http://schemas.microsoft.com/office/drawing/2014/main" id="{73BB47B8-9EEF-0F23-F4BB-D6C45D04794A}"/>
              </a:ext>
            </a:extLst>
          </xdr:cNvPr>
          <xdr:cNvCxnSpPr/>
        </xdr:nvCxnSpPr>
        <xdr:spPr>
          <a:xfrm flipV="1">
            <a:off x="1896553" y="30397718"/>
            <a:ext cx="2423860" cy="64902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03" name="Straight Connector 302">
            <a:extLst>
              <a:ext uri="{FF2B5EF4-FFF2-40B4-BE49-F238E27FC236}">
                <a16:creationId xmlns:a16="http://schemas.microsoft.com/office/drawing/2014/main" id="{A9813369-8EBD-B5C6-ABBB-0D45FC90450F}"/>
              </a:ext>
            </a:extLst>
          </xdr:cNvPr>
          <xdr:cNvCxnSpPr/>
        </xdr:nvCxnSpPr>
        <xdr:spPr>
          <a:xfrm>
            <a:off x="1890713" y="31056263"/>
            <a:ext cx="0" cy="355758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08" name="Straight Connector 307">
            <a:extLst>
              <a:ext uri="{FF2B5EF4-FFF2-40B4-BE49-F238E27FC236}">
                <a16:creationId xmlns:a16="http://schemas.microsoft.com/office/drawing/2014/main" id="{5EB2E780-10A4-4431-A1B8-1DFE53BF7D51}"/>
              </a:ext>
            </a:extLst>
          </xdr:cNvPr>
          <xdr:cNvCxnSpPr/>
        </xdr:nvCxnSpPr>
        <xdr:spPr>
          <a:xfrm>
            <a:off x="1900238" y="31056263"/>
            <a:ext cx="2886075" cy="192701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51" name="Straight Connector 350">
            <a:extLst>
              <a:ext uri="{FF2B5EF4-FFF2-40B4-BE49-F238E27FC236}">
                <a16:creationId xmlns:a16="http://schemas.microsoft.com/office/drawing/2014/main" id="{54B5902F-C363-E6D8-09C3-253240250CC4}"/>
              </a:ext>
            </a:extLst>
          </xdr:cNvPr>
          <xdr:cNvCxnSpPr/>
        </xdr:nvCxnSpPr>
        <xdr:spPr>
          <a:xfrm>
            <a:off x="2762792" y="31757927"/>
            <a:ext cx="1989631" cy="13255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4" name="Straight Connector 363">
            <a:extLst>
              <a:ext uri="{FF2B5EF4-FFF2-40B4-BE49-F238E27FC236}">
                <a16:creationId xmlns:a16="http://schemas.microsoft.com/office/drawing/2014/main" id="{4E092D8E-8078-0A15-13C7-18B80E0AC585}"/>
              </a:ext>
            </a:extLst>
          </xdr:cNvPr>
          <xdr:cNvCxnSpPr/>
        </xdr:nvCxnSpPr>
        <xdr:spPr>
          <a:xfrm>
            <a:off x="3768097" y="30223406"/>
            <a:ext cx="184774" cy="69006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2" name="Straight Connector 371">
            <a:extLst>
              <a:ext uri="{FF2B5EF4-FFF2-40B4-BE49-F238E27FC236}">
                <a16:creationId xmlns:a16="http://schemas.microsoft.com/office/drawing/2014/main" id="{3FEF6E37-6BCA-DCE0-4D9F-59C503848DF9}"/>
              </a:ext>
            </a:extLst>
          </xdr:cNvPr>
          <xdr:cNvCxnSpPr/>
        </xdr:nvCxnSpPr>
        <xdr:spPr>
          <a:xfrm>
            <a:off x="1624013" y="32694563"/>
            <a:ext cx="71437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0" name="Straight Connector 429">
            <a:extLst>
              <a:ext uri="{FF2B5EF4-FFF2-40B4-BE49-F238E27FC236}">
                <a16:creationId xmlns:a16="http://schemas.microsoft.com/office/drawing/2014/main" id="{957F7FDE-29D9-56B2-7B47-56D8A4E60841}"/>
              </a:ext>
            </a:extLst>
          </xdr:cNvPr>
          <xdr:cNvCxnSpPr/>
        </xdr:nvCxnSpPr>
        <xdr:spPr>
          <a:xfrm flipV="1">
            <a:off x="3348037" y="31823024"/>
            <a:ext cx="285750" cy="423863"/>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96" name="Straight Connector 295">
            <a:extLst>
              <a:ext uri="{FF2B5EF4-FFF2-40B4-BE49-F238E27FC236}">
                <a16:creationId xmlns:a16="http://schemas.microsoft.com/office/drawing/2014/main" id="{8361FC83-0569-E86A-5BF9-9CC3DDD38F41}"/>
              </a:ext>
            </a:extLst>
          </xdr:cNvPr>
          <xdr:cNvCxnSpPr/>
        </xdr:nvCxnSpPr>
        <xdr:spPr>
          <a:xfrm>
            <a:off x="1547810" y="34842451"/>
            <a:ext cx="86201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06" name="Straight Connector 305">
            <a:extLst>
              <a:ext uri="{FF2B5EF4-FFF2-40B4-BE49-F238E27FC236}">
                <a16:creationId xmlns:a16="http://schemas.microsoft.com/office/drawing/2014/main" id="{563CE0A5-36C7-2E5A-614A-C9D62E2A67C5}"/>
              </a:ext>
            </a:extLst>
          </xdr:cNvPr>
          <xdr:cNvCxnSpPr/>
        </xdr:nvCxnSpPr>
        <xdr:spPr>
          <a:xfrm>
            <a:off x="1619251" y="34675763"/>
            <a:ext cx="0" cy="5286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17" name="Straight Connector 316">
            <a:extLst>
              <a:ext uri="{FF2B5EF4-FFF2-40B4-BE49-F238E27FC236}">
                <a16:creationId xmlns:a16="http://schemas.microsoft.com/office/drawing/2014/main" id="{113BC5C6-0D04-D114-5B52-B7EC224EE5D6}"/>
              </a:ext>
            </a:extLst>
          </xdr:cNvPr>
          <xdr:cNvCxnSpPr/>
        </xdr:nvCxnSpPr>
        <xdr:spPr>
          <a:xfrm flipH="1">
            <a:off x="1585912" y="34804350"/>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27" name="Straight Connector 326">
            <a:extLst>
              <a:ext uri="{FF2B5EF4-FFF2-40B4-BE49-F238E27FC236}">
                <a16:creationId xmlns:a16="http://schemas.microsoft.com/office/drawing/2014/main" id="{5D53E997-BDED-422B-B8D9-B7DB2928EB2B}"/>
              </a:ext>
            </a:extLst>
          </xdr:cNvPr>
          <xdr:cNvCxnSpPr/>
        </xdr:nvCxnSpPr>
        <xdr:spPr>
          <a:xfrm>
            <a:off x="1547809" y="35128201"/>
            <a:ext cx="85725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8" name="Straight Connector 337">
            <a:extLst>
              <a:ext uri="{FF2B5EF4-FFF2-40B4-BE49-F238E27FC236}">
                <a16:creationId xmlns:a16="http://schemas.microsoft.com/office/drawing/2014/main" id="{E693D2CB-BAE9-40E0-9E9C-77BE7CB7D30F}"/>
              </a:ext>
            </a:extLst>
          </xdr:cNvPr>
          <xdr:cNvCxnSpPr/>
        </xdr:nvCxnSpPr>
        <xdr:spPr>
          <a:xfrm flipH="1">
            <a:off x="1585911" y="35090100"/>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6" name="Straight Connector 345">
            <a:extLst>
              <a:ext uri="{FF2B5EF4-FFF2-40B4-BE49-F238E27FC236}">
                <a16:creationId xmlns:a16="http://schemas.microsoft.com/office/drawing/2014/main" id="{723D0A08-2A47-4340-A680-27C4555242FD}"/>
              </a:ext>
            </a:extLst>
          </xdr:cNvPr>
          <xdr:cNvCxnSpPr/>
        </xdr:nvCxnSpPr>
        <xdr:spPr>
          <a:xfrm>
            <a:off x="2333631" y="34675763"/>
            <a:ext cx="0" cy="5286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7" name="Straight Connector 356">
            <a:extLst>
              <a:ext uri="{FF2B5EF4-FFF2-40B4-BE49-F238E27FC236}">
                <a16:creationId xmlns:a16="http://schemas.microsoft.com/office/drawing/2014/main" id="{503D3505-6B95-4005-B872-9F32C37B8A0B}"/>
              </a:ext>
            </a:extLst>
          </xdr:cNvPr>
          <xdr:cNvCxnSpPr/>
        </xdr:nvCxnSpPr>
        <xdr:spPr>
          <a:xfrm flipH="1">
            <a:off x="2300292" y="34804350"/>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63" name="Straight Connector 362">
            <a:extLst>
              <a:ext uri="{FF2B5EF4-FFF2-40B4-BE49-F238E27FC236}">
                <a16:creationId xmlns:a16="http://schemas.microsoft.com/office/drawing/2014/main" id="{06AE5121-B245-46E9-BEDF-0ECFC3D1E954}"/>
              </a:ext>
            </a:extLst>
          </xdr:cNvPr>
          <xdr:cNvCxnSpPr/>
        </xdr:nvCxnSpPr>
        <xdr:spPr>
          <a:xfrm flipH="1">
            <a:off x="2300291" y="35090100"/>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80" name="Straight Connector 379">
            <a:extLst>
              <a:ext uri="{FF2B5EF4-FFF2-40B4-BE49-F238E27FC236}">
                <a16:creationId xmlns:a16="http://schemas.microsoft.com/office/drawing/2014/main" id="{59092813-3087-4881-B91F-2E1F051DE553}"/>
              </a:ext>
            </a:extLst>
          </xdr:cNvPr>
          <xdr:cNvCxnSpPr/>
        </xdr:nvCxnSpPr>
        <xdr:spPr>
          <a:xfrm>
            <a:off x="1890718" y="34666238"/>
            <a:ext cx="0" cy="25240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31" name="Straight Connector 430">
            <a:extLst>
              <a:ext uri="{FF2B5EF4-FFF2-40B4-BE49-F238E27FC236}">
                <a16:creationId xmlns:a16="http://schemas.microsoft.com/office/drawing/2014/main" id="{21FFFFE5-7C92-44F7-B7DE-E86F042F5080}"/>
              </a:ext>
            </a:extLst>
          </xdr:cNvPr>
          <xdr:cNvCxnSpPr/>
        </xdr:nvCxnSpPr>
        <xdr:spPr>
          <a:xfrm flipH="1">
            <a:off x="1857378" y="34804347"/>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42" name="Straight Connector 441">
            <a:extLst>
              <a:ext uri="{FF2B5EF4-FFF2-40B4-BE49-F238E27FC236}">
                <a16:creationId xmlns:a16="http://schemas.microsoft.com/office/drawing/2014/main" id="{475951C3-EDDF-2BD6-5E47-41AF3766F22B}"/>
              </a:ext>
            </a:extLst>
          </xdr:cNvPr>
          <xdr:cNvCxnSpPr/>
        </xdr:nvCxnSpPr>
        <xdr:spPr>
          <a:xfrm flipV="1">
            <a:off x="4904357" y="32827912"/>
            <a:ext cx="362806" cy="5381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62" name="Straight Connector 461">
            <a:extLst>
              <a:ext uri="{FF2B5EF4-FFF2-40B4-BE49-F238E27FC236}">
                <a16:creationId xmlns:a16="http://schemas.microsoft.com/office/drawing/2014/main" id="{028AAD3E-D4D0-E85E-0368-41B113B64E2E}"/>
              </a:ext>
            </a:extLst>
          </xdr:cNvPr>
          <xdr:cNvCxnSpPr/>
        </xdr:nvCxnSpPr>
        <xdr:spPr>
          <a:xfrm>
            <a:off x="5010150" y="32736418"/>
            <a:ext cx="514624" cy="34390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70" name="Straight Connector 469">
            <a:extLst>
              <a:ext uri="{FF2B5EF4-FFF2-40B4-BE49-F238E27FC236}">
                <a16:creationId xmlns:a16="http://schemas.microsoft.com/office/drawing/2014/main" id="{3B84D2C0-72AE-CDD7-34D9-2AC9FE010B2B}"/>
              </a:ext>
            </a:extLst>
          </xdr:cNvPr>
          <xdr:cNvCxnSpPr/>
        </xdr:nvCxnSpPr>
        <xdr:spPr>
          <a:xfrm>
            <a:off x="5224463" y="32837438"/>
            <a:ext cx="95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73" name="Straight Connector 472">
            <a:extLst>
              <a:ext uri="{FF2B5EF4-FFF2-40B4-BE49-F238E27FC236}">
                <a16:creationId xmlns:a16="http://schemas.microsoft.com/office/drawing/2014/main" id="{01237069-C194-400C-B7B5-FDCD9F6BF458}"/>
              </a:ext>
            </a:extLst>
          </xdr:cNvPr>
          <xdr:cNvCxnSpPr/>
        </xdr:nvCxnSpPr>
        <xdr:spPr>
          <a:xfrm>
            <a:off x="4724400" y="33150756"/>
            <a:ext cx="521750" cy="34866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75" name="Straight Connector 474">
            <a:extLst>
              <a:ext uri="{FF2B5EF4-FFF2-40B4-BE49-F238E27FC236}">
                <a16:creationId xmlns:a16="http://schemas.microsoft.com/office/drawing/2014/main" id="{0AA61F5E-89B1-48CD-8B70-785945BC4151}"/>
              </a:ext>
            </a:extLst>
          </xdr:cNvPr>
          <xdr:cNvCxnSpPr/>
        </xdr:nvCxnSpPr>
        <xdr:spPr>
          <a:xfrm>
            <a:off x="4938713" y="33251776"/>
            <a:ext cx="95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79" name="Straight Connector 478">
            <a:extLst>
              <a:ext uri="{FF2B5EF4-FFF2-40B4-BE49-F238E27FC236}">
                <a16:creationId xmlns:a16="http://schemas.microsoft.com/office/drawing/2014/main" id="{3A9F6EE9-308C-46C7-A724-C7AE019CAD0D}"/>
              </a:ext>
            </a:extLst>
          </xdr:cNvPr>
          <xdr:cNvCxnSpPr/>
        </xdr:nvCxnSpPr>
        <xdr:spPr>
          <a:xfrm flipV="1">
            <a:off x="5156769" y="32994599"/>
            <a:ext cx="362806" cy="5381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92" name="Straight Connector 491">
            <a:extLst>
              <a:ext uri="{FF2B5EF4-FFF2-40B4-BE49-F238E27FC236}">
                <a16:creationId xmlns:a16="http://schemas.microsoft.com/office/drawing/2014/main" id="{AEE1FC70-5067-4189-B8DC-63358A321659}"/>
              </a:ext>
            </a:extLst>
          </xdr:cNvPr>
          <xdr:cNvCxnSpPr/>
        </xdr:nvCxnSpPr>
        <xdr:spPr>
          <a:xfrm>
            <a:off x="5476875" y="33004125"/>
            <a:ext cx="95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93" name="Straight Connector 492">
            <a:extLst>
              <a:ext uri="{FF2B5EF4-FFF2-40B4-BE49-F238E27FC236}">
                <a16:creationId xmlns:a16="http://schemas.microsoft.com/office/drawing/2014/main" id="{089B7534-72B9-4128-9F39-B186DE32C5B7}"/>
              </a:ext>
            </a:extLst>
          </xdr:cNvPr>
          <xdr:cNvCxnSpPr/>
        </xdr:nvCxnSpPr>
        <xdr:spPr>
          <a:xfrm>
            <a:off x="5191125" y="33418463"/>
            <a:ext cx="95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08" name="Straight Connector 507">
            <a:extLst>
              <a:ext uri="{FF2B5EF4-FFF2-40B4-BE49-F238E27FC236}">
                <a16:creationId xmlns:a16="http://schemas.microsoft.com/office/drawing/2014/main" id="{9DADD468-3C46-4DC1-B480-FC145A1EFB4B}"/>
              </a:ext>
            </a:extLst>
          </xdr:cNvPr>
          <xdr:cNvCxnSpPr/>
        </xdr:nvCxnSpPr>
        <xdr:spPr>
          <a:xfrm>
            <a:off x="4843463" y="33019420"/>
            <a:ext cx="255050" cy="17044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12" name="Straight Connector 511">
            <a:extLst>
              <a:ext uri="{FF2B5EF4-FFF2-40B4-BE49-F238E27FC236}">
                <a16:creationId xmlns:a16="http://schemas.microsoft.com/office/drawing/2014/main" id="{503F0A4A-92D4-4A89-8840-D99AC7994FF6}"/>
              </a:ext>
            </a:extLst>
          </xdr:cNvPr>
          <xdr:cNvCxnSpPr/>
        </xdr:nvCxnSpPr>
        <xdr:spPr>
          <a:xfrm>
            <a:off x="5043488" y="33108900"/>
            <a:ext cx="95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7" name="Straight Connector 536">
            <a:extLst>
              <a:ext uri="{FF2B5EF4-FFF2-40B4-BE49-F238E27FC236}">
                <a16:creationId xmlns:a16="http://schemas.microsoft.com/office/drawing/2014/main" id="{F27999C7-DF1E-F49F-848A-262E4A9505FC}"/>
              </a:ext>
            </a:extLst>
          </xdr:cNvPr>
          <xdr:cNvCxnSpPr/>
        </xdr:nvCxnSpPr>
        <xdr:spPr>
          <a:xfrm>
            <a:off x="4569155" y="29951363"/>
            <a:ext cx="221921" cy="82867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5" name="Straight Connector 544">
            <a:extLst>
              <a:ext uri="{FF2B5EF4-FFF2-40B4-BE49-F238E27FC236}">
                <a16:creationId xmlns:a16="http://schemas.microsoft.com/office/drawing/2014/main" id="{4A5AAF8A-CB93-0F9A-14D4-60C530C42B8F}"/>
              </a:ext>
            </a:extLst>
          </xdr:cNvPr>
          <xdr:cNvCxnSpPr/>
        </xdr:nvCxnSpPr>
        <xdr:spPr>
          <a:xfrm flipV="1">
            <a:off x="4462463" y="30596089"/>
            <a:ext cx="714375" cy="1912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52" name="Straight Connector 551">
            <a:extLst>
              <a:ext uri="{FF2B5EF4-FFF2-40B4-BE49-F238E27FC236}">
                <a16:creationId xmlns:a16="http://schemas.microsoft.com/office/drawing/2014/main" id="{75D12AB1-19A6-F277-90BB-769FE3013D15}"/>
              </a:ext>
            </a:extLst>
          </xdr:cNvPr>
          <xdr:cNvCxnSpPr/>
        </xdr:nvCxnSpPr>
        <xdr:spPr>
          <a:xfrm flipH="1">
            <a:off x="4743450" y="30651450"/>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55" name="Straight Connector 554">
            <a:extLst>
              <a:ext uri="{FF2B5EF4-FFF2-40B4-BE49-F238E27FC236}">
                <a16:creationId xmlns:a16="http://schemas.microsoft.com/office/drawing/2014/main" id="{A2C19C87-D88C-4BC5-845B-3C2EE744851A}"/>
              </a:ext>
            </a:extLst>
          </xdr:cNvPr>
          <xdr:cNvCxnSpPr/>
        </xdr:nvCxnSpPr>
        <xdr:spPr>
          <a:xfrm flipV="1">
            <a:off x="4281488" y="29902040"/>
            <a:ext cx="709612" cy="1899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57" name="Straight Connector 556">
            <a:extLst>
              <a:ext uri="{FF2B5EF4-FFF2-40B4-BE49-F238E27FC236}">
                <a16:creationId xmlns:a16="http://schemas.microsoft.com/office/drawing/2014/main" id="{74CCA9B8-CD73-4E89-9DA5-8AE72E086B21}"/>
              </a:ext>
            </a:extLst>
          </xdr:cNvPr>
          <xdr:cNvCxnSpPr/>
        </xdr:nvCxnSpPr>
        <xdr:spPr>
          <a:xfrm flipH="1">
            <a:off x="4562475" y="29956125"/>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59" name="Straight Connector 558">
            <a:extLst>
              <a:ext uri="{FF2B5EF4-FFF2-40B4-BE49-F238E27FC236}">
                <a16:creationId xmlns:a16="http://schemas.microsoft.com/office/drawing/2014/main" id="{2BAEA59F-FA2E-4097-961A-85B7C5707966}"/>
              </a:ext>
            </a:extLst>
          </xdr:cNvPr>
          <xdr:cNvCxnSpPr/>
        </xdr:nvCxnSpPr>
        <xdr:spPr>
          <a:xfrm>
            <a:off x="4907298" y="29856112"/>
            <a:ext cx="221921" cy="82867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61" name="Straight Connector 560">
            <a:extLst>
              <a:ext uri="{FF2B5EF4-FFF2-40B4-BE49-F238E27FC236}">
                <a16:creationId xmlns:a16="http://schemas.microsoft.com/office/drawing/2014/main" id="{72C8A85B-D5EA-4B69-A31F-0FA0D27A9963}"/>
              </a:ext>
            </a:extLst>
          </xdr:cNvPr>
          <xdr:cNvCxnSpPr/>
        </xdr:nvCxnSpPr>
        <xdr:spPr>
          <a:xfrm flipH="1">
            <a:off x="5081593" y="30556199"/>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64" name="Straight Connector 563">
            <a:extLst>
              <a:ext uri="{FF2B5EF4-FFF2-40B4-BE49-F238E27FC236}">
                <a16:creationId xmlns:a16="http://schemas.microsoft.com/office/drawing/2014/main" id="{9C72F117-EE50-4670-BABE-29E2619CCAE3}"/>
              </a:ext>
            </a:extLst>
          </xdr:cNvPr>
          <xdr:cNvCxnSpPr/>
        </xdr:nvCxnSpPr>
        <xdr:spPr>
          <a:xfrm flipH="1">
            <a:off x="4900618" y="29860874"/>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69" name="Straight Connector 568">
            <a:extLst>
              <a:ext uri="{FF2B5EF4-FFF2-40B4-BE49-F238E27FC236}">
                <a16:creationId xmlns:a16="http://schemas.microsoft.com/office/drawing/2014/main" id="{809EA03C-AD57-4181-8734-4E8D8059D3B5}"/>
              </a:ext>
            </a:extLst>
          </xdr:cNvPr>
          <xdr:cNvCxnSpPr/>
        </xdr:nvCxnSpPr>
        <xdr:spPr>
          <a:xfrm flipV="1">
            <a:off x="4397867" y="30291290"/>
            <a:ext cx="331291" cy="8869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72" name="Straight Connector 571">
            <a:extLst>
              <a:ext uri="{FF2B5EF4-FFF2-40B4-BE49-F238E27FC236}">
                <a16:creationId xmlns:a16="http://schemas.microsoft.com/office/drawing/2014/main" id="{917F8D62-FFF7-4CE4-B64F-1A1A2651FBA5}"/>
              </a:ext>
            </a:extLst>
          </xdr:cNvPr>
          <xdr:cNvCxnSpPr/>
        </xdr:nvCxnSpPr>
        <xdr:spPr>
          <a:xfrm flipH="1">
            <a:off x="4633913" y="30251400"/>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83" name="Straight Connector 582">
            <a:extLst>
              <a:ext uri="{FF2B5EF4-FFF2-40B4-BE49-F238E27FC236}">
                <a16:creationId xmlns:a16="http://schemas.microsoft.com/office/drawing/2014/main" id="{ABE406A4-B1AD-03BE-46B1-3C806BC0648C}"/>
              </a:ext>
            </a:extLst>
          </xdr:cNvPr>
          <xdr:cNvCxnSpPr/>
        </xdr:nvCxnSpPr>
        <xdr:spPr>
          <a:xfrm>
            <a:off x="1204913" y="31556325"/>
            <a:ext cx="3286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1" name="Straight Connector 590">
            <a:extLst>
              <a:ext uri="{FF2B5EF4-FFF2-40B4-BE49-F238E27FC236}">
                <a16:creationId xmlns:a16="http://schemas.microsoft.com/office/drawing/2014/main" id="{25107598-A2F1-5543-2944-BE55A81907B6}"/>
              </a:ext>
            </a:extLst>
          </xdr:cNvPr>
          <xdr:cNvCxnSpPr/>
        </xdr:nvCxnSpPr>
        <xdr:spPr>
          <a:xfrm>
            <a:off x="1295400" y="31480125"/>
            <a:ext cx="0" cy="13049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7" name="Straight Connector 596">
            <a:extLst>
              <a:ext uri="{FF2B5EF4-FFF2-40B4-BE49-F238E27FC236}">
                <a16:creationId xmlns:a16="http://schemas.microsoft.com/office/drawing/2014/main" id="{DEE9282F-3F7D-4E91-7A28-D9A50C345165}"/>
              </a:ext>
            </a:extLst>
          </xdr:cNvPr>
          <xdr:cNvCxnSpPr/>
        </xdr:nvCxnSpPr>
        <xdr:spPr>
          <a:xfrm flipH="1">
            <a:off x="1247774" y="31518225"/>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9" name="Straight Connector 598">
            <a:extLst>
              <a:ext uri="{FF2B5EF4-FFF2-40B4-BE49-F238E27FC236}">
                <a16:creationId xmlns:a16="http://schemas.microsoft.com/office/drawing/2014/main" id="{52205193-1F05-4E31-8746-07C3BD0CA015}"/>
              </a:ext>
            </a:extLst>
          </xdr:cNvPr>
          <xdr:cNvCxnSpPr/>
        </xdr:nvCxnSpPr>
        <xdr:spPr>
          <a:xfrm>
            <a:off x="1204913" y="31699200"/>
            <a:ext cx="3286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1" name="Straight Connector 600">
            <a:extLst>
              <a:ext uri="{FF2B5EF4-FFF2-40B4-BE49-F238E27FC236}">
                <a16:creationId xmlns:a16="http://schemas.microsoft.com/office/drawing/2014/main" id="{4A2C8971-3223-4D03-B5CC-577FB2D2C051}"/>
              </a:ext>
            </a:extLst>
          </xdr:cNvPr>
          <xdr:cNvCxnSpPr/>
        </xdr:nvCxnSpPr>
        <xdr:spPr>
          <a:xfrm flipH="1">
            <a:off x="1247774" y="3166110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9" name="Straight Connector 608">
            <a:extLst>
              <a:ext uri="{FF2B5EF4-FFF2-40B4-BE49-F238E27FC236}">
                <a16:creationId xmlns:a16="http://schemas.microsoft.com/office/drawing/2014/main" id="{61DAB51D-926E-63D0-5D6F-910F8AB5ABB1}"/>
              </a:ext>
            </a:extLst>
          </xdr:cNvPr>
          <xdr:cNvCxnSpPr/>
        </xdr:nvCxnSpPr>
        <xdr:spPr>
          <a:xfrm>
            <a:off x="2247900" y="33127951"/>
            <a:ext cx="5524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13" name="Straight Connector 612">
            <a:extLst>
              <a:ext uri="{FF2B5EF4-FFF2-40B4-BE49-F238E27FC236}">
                <a16:creationId xmlns:a16="http://schemas.microsoft.com/office/drawing/2014/main" id="{9F3BF74D-7A4D-CCC6-147A-A6FEF101CF53}"/>
              </a:ext>
            </a:extLst>
          </xdr:cNvPr>
          <xdr:cNvCxnSpPr/>
        </xdr:nvCxnSpPr>
        <xdr:spPr>
          <a:xfrm flipH="1">
            <a:off x="2300288" y="33094613"/>
            <a:ext cx="66675" cy="66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15" name="Straight Connector 614">
            <a:extLst>
              <a:ext uri="{FF2B5EF4-FFF2-40B4-BE49-F238E27FC236}">
                <a16:creationId xmlns:a16="http://schemas.microsoft.com/office/drawing/2014/main" id="{11493742-1739-49CC-B0F0-A0F2B4A6B4DA}"/>
              </a:ext>
            </a:extLst>
          </xdr:cNvPr>
          <xdr:cNvCxnSpPr/>
        </xdr:nvCxnSpPr>
        <xdr:spPr>
          <a:xfrm flipH="1">
            <a:off x="2681288" y="33094614"/>
            <a:ext cx="66675" cy="66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22" name="Straight Connector 621">
            <a:extLst>
              <a:ext uri="{FF2B5EF4-FFF2-40B4-BE49-F238E27FC236}">
                <a16:creationId xmlns:a16="http://schemas.microsoft.com/office/drawing/2014/main" id="{5641AC7F-075E-0F1E-9F13-BDF53F72EDE6}"/>
              </a:ext>
            </a:extLst>
          </xdr:cNvPr>
          <xdr:cNvCxnSpPr/>
        </xdr:nvCxnSpPr>
        <xdr:spPr>
          <a:xfrm flipV="1">
            <a:off x="2714625" y="31846839"/>
            <a:ext cx="0" cy="13715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41" name="Straight Connector 640">
            <a:extLst>
              <a:ext uri="{FF2B5EF4-FFF2-40B4-BE49-F238E27FC236}">
                <a16:creationId xmlns:a16="http://schemas.microsoft.com/office/drawing/2014/main" id="{BB409D4D-63E9-4E48-A0BF-AA19BFB6D495}"/>
              </a:ext>
            </a:extLst>
          </xdr:cNvPr>
          <xdr:cNvCxnSpPr/>
        </xdr:nvCxnSpPr>
        <xdr:spPr>
          <a:xfrm flipV="1">
            <a:off x="3043238" y="31073756"/>
            <a:ext cx="1171575" cy="31367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53" name="Straight Connector 652">
            <a:extLst>
              <a:ext uri="{FF2B5EF4-FFF2-40B4-BE49-F238E27FC236}">
                <a16:creationId xmlns:a16="http://schemas.microsoft.com/office/drawing/2014/main" id="{B12CEC1B-D47C-456B-BFDB-F8460334D387}"/>
              </a:ext>
            </a:extLst>
          </xdr:cNvPr>
          <xdr:cNvCxnSpPr/>
        </xdr:nvCxnSpPr>
        <xdr:spPr>
          <a:xfrm>
            <a:off x="4088148" y="30818138"/>
            <a:ext cx="95656" cy="3571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54" name="Straight Connector 653">
            <a:extLst>
              <a:ext uri="{FF2B5EF4-FFF2-40B4-BE49-F238E27FC236}">
                <a16:creationId xmlns:a16="http://schemas.microsoft.com/office/drawing/2014/main" id="{CD0BDE0B-6EDA-4D43-B446-FAB84CF79D27}"/>
              </a:ext>
            </a:extLst>
          </xdr:cNvPr>
          <xdr:cNvCxnSpPr/>
        </xdr:nvCxnSpPr>
        <xdr:spPr>
          <a:xfrm flipH="1">
            <a:off x="4076705" y="30827663"/>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76" name="Straight Connector 675">
            <a:extLst>
              <a:ext uri="{FF2B5EF4-FFF2-40B4-BE49-F238E27FC236}">
                <a16:creationId xmlns:a16="http://schemas.microsoft.com/office/drawing/2014/main" id="{C45F18A9-4FF1-4506-9B18-FA4231643197}"/>
              </a:ext>
            </a:extLst>
          </xdr:cNvPr>
          <xdr:cNvCxnSpPr/>
        </xdr:nvCxnSpPr>
        <xdr:spPr>
          <a:xfrm flipH="1">
            <a:off x="4129092" y="31037217"/>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0" name="Straight Connector 689">
            <a:extLst>
              <a:ext uri="{FF2B5EF4-FFF2-40B4-BE49-F238E27FC236}">
                <a16:creationId xmlns:a16="http://schemas.microsoft.com/office/drawing/2014/main" id="{EB87B787-BC51-65E3-A42B-3A6510D92DC0}"/>
              </a:ext>
            </a:extLst>
          </xdr:cNvPr>
          <xdr:cNvCxnSpPr/>
        </xdr:nvCxnSpPr>
        <xdr:spPr>
          <a:xfrm flipV="1">
            <a:off x="1296362" y="29984410"/>
            <a:ext cx="2475538" cy="66285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2" name="Straight Connector 691">
            <a:extLst>
              <a:ext uri="{FF2B5EF4-FFF2-40B4-BE49-F238E27FC236}">
                <a16:creationId xmlns:a16="http://schemas.microsoft.com/office/drawing/2014/main" id="{E972833D-8846-426C-948D-9CE71179695D}"/>
              </a:ext>
            </a:extLst>
          </xdr:cNvPr>
          <xdr:cNvCxnSpPr/>
        </xdr:nvCxnSpPr>
        <xdr:spPr>
          <a:xfrm>
            <a:off x="1359235" y="30565722"/>
            <a:ext cx="64753" cy="2417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5" name="Straight Connector 694">
            <a:extLst>
              <a:ext uri="{FF2B5EF4-FFF2-40B4-BE49-F238E27FC236}">
                <a16:creationId xmlns:a16="http://schemas.microsoft.com/office/drawing/2014/main" id="{D4B2B79C-FA87-4945-BD61-65D704609CA5}"/>
              </a:ext>
            </a:extLst>
          </xdr:cNvPr>
          <xdr:cNvCxnSpPr/>
        </xdr:nvCxnSpPr>
        <xdr:spPr>
          <a:xfrm flipH="1">
            <a:off x="1347792" y="30570484"/>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5" name="Straight Connector 704">
            <a:extLst>
              <a:ext uri="{FF2B5EF4-FFF2-40B4-BE49-F238E27FC236}">
                <a16:creationId xmlns:a16="http://schemas.microsoft.com/office/drawing/2014/main" id="{B9AFB08C-C5E2-4F38-A300-F822538BFAC9}"/>
              </a:ext>
            </a:extLst>
          </xdr:cNvPr>
          <xdr:cNvCxnSpPr/>
        </xdr:nvCxnSpPr>
        <xdr:spPr>
          <a:xfrm>
            <a:off x="3688102" y="29932306"/>
            <a:ext cx="64753" cy="2417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0" name="Straight Connector 709">
            <a:extLst>
              <a:ext uri="{FF2B5EF4-FFF2-40B4-BE49-F238E27FC236}">
                <a16:creationId xmlns:a16="http://schemas.microsoft.com/office/drawing/2014/main" id="{A72F6AFE-8869-41D6-886D-1067C9703292}"/>
              </a:ext>
            </a:extLst>
          </xdr:cNvPr>
          <xdr:cNvCxnSpPr/>
        </xdr:nvCxnSpPr>
        <xdr:spPr>
          <a:xfrm flipH="1">
            <a:off x="3681422" y="29951357"/>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0" name="Straight Connector 719">
            <a:extLst>
              <a:ext uri="{FF2B5EF4-FFF2-40B4-BE49-F238E27FC236}">
                <a16:creationId xmlns:a16="http://schemas.microsoft.com/office/drawing/2014/main" id="{266D646E-5896-4D55-8943-80D5966A8552}"/>
              </a:ext>
            </a:extLst>
          </xdr:cNvPr>
          <xdr:cNvCxnSpPr/>
        </xdr:nvCxnSpPr>
        <xdr:spPr>
          <a:xfrm flipV="1">
            <a:off x="2433638" y="31861124"/>
            <a:ext cx="257012" cy="3812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3" name="Straight Connector 722">
            <a:extLst>
              <a:ext uri="{FF2B5EF4-FFF2-40B4-BE49-F238E27FC236}">
                <a16:creationId xmlns:a16="http://schemas.microsoft.com/office/drawing/2014/main" id="{93DE1DD7-B66D-4D32-BED3-78CB7E9FBF18}"/>
              </a:ext>
            </a:extLst>
          </xdr:cNvPr>
          <xdr:cNvCxnSpPr/>
        </xdr:nvCxnSpPr>
        <xdr:spPr>
          <a:xfrm>
            <a:off x="2466976" y="32132588"/>
            <a:ext cx="95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33" name="Straight Connector 732">
            <a:extLst>
              <a:ext uri="{FF2B5EF4-FFF2-40B4-BE49-F238E27FC236}">
                <a16:creationId xmlns:a16="http://schemas.microsoft.com/office/drawing/2014/main" id="{9C4FDA5F-21AC-4765-A4BA-AA9C035E271C}"/>
              </a:ext>
            </a:extLst>
          </xdr:cNvPr>
          <xdr:cNvCxnSpPr/>
        </xdr:nvCxnSpPr>
        <xdr:spPr>
          <a:xfrm>
            <a:off x="2416607" y="32142113"/>
            <a:ext cx="734042" cy="490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42" name="Straight Connector 741">
            <a:extLst>
              <a:ext uri="{FF2B5EF4-FFF2-40B4-BE49-F238E27FC236}">
                <a16:creationId xmlns:a16="http://schemas.microsoft.com/office/drawing/2014/main" id="{3653C900-7CD5-402A-8678-D0218B8459D6}"/>
              </a:ext>
            </a:extLst>
          </xdr:cNvPr>
          <xdr:cNvCxnSpPr/>
        </xdr:nvCxnSpPr>
        <xdr:spPr>
          <a:xfrm flipV="1">
            <a:off x="3061268" y="32304038"/>
            <a:ext cx="244010" cy="3619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47" name="Straight Connector 746">
            <a:extLst>
              <a:ext uri="{FF2B5EF4-FFF2-40B4-BE49-F238E27FC236}">
                <a16:creationId xmlns:a16="http://schemas.microsoft.com/office/drawing/2014/main" id="{262047B5-5F3A-41A0-8101-7EE2C264F360}"/>
              </a:ext>
            </a:extLst>
          </xdr:cNvPr>
          <xdr:cNvCxnSpPr/>
        </xdr:nvCxnSpPr>
        <xdr:spPr>
          <a:xfrm>
            <a:off x="3095624" y="32551688"/>
            <a:ext cx="95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5" name="Straight Connector 764">
            <a:extLst>
              <a:ext uri="{FF2B5EF4-FFF2-40B4-BE49-F238E27FC236}">
                <a16:creationId xmlns:a16="http://schemas.microsoft.com/office/drawing/2014/main" id="{1024B218-A625-4E71-90BC-8D238EE58F15}"/>
              </a:ext>
            </a:extLst>
          </xdr:cNvPr>
          <xdr:cNvCxnSpPr/>
        </xdr:nvCxnSpPr>
        <xdr:spPr>
          <a:xfrm>
            <a:off x="1209675" y="32699325"/>
            <a:ext cx="3286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8" name="Straight Connector 767">
            <a:extLst>
              <a:ext uri="{FF2B5EF4-FFF2-40B4-BE49-F238E27FC236}">
                <a16:creationId xmlns:a16="http://schemas.microsoft.com/office/drawing/2014/main" id="{0F34765C-C94C-4BE9-B5EC-B278FCB740FB}"/>
              </a:ext>
            </a:extLst>
          </xdr:cNvPr>
          <xdr:cNvCxnSpPr/>
        </xdr:nvCxnSpPr>
        <xdr:spPr>
          <a:xfrm flipH="1">
            <a:off x="1252536" y="32661225"/>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9" name="Straight Connector 768">
            <a:extLst>
              <a:ext uri="{FF2B5EF4-FFF2-40B4-BE49-F238E27FC236}">
                <a16:creationId xmlns:a16="http://schemas.microsoft.com/office/drawing/2014/main" id="{10A8B9B9-B0C6-4148-B855-FF21E0638F33}"/>
              </a:ext>
            </a:extLst>
          </xdr:cNvPr>
          <xdr:cNvCxnSpPr/>
        </xdr:nvCxnSpPr>
        <xdr:spPr>
          <a:xfrm flipH="1" flipV="1">
            <a:off x="766763" y="30418088"/>
            <a:ext cx="981075" cy="652462"/>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73" name="Straight Connector 772">
            <a:extLst>
              <a:ext uri="{FF2B5EF4-FFF2-40B4-BE49-F238E27FC236}">
                <a16:creationId xmlns:a16="http://schemas.microsoft.com/office/drawing/2014/main" id="{65A6DF7C-FFF0-4DF2-941F-3F7E2F9ED6B0}"/>
              </a:ext>
            </a:extLst>
          </xdr:cNvPr>
          <xdr:cNvCxnSpPr/>
        </xdr:nvCxnSpPr>
        <xdr:spPr>
          <a:xfrm flipH="1" flipV="1">
            <a:off x="2124075" y="33661350"/>
            <a:ext cx="423863" cy="300038"/>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79" name="Straight Connector 778">
            <a:extLst>
              <a:ext uri="{FF2B5EF4-FFF2-40B4-BE49-F238E27FC236}">
                <a16:creationId xmlns:a16="http://schemas.microsoft.com/office/drawing/2014/main" id="{D2E8A18C-6056-4C89-B843-DCE34A258591}"/>
              </a:ext>
            </a:extLst>
          </xdr:cNvPr>
          <xdr:cNvCxnSpPr/>
        </xdr:nvCxnSpPr>
        <xdr:spPr>
          <a:xfrm flipV="1">
            <a:off x="3986213" y="32589788"/>
            <a:ext cx="385762" cy="55245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956" name="Arc 955">
            <a:extLst>
              <a:ext uri="{FF2B5EF4-FFF2-40B4-BE49-F238E27FC236}">
                <a16:creationId xmlns:a16="http://schemas.microsoft.com/office/drawing/2014/main" id="{B845CADF-2608-F3B0-6F71-B9D70769B0A8}"/>
              </a:ext>
            </a:extLst>
          </xdr:cNvPr>
          <xdr:cNvSpPr/>
        </xdr:nvSpPr>
        <xdr:spPr>
          <a:xfrm rot="6064173">
            <a:off x="1743686" y="30971151"/>
            <a:ext cx="370250" cy="370250"/>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957" name="Arc 956">
            <a:extLst>
              <a:ext uri="{FF2B5EF4-FFF2-40B4-BE49-F238E27FC236}">
                <a16:creationId xmlns:a16="http://schemas.microsoft.com/office/drawing/2014/main" id="{1DE8F67A-27E4-4D80-AA9F-786FC703D752}"/>
              </a:ext>
            </a:extLst>
          </xdr:cNvPr>
          <xdr:cNvSpPr/>
        </xdr:nvSpPr>
        <xdr:spPr>
          <a:xfrm rot="3314306">
            <a:off x="1867659" y="30861760"/>
            <a:ext cx="444928" cy="444928"/>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958" name="TextBox 957">
            <a:extLst>
              <a:ext uri="{FF2B5EF4-FFF2-40B4-BE49-F238E27FC236}">
                <a16:creationId xmlns:a16="http://schemas.microsoft.com/office/drawing/2014/main" id="{2B680D5C-574D-4C38-8760-4046C06888A1}"/>
              </a:ext>
            </a:extLst>
          </xdr:cNvPr>
          <xdr:cNvSpPr txBox="1"/>
        </xdr:nvSpPr>
        <xdr:spPr>
          <a:xfrm>
            <a:off x="1905000" y="31242000"/>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sp macro="" textlink="">
        <xdr:nvSpPr>
          <xdr:cNvPr id="959" name="TextBox 958">
            <a:extLst>
              <a:ext uri="{FF2B5EF4-FFF2-40B4-BE49-F238E27FC236}">
                <a16:creationId xmlns:a16="http://schemas.microsoft.com/office/drawing/2014/main" id="{E074394B-0CF4-47B3-8E54-B5936C99BBA0}"/>
              </a:ext>
            </a:extLst>
          </xdr:cNvPr>
          <xdr:cNvSpPr txBox="1"/>
        </xdr:nvSpPr>
        <xdr:spPr>
          <a:xfrm>
            <a:off x="2271712" y="30975300"/>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grpSp>
    <xdr:clientData/>
  </xdr:twoCellAnchor>
  <xdr:twoCellAnchor>
    <xdr:from>
      <xdr:col>45</xdr:col>
      <xdr:colOff>71438</xdr:colOff>
      <xdr:row>253</xdr:row>
      <xdr:rowOff>66675</xdr:rowOff>
    </xdr:from>
    <xdr:to>
      <xdr:col>66</xdr:col>
      <xdr:colOff>85725</xdr:colOff>
      <xdr:row>276</xdr:row>
      <xdr:rowOff>85725</xdr:rowOff>
    </xdr:to>
    <xdr:grpSp>
      <xdr:nvGrpSpPr>
        <xdr:cNvPr id="1104" name="Group 1103">
          <a:extLst>
            <a:ext uri="{FF2B5EF4-FFF2-40B4-BE49-F238E27FC236}">
              <a16:creationId xmlns:a16="http://schemas.microsoft.com/office/drawing/2014/main" id="{34DBB688-92C6-830B-66CD-74E62089F425}"/>
            </a:ext>
          </a:extLst>
        </xdr:cNvPr>
        <xdr:cNvGrpSpPr/>
      </xdr:nvGrpSpPr>
      <xdr:grpSpPr>
        <a:xfrm>
          <a:off x="7358063" y="36766500"/>
          <a:ext cx="3414712" cy="3305175"/>
          <a:chOff x="7358063" y="36766500"/>
          <a:chExt cx="3414712" cy="3305175"/>
        </a:xfrm>
      </xdr:grpSpPr>
      <xdr:sp macro="" textlink="">
        <xdr:nvSpPr>
          <xdr:cNvPr id="1011" name="Freeform: Shape 1010">
            <a:extLst>
              <a:ext uri="{FF2B5EF4-FFF2-40B4-BE49-F238E27FC236}">
                <a16:creationId xmlns:a16="http://schemas.microsoft.com/office/drawing/2014/main" id="{3EA8BAB4-2BB9-4AF2-AD87-28F567D481F0}"/>
              </a:ext>
            </a:extLst>
          </xdr:cNvPr>
          <xdr:cNvSpPr/>
        </xdr:nvSpPr>
        <xdr:spPr>
          <a:xfrm>
            <a:off x="7777164" y="37123689"/>
            <a:ext cx="2586037" cy="2576512"/>
          </a:xfrm>
          <a:custGeom>
            <a:avLst/>
            <a:gdLst>
              <a:gd name="connsiteX0" fmla="*/ 719137 w 2586037"/>
              <a:gd name="connsiteY0" fmla="*/ 0 h 2576512"/>
              <a:gd name="connsiteX1" fmla="*/ 1771650 w 2586037"/>
              <a:gd name="connsiteY1" fmla="*/ 433387 h 2576512"/>
              <a:gd name="connsiteX2" fmla="*/ 2185987 w 2586037"/>
              <a:gd name="connsiteY2" fmla="*/ 857250 h 2576512"/>
              <a:gd name="connsiteX3" fmla="*/ 2586037 w 2586037"/>
              <a:gd name="connsiteY3" fmla="*/ 1871662 h 2576512"/>
              <a:gd name="connsiteX4" fmla="*/ 2586037 w 2586037"/>
              <a:gd name="connsiteY4" fmla="*/ 2576512 h 2576512"/>
              <a:gd name="connsiteX5" fmla="*/ 0 w 2586037"/>
              <a:gd name="connsiteY5" fmla="*/ 2576512 h 2576512"/>
              <a:gd name="connsiteX6" fmla="*/ 0 w 2586037"/>
              <a:gd name="connsiteY6" fmla="*/ 0 h 2576512"/>
              <a:gd name="connsiteX7" fmla="*/ 719137 w 2586037"/>
              <a:gd name="connsiteY7" fmla="*/ 0 h 25765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586037" h="2576512">
                <a:moveTo>
                  <a:pt x="719137" y="0"/>
                </a:moveTo>
                <a:lnTo>
                  <a:pt x="1771650" y="433387"/>
                </a:lnTo>
                <a:lnTo>
                  <a:pt x="2185987" y="857250"/>
                </a:lnTo>
                <a:lnTo>
                  <a:pt x="2586037" y="1871662"/>
                </a:lnTo>
                <a:lnTo>
                  <a:pt x="2586037" y="2576512"/>
                </a:lnTo>
                <a:lnTo>
                  <a:pt x="0" y="2576512"/>
                </a:lnTo>
                <a:lnTo>
                  <a:pt x="0" y="0"/>
                </a:lnTo>
                <a:lnTo>
                  <a:pt x="719137"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013" name="Straight Connector 1012">
            <a:extLst>
              <a:ext uri="{FF2B5EF4-FFF2-40B4-BE49-F238E27FC236}">
                <a16:creationId xmlns:a16="http://schemas.microsoft.com/office/drawing/2014/main" id="{7DEC091A-0DB0-6FEF-870D-8A0B3FB1F87C}"/>
              </a:ext>
            </a:extLst>
          </xdr:cNvPr>
          <xdr:cNvCxnSpPr/>
        </xdr:nvCxnSpPr>
        <xdr:spPr>
          <a:xfrm flipH="1">
            <a:off x="7358063" y="37118925"/>
            <a:ext cx="3714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15" name="Straight Connector 1014">
            <a:extLst>
              <a:ext uri="{FF2B5EF4-FFF2-40B4-BE49-F238E27FC236}">
                <a16:creationId xmlns:a16="http://schemas.microsoft.com/office/drawing/2014/main" id="{3ED99156-1FCC-65DD-272F-D88FEFDEF80C}"/>
              </a:ext>
            </a:extLst>
          </xdr:cNvPr>
          <xdr:cNvCxnSpPr/>
        </xdr:nvCxnSpPr>
        <xdr:spPr>
          <a:xfrm>
            <a:off x="7448550" y="37047488"/>
            <a:ext cx="0" cy="2743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17" name="Straight Connector 1016">
            <a:extLst>
              <a:ext uri="{FF2B5EF4-FFF2-40B4-BE49-F238E27FC236}">
                <a16:creationId xmlns:a16="http://schemas.microsoft.com/office/drawing/2014/main" id="{59AF8D19-581E-34B9-429A-8C74BF0FDC37}"/>
              </a:ext>
            </a:extLst>
          </xdr:cNvPr>
          <xdr:cNvCxnSpPr/>
        </xdr:nvCxnSpPr>
        <xdr:spPr>
          <a:xfrm flipH="1">
            <a:off x="7372350" y="39704963"/>
            <a:ext cx="3619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19" name="Straight Connector 1018">
            <a:extLst>
              <a:ext uri="{FF2B5EF4-FFF2-40B4-BE49-F238E27FC236}">
                <a16:creationId xmlns:a16="http://schemas.microsoft.com/office/drawing/2014/main" id="{7B892D1D-EC35-6812-BF32-E15CF673D89B}"/>
              </a:ext>
            </a:extLst>
          </xdr:cNvPr>
          <xdr:cNvCxnSpPr/>
        </xdr:nvCxnSpPr>
        <xdr:spPr>
          <a:xfrm flipH="1">
            <a:off x="7400925" y="39662101"/>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20" name="Straight Connector 1019">
            <a:extLst>
              <a:ext uri="{FF2B5EF4-FFF2-40B4-BE49-F238E27FC236}">
                <a16:creationId xmlns:a16="http://schemas.microsoft.com/office/drawing/2014/main" id="{DD99EB56-F182-4487-AFF7-BE1ED916579B}"/>
              </a:ext>
            </a:extLst>
          </xdr:cNvPr>
          <xdr:cNvCxnSpPr/>
        </xdr:nvCxnSpPr>
        <xdr:spPr>
          <a:xfrm flipH="1">
            <a:off x="7400925" y="37076063"/>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22" name="Straight Connector 1021">
            <a:extLst>
              <a:ext uri="{FF2B5EF4-FFF2-40B4-BE49-F238E27FC236}">
                <a16:creationId xmlns:a16="http://schemas.microsoft.com/office/drawing/2014/main" id="{913A6CF9-B635-8D54-265F-87BAA435D581}"/>
              </a:ext>
            </a:extLst>
          </xdr:cNvPr>
          <xdr:cNvCxnSpPr/>
        </xdr:nvCxnSpPr>
        <xdr:spPr>
          <a:xfrm>
            <a:off x="7772400" y="39766875"/>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24" name="Straight Connector 1023">
            <a:extLst>
              <a:ext uri="{FF2B5EF4-FFF2-40B4-BE49-F238E27FC236}">
                <a16:creationId xmlns:a16="http://schemas.microsoft.com/office/drawing/2014/main" id="{C0E4D531-6136-6592-FB34-B6E931DE9500}"/>
              </a:ext>
            </a:extLst>
          </xdr:cNvPr>
          <xdr:cNvCxnSpPr/>
        </xdr:nvCxnSpPr>
        <xdr:spPr>
          <a:xfrm>
            <a:off x="7700960" y="39985951"/>
            <a:ext cx="27432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25" name="Straight Connector 1024">
            <a:extLst>
              <a:ext uri="{FF2B5EF4-FFF2-40B4-BE49-F238E27FC236}">
                <a16:creationId xmlns:a16="http://schemas.microsoft.com/office/drawing/2014/main" id="{E675A16E-626C-4036-B692-6CF827EE1357}"/>
              </a:ext>
            </a:extLst>
          </xdr:cNvPr>
          <xdr:cNvCxnSpPr/>
        </xdr:nvCxnSpPr>
        <xdr:spPr>
          <a:xfrm flipH="1">
            <a:off x="7724775" y="39943087"/>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27" name="Straight Connector 1026">
            <a:extLst>
              <a:ext uri="{FF2B5EF4-FFF2-40B4-BE49-F238E27FC236}">
                <a16:creationId xmlns:a16="http://schemas.microsoft.com/office/drawing/2014/main" id="{629D781F-BA8C-4DEC-BC59-2FA6673C77C9}"/>
              </a:ext>
            </a:extLst>
          </xdr:cNvPr>
          <xdr:cNvCxnSpPr/>
        </xdr:nvCxnSpPr>
        <xdr:spPr>
          <a:xfrm>
            <a:off x="10363200" y="39766875"/>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28" name="Straight Connector 1027">
            <a:extLst>
              <a:ext uri="{FF2B5EF4-FFF2-40B4-BE49-F238E27FC236}">
                <a16:creationId xmlns:a16="http://schemas.microsoft.com/office/drawing/2014/main" id="{8D4D2782-DC08-4276-AE16-FC7AC055EB58}"/>
              </a:ext>
            </a:extLst>
          </xdr:cNvPr>
          <xdr:cNvCxnSpPr/>
        </xdr:nvCxnSpPr>
        <xdr:spPr>
          <a:xfrm flipH="1">
            <a:off x="10315575" y="39943087"/>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0" name="Straight Connector 1029">
            <a:extLst>
              <a:ext uri="{FF2B5EF4-FFF2-40B4-BE49-F238E27FC236}">
                <a16:creationId xmlns:a16="http://schemas.microsoft.com/office/drawing/2014/main" id="{F53EFFED-D48F-7ED5-0620-100CC5A5411B}"/>
              </a:ext>
            </a:extLst>
          </xdr:cNvPr>
          <xdr:cNvCxnSpPr/>
        </xdr:nvCxnSpPr>
        <xdr:spPr>
          <a:xfrm>
            <a:off x="8648700" y="37118925"/>
            <a:ext cx="21193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2" name="Straight Connector 1031">
            <a:extLst>
              <a:ext uri="{FF2B5EF4-FFF2-40B4-BE49-F238E27FC236}">
                <a16:creationId xmlns:a16="http://schemas.microsoft.com/office/drawing/2014/main" id="{D1C002FC-3863-835C-6299-3FF82E80E42F}"/>
              </a:ext>
            </a:extLst>
          </xdr:cNvPr>
          <xdr:cNvCxnSpPr/>
        </xdr:nvCxnSpPr>
        <xdr:spPr>
          <a:xfrm>
            <a:off x="10687051" y="37037963"/>
            <a:ext cx="0" cy="2762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4" name="Straight Connector 1033">
            <a:extLst>
              <a:ext uri="{FF2B5EF4-FFF2-40B4-BE49-F238E27FC236}">
                <a16:creationId xmlns:a16="http://schemas.microsoft.com/office/drawing/2014/main" id="{2E530046-3255-1111-25C6-A2B9AA6049BC}"/>
              </a:ext>
            </a:extLst>
          </xdr:cNvPr>
          <xdr:cNvCxnSpPr/>
        </xdr:nvCxnSpPr>
        <xdr:spPr>
          <a:xfrm>
            <a:off x="10425113" y="39700201"/>
            <a:ext cx="3476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5" name="Straight Connector 1034">
            <a:extLst>
              <a:ext uri="{FF2B5EF4-FFF2-40B4-BE49-F238E27FC236}">
                <a16:creationId xmlns:a16="http://schemas.microsoft.com/office/drawing/2014/main" id="{9A25CD2F-E442-404B-933B-0072B9FD9928}"/>
              </a:ext>
            </a:extLst>
          </xdr:cNvPr>
          <xdr:cNvCxnSpPr/>
        </xdr:nvCxnSpPr>
        <xdr:spPr>
          <a:xfrm flipH="1">
            <a:off x="10639424" y="39657336"/>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6" name="Straight Connector 1035">
            <a:extLst>
              <a:ext uri="{FF2B5EF4-FFF2-40B4-BE49-F238E27FC236}">
                <a16:creationId xmlns:a16="http://schemas.microsoft.com/office/drawing/2014/main" id="{07D80756-CE2D-4E6E-87D3-A04D33A7F6A0}"/>
              </a:ext>
            </a:extLst>
          </xdr:cNvPr>
          <xdr:cNvCxnSpPr/>
        </xdr:nvCxnSpPr>
        <xdr:spPr>
          <a:xfrm>
            <a:off x="10425113" y="38985826"/>
            <a:ext cx="3476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7" name="Straight Connector 1036">
            <a:extLst>
              <a:ext uri="{FF2B5EF4-FFF2-40B4-BE49-F238E27FC236}">
                <a16:creationId xmlns:a16="http://schemas.microsoft.com/office/drawing/2014/main" id="{937EF0B4-E914-4BF0-AA9A-CA4A3000791F}"/>
              </a:ext>
            </a:extLst>
          </xdr:cNvPr>
          <xdr:cNvCxnSpPr/>
        </xdr:nvCxnSpPr>
        <xdr:spPr>
          <a:xfrm flipH="1">
            <a:off x="10639424" y="38942961"/>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8" name="Straight Connector 1037">
            <a:extLst>
              <a:ext uri="{FF2B5EF4-FFF2-40B4-BE49-F238E27FC236}">
                <a16:creationId xmlns:a16="http://schemas.microsoft.com/office/drawing/2014/main" id="{3E094C1C-DB48-45C7-9F72-B5CC94E695EB}"/>
              </a:ext>
            </a:extLst>
          </xdr:cNvPr>
          <xdr:cNvCxnSpPr/>
        </xdr:nvCxnSpPr>
        <xdr:spPr>
          <a:xfrm>
            <a:off x="10020300" y="37985701"/>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9" name="Straight Connector 1038">
            <a:extLst>
              <a:ext uri="{FF2B5EF4-FFF2-40B4-BE49-F238E27FC236}">
                <a16:creationId xmlns:a16="http://schemas.microsoft.com/office/drawing/2014/main" id="{0B2A9BC5-A4D7-4081-8071-05E90E2AB79E}"/>
              </a:ext>
            </a:extLst>
          </xdr:cNvPr>
          <xdr:cNvCxnSpPr/>
        </xdr:nvCxnSpPr>
        <xdr:spPr>
          <a:xfrm flipH="1">
            <a:off x="10639424" y="37942836"/>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0" name="Straight Connector 1039">
            <a:extLst>
              <a:ext uri="{FF2B5EF4-FFF2-40B4-BE49-F238E27FC236}">
                <a16:creationId xmlns:a16="http://schemas.microsoft.com/office/drawing/2014/main" id="{66C55CD0-E76B-4979-9BB5-CC07853F8A5C}"/>
              </a:ext>
            </a:extLst>
          </xdr:cNvPr>
          <xdr:cNvCxnSpPr/>
        </xdr:nvCxnSpPr>
        <xdr:spPr>
          <a:xfrm>
            <a:off x="9605963" y="37557076"/>
            <a:ext cx="11668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1" name="Straight Connector 1040">
            <a:extLst>
              <a:ext uri="{FF2B5EF4-FFF2-40B4-BE49-F238E27FC236}">
                <a16:creationId xmlns:a16="http://schemas.microsoft.com/office/drawing/2014/main" id="{8503CB48-DF7B-4A7C-9933-E61047462AFF}"/>
              </a:ext>
            </a:extLst>
          </xdr:cNvPr>
          <xdr:cNvCxnSpPr/>
        </xdr:nvCxnSpPr>
        <xdr:spPr>
          <a:xfrm flipH="1">
            <a:off x="10639424" y="37514211"/>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5" name="Straight Connector 1044">
            <a:extLst>
              <a:ext uri="{FF2B5EF4-FFF2-40B4-BE49-F238E27FC236}">
                <a16:creationId xmlns:a16="http://schemas.microsoft.com/office/drawing/2014/main" id="{59581A0F-0F73-BEFC-0464-D941D355BF8E}"/>
              </a:ext>
            </a:extLst>
          </xdr:cNvPr>
          <xdr:cNvCxnSpPr/>
        </xdr:nvCxnSpPr>
        <xdr:spPr>
          <a:xfrm flipV="1">
            <a:off x="7772401" y="36766500"/>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7" name="Straight Connector 1046">
            <a:extLst>
              <a:ext uri="{FF2B5EF4-FFF2-40B4-BE49-F238E27FC236}">
                <a16:creationId xmlns:a16="http://schemas.microsoft.com/office/drawing/2014/main" id="{DFA0F21C-F131-F8DD-3922-ED81A266971D}"/>
              </a:ext>
            </a:extLst>
          </xdr:cNvPr>
          <xdr:cNvCxnSpPr/>
        </xdr:nvCxnSpPr>
        <xdr:spPr>
          <a:xfrm>
            <a:off x="7696202" y="36842700"/>
            <a:ext cx="275272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9" name="Straight Connector 1048">
            <a:extLst>
              <a:ext uri="{FF2B5EF4-FFF2-40B4-BE49-F238E27FC236}">
                <a16:creationId xmlns:a16="http://schemas.microsoft.com/office/drawing/2014/main" id="{6D6E39AE-D9AD-AEEC-C737-865E6244EE84}"/>
              </a:ext>
            </a:extLst>
          </xdr:cNvPr>
          <xdr:cNvCxnSpPr/>
        </xdr:nvCxnSpPr>
        <xdr:spPr>
          <a:xfrm flipH="1">
            <a:off x="7734299" y="36804601"/>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1" name="Straight Connector 1050">
            <a:extLst>
              <a:ext uri="{FF2B5EF4-FFF2-40B4-BE49-F238E27FC236}">
                <a16:creationId xmlns:a16="http://schemas.microsoft.com/office/drawing/2014/main" id="{C3607AF4-7959-45EA-AFAF-84CC22154FA4}"/>
              </a:ext>
            </a:extLst>
          </xdr:cNvPr>
          <xdr:cNvCxnSpPr/>
        </xdr:nvCxnSpPr>
        <xdr:spPr>
          <a:xfrm flipV="1">
            <a:off x="8501067" y="36766500"/>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2" name="Straight Connector 1051">
            <a:extLst>
              <a:ext uri="{FF2B5EF4-FFF2-40B4-BE49-F238E27FC236}">
                <a16:creationId xmlns:a16="http://schemas.microsoft.com/office/drawing/2014/main" id="{F13CCBC3-F12D-42D0-9533-2A11307166A7}"/>
              </a:ext>
            </a:extLst>
          </xdr:cNvPr>
          <xdr:cNvCxnSpPr/>
        </xdr:nvCxnSpPr>
        <xdr:spPr>
          <a:xfrm flipH="1">
            <a:off x="8462965" y="36804601"/>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3" name="Straight Connector 1052">
            <a:extLst>
              <a:ext uri="{FF2B5EF4-FFF2-40B4-BE49-F238E27FC236}">
                <a16:creationId xmlns:a16="http://schemas.microsoft.com/office/drawing/2014/main" id="{F63D7EEB-3BE2-4A31-929A-072C7355CC9E}"/>
              </a:ext>
            </a:extLst>
          </xdr:cNvPr>
          <xdr:cNvCxnSpPr/>
        </xdr:nvCxnSpPr>
        <xdr:spPr>
          <a:xfrm flipV="1">
            <a:off x="9553580" y="36771262"/>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4" name="Straight Connector 1053">
            <a:extLst>
              <a:ext uri="{FF2B5EF4-FFF2-40B4-BE49-F238E27FC236}">
                <a16:creationId xmlns:a16="http://schemas.microsoft.com/office/drawing/2014/main" id="{4313F981-437E-4EAB-9898-B75E0DE1AD49}"/>
              </a:ext>
            </a:extLst>
          </xdr:cNvPr>
          <xdr:cNvCxnSpPr/>
        </xdr:nvCxnSpPr>
        <xdr:spPr>
          <a:xfrm flipH="1">
            <a:off x="9515478" y="3680936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5" name="Straight Connector 1054">
            <a:extLst>
              <a:ext uri="{FF2B5EF4-FFF2-40B4-BE49-F238E27FC236}">
                <a16:creationId xmlns:a16="http://schemas.microsoft.com/office/drawing/2014/main" id="{0A1F51EF-347C-4BFF-894B-AD79FCD40AFC}"/>
              </a:ext>
            </a:extLst>
          </xdr:cNvPr>
          <xdr:cNvCxnSpPr/>
        </xdr:nvCxnSpPr>
        <xdr:spPr>
          <a:xfrm flipV="1">
            <a:off x="9967917" y="36766500"/>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6" name="Straight Connector 1055">
            <a:extLst>
              <a:ext uri="{FF2B5EF4-FFF2-40B4-BE49-F238E27FC236}">
                <a16:creationId xmlns:a16="http://schemas.microsoft.com/office/drawing/2014/main" id="{73D35300-1FF3-47E2-9A13-B6CBF7A1820A}"/>
              </a:ext>
            </a:extLst>
          </xdr:cNvPr>
          <xdr:cNvCxnSpPr/>
        </xdr:nvCxnSpPr>
        <xdr:spPr>
          <a:xfrm flipH="1">
            <a:off x="9929815" y="36804601"/>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7" name="Straight Connector 1056">
            <a:extLst>
              <a:ext uri="{FF2B5EF4-FFF2-40B4-BE49-F238E27FC236}">
                <a16:creationId xmlns:a16="http://schemas.microsoft.com/office/drawing/2014/main" id="{C88B9860-F9E9-4E11-AEF4-6C810FA8D8A1}"/>
              </a:ext>
            </a:extLst>
          </xdr:cNvPr>
          <xdr:cNvCxnSpPr/>
        </xdr:nvCxnSpPr>
        <xdr:spPr>
          <a:xfrm flipV="1">
            <a:off x="10358442" y="36771263"/>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8" name="Straight Connector 1057">
            <a:extLst>
              <a:ext uri="{FF2B5EF4-FFF2-40B4-BE49-F238E27FC236}">
                <a16:creationId xmlns:a16="http://schemas.microsoft.com/office/drawing/2014/main" id="{326746DB-58FC-424F-9638-F1D81A3500F0}"/>
              </a:ext>
            </a:extLst>
          </xdr:cNvPr>
          <xdr:cNvCxnSpPr/>
        </xdr:nvCxnSpPr>
        <xdr:spPr>
          <a:xfrm flipH="1">
            <a:off x="10320340" y="3680936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0" name="Straight Connector 1059">
            <a:extLst>
              <a:ext uri="{FF2B5EF4-FFF2-40B4-BE49-F238E27FC236}">
                <a16:creationId xmlns:a16="http://schemas.microsoft.com/office/drawing/2014/main" id="{DC2F5B63-42A9-4F5A-8ECC-ADBF5A111295}"/>
              </a:ext>
            </a:extLst>
          </xdr:cNvPr>
          <xdr:cNvCxnSpPr/>
        </xdr:nvCxnSpPr>
        <xdr:spPr>
          <a:xfrm flipV="1">
            <a:off x="9553579" y="37176074"/>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1" name="Straight Connector 1060">
            <a:extLst>
              <a:ext uri="{FF2B5EF4-FFF2-40B4-BE49-F238E27FC236}">
                <a16:creationId xmlns:a16="http://schemas.microsoft.com/office/drawing/2014/main" id="{1DBF7141-E773-4BAB-A312-38B739047126}"/>
              </a:ext>
            </a:extLst>
          </xdr:cNvPr>
          <xdr:cNvCxnSpPr/>
        </xdr:nvCxnSpPr>
        <xdr:spPr>
          <a:xfrm flipV="1">
            <a:off x="9967916" y="37171312"/>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2" name="Straight Connector 1061">
            <a:extLst>
              <a:ext uri="{FF2B5EF4-FFF2-40B4-BE49-F238E27FC236}">
                <a16:creationId xmlns:a16="http://schemas.microsoft.com/office/drawing/2014/main" id="{08DE82B4-D6A6-4A71-B784-8BFC9C449BFF}"/>
              </a:ext>
            </a:extLst>
          </xdr:cNvPr>
          <xdr:cNvCxnSpPr/>
        </xdr:nvCxnSpPr>
        <xdr:spPr>
          <a:xfrm flipV="1">
            <a:off x="10358441" y="37176075"/>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3" name="Straight Connector 1062">
            <a:extLst>
              <a:ext uri="{FF2B5EF4-FFF2-40B4-BE49-F238E27FC236}">
                <a16:creationId xmlns:a16="http://schemas.microsoft.com/office/drawing/2014/main" id="{2125344D-077C-4D3A-9516-8D4F4A7E9C22}"/>
              </a:ext>
            </a:extLst>
          </xdr:cNvPr>
          <xdr:cNvCxnSpPr/>
        </xdr:nvCxnSpPr>
        <xdr:spPr>
          <a:xfrm flipV="1">
            <a:off x="9967916" y="37623752"/>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4" name="Straight Connector 1063">
            <a:extLst>
              <a:ext uri="{FF2B5EF4-FFF2-40B4-BE49-F238E27FC236}">
                <a16:creationId xmlns:a16="http://schemas.microsoft.com/office/drawing/2014/main" id="{C6B5B31E-DE5B-47EF-84D7-C43BDA478537}"/>
              </a:ext>
            </a:extLst>
          </xdr:cNvPr>
          <xdr:cNvCxnSpPr/>
        </xdr:nvCxnSpPr>
        <xdr:spPr>
          <a:xfrm flipV="1">
            <a:off x="10358441" y="37628515"/>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5" name="Straight Connector 1064">
            <a:extLst>
              <a:ext uri="{FF2B5EF4-FFF2-40B4-BE49-F238E27FC236}">
                <a16:creationId xmlns:a16="http://schemas.microsoft.com/office/drawing/2014/main" id="{2A42A066-139D-4F48-A838-CAC2AF0C8D0F}"/>
              </a:ext>
            </a:extLst>
          </xdr:cNvPr>
          <xdr:cNvCxnSpPr/>
        </xdr:nvCxnSpPr>
        <xdr:spPr>
          <a:xfrm flipV="1">
            <a:off x="10358441" y="38052382"/>
            <a:ext cx="0" cy="84295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7" name="Straight Connector 1066">
            <a:extLst>
              <a:ext uri="{FF2B5EF4-FFF2-40B4-BE49-F238E27FC236}">
                <a16:creationId xmlns:a16="http://schemas.microsoft.com/office/drawing/2014/main" id="{D2AD891F-21EF-49A9-991A-1621FE9AACD4}"/>
              </a:ext>
            </a:extLst>
          </xdr:cNvPr>
          <xdr:cNvCxnSpPr/>
        </xdr:nvCxnSpPr>
        <xdr:spPr>
          <a:xfrm flipH="1">
            <a:off x="10639424" y="37076062"/>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90483</xdr:colOff>
      <xdr:row>246</xdr:row>
      <xdr:rowOff>47625</xdr:rowOff>
    </xdr:from>
    <xdr:to>
      <xdr:col>36</xdr:col>
      <xdr:colOff>52389</xdr:colOff>
      <xdr:row>280</xdr:row>
      <xdr:rowOff>80963</xdr:rowOff>
    </xdr:to>
    <xdr:grpSp>
      <xdr:nvGrpSpPr>
        <xdr:cNvPr id="1105" name="Group 1104">
          <a:extLst>
            <a:ext uri="{FF2B5EF4-FFF2-40B4-BE49-F238E27FC236}">
              <a16:creationId xmlns:a16="http://schemas.microsoft.com/office/drawing/2014/main" id="{0C5C83D9-F563-3808-EF79-98FE271C5AA3}"/>
            </a:ext>
          </a:extLst>
        </xdr:cNvPr>
        <xdr:cNvGrpSpPr/>
      </xdr:nvGrpSpPr>
      <xdr:grpSpPr>
        <a:xfrm>
          <a:off x="1223958" y="35747325"/>
          <a:ext cx="4657731" cy="4891088"/>
          <a:chOff x="1223958" y="35747325"/>
          <a:chExt cx="4657731" cy="4891088"/>
        </a:xfrm>
      </xdr:grpSpPr>
      <xdr:sp macro="" textlink="">
        <xdr:nvSpPr>
          <xdr:cNvPr id="886" name="Freeform: Shape 885">
            <a:extLst>
              <a:ext uri="{FF2B5EF4-FFF2-40B4-BE49-F238E27FC236}">
                <a16:creationId xmlns:a16="http://schemas.microsoft.com/office/drawing/2014/main" id="{3121CE6B-3E8B-E9FB-A4B5-5E6AAC933F0C}"/>
              </a:ext>
            </a:extLst>
          </xdr:cNvPr>
          <xdr:cNvSpPr/>
        </xdr:nvSpPr>
        <xdr:spPr>
          <a:xfrm>
            <a:off x="1624013" y="37695188"/>
            <a:ext cx="2586037" cy="2576512"/>
          </a:xfrm>
          <a:custGeom>
            <a:avLst/>
            <a:gdLst>
              <a:gd name="connsiteX0" fmla="*/ 719137 w 2586037"/>
              <a:gd name="connsiteY0" fmla="*/ 0 h 2576512"/>
              <a:gd name="connsiteX1" fmla="*/ 1771650 w 2586037"/>
              <a:gd name="connsiteY1" fmla="*/ 433387 h 2576512"/>
              <a:gd name="connsiteX2" fmla="*/ 2185987 w 2586037"/>
              <a:gd name="connsiteY2" fmla="*/ 857250 h 2576512"/>
              <a:gd name="connsiteX3" fmla="*/ 2586037 w 2586037"/>
              <a:gd name="connsiteY3" fmla="*/ 1871662 h 2576512"/>
              <a:gd name="connsiteX4" fmla="*/ 2586037 w 2586037"/>
              <a:gd name="connsiteY4" fmla="*/ 2576512 h 2576512"/>
              <a:gd name="connsiteX5" fmla="*/ 0 w 2586037"/>
              <a:gd name="connsiteY5" fmla="*/ 2576512 h 2576512"/>
              <a:gd name="connsiteX6" fmla="*/ 0 w 2586037"/>
              <a:gd name="connsiteY6" fmla="*/ 0 h 2576512"/>
              <a:gd name="connsiteX7" fmla="*/ 719137 w 2586037"/>
              <a:gd name="connsiteY7" fmla="*/ 0 h 25765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586037" h="2576512">
                <a:moveTo>
                  <a:pt x="719137" y="0"/>
                </a:moveTo>
                <a:lnTo>
                  <a:pt x="1771650" y="433387"/>
                </a:lnTo>
                <a:lnTo>
                  <a:pt x="2185987" y="857250"/>
                </a:lnTo>
                <a:lnTo>
                  <a:pt x="2586037" y="1871662"/>
                </a:lnTo>
                <a:lnTo>
                  <a:pt x="2586037" y="2576512"/>
                </a:lnTo>
                <a:lnTo>
                  <a:pt x="0" y="2576512"/>
                </a:lnTo>
                <a:lnTo>
                  <a:pt x="0" y="0"/>
                </a:lnTo>
                <a:lnTo>
                  <a:pt x="719137"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828" name="Freeform: Shape 827">
            <a:extLst>
              <a:ext uri="{FF2B5EF4-FFF2-40B4-BE49-F238E27FC236}">
                <a16:creationId xmlns:a16="http://schemas.microsoft.com/office/drawing/2014/main" id="{10DB2A79-B124-C813-50A7-324C3CB57F1E}"/>
              </a:ext>
            </a:extLst>
          </xdr:cNvPr>
          <xdr:cNvSpPr/>
        </xdr:nvSpPr>
        <xdr:spPr>
          <a:xfrm>
            <a:off x="2590800" y="37076063"/>
            <a:ext cx="2257425" cy="2281237"/>
          </a:xfrm>
          <a:custGeom>
            <a:avLst/>
            <a:gdLst>
              <a:gd name="connsiteX0" fmla="*/ 0 w 2257425"/>
              <a:gd name="connsiteY0" fmla="*/ 1862137 h 2281237"/>
              <a:gd name="connsiteX1" fmla="*/ 428625 w 2257425"/>
              <a:gd name="connsiteY1" fmla="*/ 2281237 h 2281237"/>
              <a:gd name="connsiteX2" fmla="*/ 2257425 w 2257425"/>
              <a:gd name="connsiteY2" fmla="*/ 409575 h 2281237"/>
              <a:gd name="connsiteX3" fmla="*/ 2114550 w 2257425"/>
              <a:gd name="connsiteY3" fmla="*/ 271462 h 2281237"/>
              <a:gd name="connsiteX4" fmla="*/ 2028825 w 2257425"/>
              <a:gd name="connsiteY4" fmla="*/ 290512 h 2281237"/>
              <a:gd name="connsiteX5" fmla="*/ 2095500 w 2257425"/>
              <a:gd name="connsiteY5" fmla="*/ 133350 h 2281237"/>
              <a:gd name="connsiteX6" fmla="*/ 2000250 w 2257425"/>
              <a:gd name="connsiteY6" fmla="*/ 166687 h 2281237"/>
              <a:gd name="connsiteX7" fmla="*/ 1838325 w 2257425"/>
              <a:gd name="connsiteY7" fmla="*/ 0 h 2281237"/>
              <a:gd name="connsiteX8" fmla="*/ 0 w 2257425"/>
              <a:gd name="connsiteY8" fmla="*/ 1862137 h 22812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57425" h="2281237">
                <a:moveTo>
                  <a:pt x="0" y="1862137"/>
                </a:moveTo>
                <a:lnTo>
                  <a:pt x="428625" y="2281237"/>
                </a:lnTo>
                <a:lnTo>
                  <a:pt x="2257425" y="409575"/>
                </a:lnTo>
                <a:lnTo>
                  <a:pt x="2114550" y="271462"/>
                </a:lnTo>
                <a:lnTo>
                  <a:pt x="2028825" y="290512"/>
                </a:lnTo>
                <a:lnTo>
                  <a:pt x="2095500" y="133350"/>
                </a:lnTo>
                <a:lnTo>
                  <a:pt x="2000250" y="166687"/>
                </a:lnTo>
                <a:lnTo>
                  <a:pt x="1838325" y="0"/>
                </a:lnTo>
                <a:lnTo>
                  <a:pt x="0" y="1862137"/>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663" name="Freeform: Shape 662">
            <a:extLst>
              <a:ext uri="{FF2B5EF4-FFF2-40B4-BE49-F238E27FC236}">
                <a16:creationId xmlns:a16="http://schemas.microsoft.com/office/drawing/2014/main" id="{F3E31219-4BD0-5D82-944C-6A1E30F49528}"/>
              </a:ext>
            </a:extLst>
          </xdr:cNvPr>
          <xdr:cNvSpPr/>
        </xdr:nvSpPr>
        <xdr:spPr>
          <a:xfrm>
            <a:off x="1619250" y="39552563"/>
            <a:ext cx="3643313" cy="719138"/>
          </a:xfrm>
          <a:custGeom>
            <a:avLst/>
            <a:gdLst>
              <a:gd name="connsiteX0" fmla="*/ 0 w 3643313"/>
              <a:gd name="connsiteY0" fmla="*/ 0 h 719138"/>
              <a:gd name="connsiteX1" fmla="*/ 0 w 3643313"/>
              <a:gd name="connsiteY1" fmla="*/ 719138 h 719138"/>
              <a:gd name="connsiteX2" fmla="*/ 3562350 w 3643313"/>
              <a:gd name="connsiteY2" fmla="*/ 719138 h 719138"/>
              <a:gd name="connsiteX3" fmla="*/ 3562350 w 3643313"/>
              <a:gd name="connsiteY3" fmla="*/ 461963 h 719138"/>
              <a:gd name="connsiteX4" fmla="*/ 3509963 w 3643313"/>
              <a:gd name="connsiteY4" fmla="*/ 404813 h 719138"/>
              <a:gd name="connsiteX5" fmla="*/ 3643313 w 3643313"/>
              <a:gd name="connsiteY5" fmla="*/ 342900 h 719138"/>
              <a:gd name="connsiteX6" fmla="*/ 3562350 w 3643313"/>
              <a:gd name="connsiteY6" fmla="*/ 295275 h 719138"/>
              <a:gd name="connsiteX7" fmla="*/ 3562350 w 3643313"/>
              <a:gd name="connsiteY7" fmla="*/ 4763 h 719138"/>
              <a:gd name="connsiteX8" fmla="*/ 114300 w 3643313"/>
              <a:gd name="connsiteY8" fmla="*/ 4763 h 719138"/>
              <a:gd name="connsiteX9" fmla="*/ 0 w 3643313"/>
              <a:gd name="connsiteY9" fmla="*/ 0 h 7191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643313" h="719138">
                <a:moveTo>
                  <a:pt x="0" y="0"/>
                </a:moveTo>
                <a:lnTo>
                  <a:pt x="0" y="719138"/>
                </a:lnTo>
                <a:lnTo>
                  <a:pt x="3562350" y="719138"/>
                </a:lnTo>
                <a:lnTo>
                  <a:pt x="3562350" y="461963"/>
                </a:lnTo>
                <a:lnTo>
                  <a:pt x="3509963" y="404813"/>
                </a:lnTo>
                <a:lnTo>
                  <a:pt x="3643313" y="342900"/>
                </a:lnTo>
                <a:lnTo>
                  <a:pt x="3562350" y="295275"/>
                </a:lnTo>
                <a:lnTo>
                  <a:pt x="3562350" y="4763"/>
                </a:lnTo>
                <a:lnTo>
                  <a:pt x="114300" y="4763"/>
                </a:lnTo>
                <a:lnTo>
                  <a:pt x="0" y="0"/>
                </a:lnTo>
                <a:close/>
              </a:path>
            </a:pathLst>
          </a:custGeom>
          <a:solidFill>
            <a:schemeClr val="bg1">
              <a:lumMod val="95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671" name="Freeform: Shape 670">
            <a:extLst>
              <a:ext uri="{FF2B5EF4-FFF2-40B4-BE49-F238E27FC236}">
                <a16:creationId xmlns:a16="http://schemas.microsoft.com/office/drawing/2014/main" id="{1E4E0B96-29D0-40B4-9949-280D95AAC660}"/>
              </a:ext>
            </a:extLst>
          </xdr:cNvPr>
          <xdr:cNvSpPr/>
        </xdr:nvSpPr>
        <xdr:spPr>
          <a:xfrm rot="16200000">
            <a:off x="442914" y="37523736"/>
            <a:ext cx="3071812" cy="719138"/>
          </a:xfrm>
          <a:custGeom>
            <a:avLst/>
            <a:gdLst>
              <a:gd name="connsiteX0" fmla="*/ 0 w 3643313"/>
              <a:gd name="connsiteY0" fmla="*/ 0 h 719138"/>
              <a:gd name="connsiteX1" fmla="*/ 0 w 3643313"/>
              <a:gd name="connsiteY1" fmla="*/ 719138 h 719138"/>
              <a:gd name="connsiteX2" fmla="*/ 3562350 w 3643313"/>
              <a:gd name="connsiteY2" fmla="*/ 719138 h 719138"/>
              <a:gd name="connsiteX3" fmla="*/ 3562350 w 3643313"/>
              <a:gd name="connsiteY3" fmla="*/ 461963 h 719138"/>
              <a:gd name="connsiteX4" fmla="*/ 3509963 w 3643313"/>
              <a:gd name="connsiteY4" fmla="*/ 404813 h 719138"/>
              <a:gd name="connsiteX5" fmla="*/ 3643313 w 3643313"/>
              <a:gd name="connsiteY5" fmla="*/ 342900 h 719138"/>
              <a:gd name="connsiteX6" fmla="*/ 3562350 w 3643313"/>
              <a:gd name="connsiteY6" fmla="*/ 295275 h 719138"/>
              <a:gd name="connsiteX7" fmla="*/ 3562350 w 3643313"/>
              <a:gd name="connsiteY7" fmla="*/ 4763 h 719138"/>
              <a:gd name="connsiteX8" fmla="*/ 114300 w 3643313"/>
              <a:gd name="connsiteY8" fmla="*/ 4763 h 719138"/>
              <a:gd name="connsiteX9" fmla="*/ 0 w 3643313"/>
              <a:gd name="connsiteY9" fmla="*/ 0 h 7191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643313" h="719138">
                <a:moveTo>
                  <a:pt x="0" y="0"/>
                </a:moveTo>
                <a:lnTo>
                  <a:pt x="0" y="719138"/>
                </a:lnTo>
                <a:lnTo>
                  <a:pt x="3562350" y="719138"/>
                </a:lnTo>
                <a:lnTo>
                  <a:pt x="3562350" y="461963"/>
                </a:lnTo>
                <a:lnTo>
                  <a:pt x="3509963" y="404813"/>
                </a:lnTo>
                <a:lnTo>
                  <a:pt x="3643313" y="342900"/>
                </a:lnTo>
                <a:lnTo>
                  <a:pt x="3562350" y="295275"/>
                </a:lnTo>
                <a:lnTo>
                  <a:pt x="3562350" y="4763"/>
                </a:lnTo>
                <a:lnTo>
                  <a:pt x="114300" y="4763"/>
                </a:lnTo>
                <a:lnTo>
                  <a:pt x="0" y="0"/>
                </a:lnTo>
                <a:close/>
              </a:path>
            </a:pathLst>
          </a:custGeom>
          <a:solidFill>
            <a:schemeClr val="bg1">
              <a:lumMod val="95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697" name="Straight Connector 696">
            <a:extLst>
              <a:ext uri="{FF2B5EF4-FFF2-40B4-BE49-F238E27FC236}">
                <a16:creationId xmlns:a16="http://schemas.microsoft.com/office/drawing/2014/main" id="{6E01BA2D-68CD-414B-50D4-6D826E15C6B5}"/>
              </a:ext>
            </a:extLst>
          </xdr:cNvPr>
          <xdr:cNvCxnSpPr/>
        </xdr:nvCxnSpPr>
        <xdr:spPr>
          <a:xfrm>
            <a:off x="1890713" y="39985950"/>
            <a:ext cx="3276600"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751" name="Straight Connector 750">
            <a:extLst>
              <a:ext uri="{FF2B5EF4-FFF2-40B4-BE49-F238E27FC236}">
                <a16:creationId xmlns:a16="http://schemas.microsoft.com/office/drawing/2014/main" id="{E79327CD-E7DD-3007-D23A-EF58009F2C54}"/>
              </a:ext>
            </a:extLst>
          </xdr:cNvPr>
          <xdr:cNvCxnSpPr/>
        </xdr:nvCxnSpPr>
        <xdr:spPr>
          <a:xfrm>
            <a:off x="1619250" y="40185975"/>
            <a:ext cx="355758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2" name="Straight Connector 761">
            <a:extLst>
              <a:ext uri="{FF2B5EF4-FFF2-40B4-BE49-F238E27FC236}">
                <a16:creationId xmlns:a16="http://schemas.microsoft.com/office/drawing/2014/main" id="{022AF548-A1CD-2868-1BDD-4F1DF1A77C9E}"/>
              </a:ext>
            </a:extLst>
          </xdr:cNvPr>
          <xdr:cNvCxnSpPr/>
        </xdr:nvCxnSpPr>
        <xdr:spPr>
          <a:xfrm>
            <a:off x="1709738" y="36423600"/>
            <a:ext cx="0" cy="2990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2" name="Straight Connector 781">
            <a:extLst>
              <a:ext uri="{FF2B5EF4-FFF2-40B4-BE49-F238E27FC236}">
                <a16:creationId xmlns:a16="http://schemas.microsoft.com/office/drawing/2014/main" id="{B6BA1F7D-CB98-2752-6A2F-D6DCD15D0D39}"/>
              </a:ext>
            </a:extLst>
          </xdr:cNvPr>
          <xdr:cNvCxnSpPr/>
        </xdr:nvCxnSpPr>
        <xdr:spPr>
          <a:xfrm>
            <a:off x="1895476" y="36423600"/>
            <a:ext cx="0" cy="3552825"/>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794" name="Straight Connector 793">
            <a:extLst>
              <a:ext uri="{FF2B5EF4-FFF2-40B4-BE49-F238E27FC236}">
                <a16:creationId xmlns:a16="http://schemas.microsoft.com/office/drawing/2014/main" id="{7D708C41-D456-47C5-9659-9BB6476E3951}"/>
              </a:ext>
            </a:extLst>
          </xdr:cNvPr>
          <xdr:cNvCxnSpPr/>
        </xdr:nvCxnSpPr>
        <xdr:spPr>
          <a:xfrm flipV="1">
            <a:off x="1900237" y="37230257"/>
            <a:ext cx="2681288" cy="2750931"/>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831" name="Straight Connector 830">
            <a:extLst>
              <a:ext uri="{FF2B5EF4-FFF2-40B4-BE49-F238E27FC236}">
                <a16:creationId xmlns:a16="http://schemas.microsoft.com/office/drawing/2014/main" id="{EC5D6489-F151-9E2B-E143-B5556C02AE9E}"/>
              </a:ext>
            </a:extLst>
          </xdr:cNvPr>
          <xdr:cNvCxnSpPr/>
        </xdr:nvCxnSpPr>
        <xdr:spPr>
          <a:xfrm flipV="1">
            <a:off x="2643188" y="37133218"/>
            <a:ext cx="1838325" cy="18621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41" name="Arc 840">
            <a:extLst>
              <a:ext uri="{FF2B5EF4-FFF2-40B4-BE49-F238E27FC236}">
                <a16:creationId xmlns:a16="http://schemas.microsoft.com/office/drawing/2014/main" id="{FCAF3543-B197-9084-4E76-4EDB69FA5D38}"/>
              </a:ext>
            </a:extLst>
          </xdr:cNvPr>
          <xdr:cNvSpPr/>
        </xdr:nvSpPr>
        <xdr:spPr>
          <a:xfrm rot="1832715">
            <a:off x="1874901" y="39679621"/>
            <a:ext cx="403100" cy="403100"/>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842" name="TextBox 841">
            <a:extLst>
              <a:ext uri="{FF2B5EF4-FFF2-40B4-BE49-F238E27FC236}">
                <a16:creationId xmlns:a16="http://schemas.microsoft.com/office/drawing/2014/main" id="{420C89CE-5260-4D82-A47F-44CAF06A2482}"/>
              </a:ext>
            </a:extLst>
          </xdr:cNvPr>
          <xdr:cNvSpPr txBox="1"/>
        </xdr:nvSpPr>
        <xdr:spPr>
          <a:xfrm>
            <a:off x="2228850" y="39671625"/>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859" name="Straight Connector 858">
            <a:extLst>
              <a:ext uri="{FF2B5EF4-FFF2-40B4-BE49-F238E27FC236}">
                <a16:creationId xmlns:a16="http://schemas.microsoft.com/office/drawing/2014/main" id="{622FD241-3B4E-3398-1C81-51F3742E6FE5}"/>
              </a:ext>
            </a:extLst>
          </xdr:cNvPr>
          <xdr:cNvCxnSpPr/>
        </xdr:nvCxnSpPr>
        <xdr:spPr>
          <a:xfrm>
            <a:off x="1624012" y="37695186"/>
            <a:ext cx="71437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72" name="Straight Connector 871">
            <a:extLst>
              <a:ext uri="{FF2B5EF4-FFF2-40B4-BE49-F238E27FC236}">
                <a16:creationId xmlns:a16="http://schemas.microsoft.com/office/drawing/2014/main" id="{03FAD8DB-BDDA-32F1-D6ED-CA399187178E}"/>
              </a:ext>
            </a:extLst>
          </xdr:cNvPr>
          <xdr:cNvCxnSpPr/>
        </xdr:nvCxnSpPr>
        <xdr:spPr>
          <a:xfrm>
            <a:off x="3386137" y="38133339"/>
            <a:ext cx="428625" cy="4191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81" name="Straight Connector 880">
            <a:extLst>
              <a:ext uri="{FF2B5EF4-FFF2-40B4-BE49-F238E27FC236}">
                <a16:creationId xmlns:a16="http://schemas.microsoft.com/office/drawing/2014/main" id="{F645E745-CAE9-435E-9839-6AB42DCE79BB}"/>
              </a:ext>
            </a:extLst>
          </xdr:cNvPr>
          <xdr:cNvCxnSpPr/>
        </xdr:nvCxnSpPr>
        <xdr:spPr>
          <a:xfrm>
            <a:off x="4210050" y="39562088"/>
            <a:ext cx="0" cy="71913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96" name="Straight Connector 895">
            <a:extLst>
              <a:ext uri="{FF2B5EF4-FFF2-40B4-BE49-F238E27FC236}">
                <a16:creationId xmlns:a16="http://schemas.microsoft.com/office/drawing/2014/main" id="{16BBB5F6-F51F-23A1-C8AD-01A3F6B7CD84}"/>
              </a:ext>
            </a:extLst>
          </xdr:cNvPr>
          <xdr:cNvCxnSpPr/>
        </xdr:nvCxnSpPr>
        <xdr:spPr>
          <a:xfrm flipV="1">
            <a:off x="1619250" y="35747325"/>
            <a:ext cx="0" cy="5953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8" name="Straight Connector 917">
            <a:extLst>
              <a:ext uri="{FF2B5EF4-FFF2-40B4-BE49-F238E27FC236}">
                <a16:creationId xmlns:a16="http://schemas.microsoft.com/office/drawing/2014/main" id="{038C9F92-6340-FF78-14B7-815093DF5390}"/>
              </a:ext>
            </a:extLst>
          </xdr:cNvPr>
          <xdr:cNvCxnSpPr/>
        </xdr:nvCxnSpPr>
        <xdr:spPr>
          <a:xfrm flipV="1">
            <a:off x="2343150" y="35766375"/>
            <a:ext cx="0" cy="6048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23" name="Straight Connector 922">
            <a:extLst>
              <a:ext uri="{FF2B5EF4-FFF2-40B4-BE49-F238E27FC236}">
                <a16:creationId xmlns:a16="http://schemas.microsoft.com/office/drawing/2014/main" id="{EFF9C90A-71AA-24D5-FAE9-F713AFFAB4BC}"/>
              </a:ext>
            </a:extLst>
          </xdr:cNvPr>
          <xdr:cNvCxnSpPr/>
        </xdr:nvCxnSpPr>
        <xdr:spPr>
          <a:xfrm>
            <a:off x="1543052" y="36128326"/>
            <a:ext cx="8858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30" name="Straight Connector 929">
            <a:extLst>
              <a:ext uri="{FF2B5EF4-FFF2-40B4-BE49-F238E27FC236}">
                <a16:creationId xmlns:a16="http://schemas.microsoft.com/office/drawing/2014/main" id="{AAF50D86-42CA-729C-7D0F-7F05EF36C77F}"/>
              </a:ext>
            </a:extLst>
          </xdr:cNvPr>
          <xdr:cNvCxnSpPr/>
        </xdr:nvCxnSpPr>
        <xdr:spPr>
          <a:xfrm flipH="1">
            <a:off x="1571625" y="36085463"/>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32" name="Straight Connector 931">
            <a:extLst>
              <a:ext uri="{FF2B5EF4-FFF2-40B4-BE49-F238E27FC236}">
                <a16:creationId xmlns:a16="http://schemas.microsoft.com/office/drawing/2014/main" id="{5CA33AC9-FB43-4BD0-AE71-9C74019EE15F}"/>
              </a:ext>
            </a:extLst>
          </xdr:cNvPr>
          <xdr:cNvCxnSpPr/>
        </xdr:nvCxnSpPr>
        <xdr:spPr>
          <a:xfrm flipH="1">
            <a:off x="2295523" y="36085464"/>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0" name="Straight Connector 939">
            <a:extLst>
              <a:ext uri="{FF2B5EF4-FFF2-40B4-BE49-F238E27FC236}">
                <a16:creationId xmlns:a16="http://schemas.microsoft.com/office/drawing/2014/main" id="{7C849F02-7DE8-41C3-B00F-7B37DD4D9E5D}"/>
              </a:ext>
            </a:extLst>
          </xdr:cNvPr>
          <xdr:cNvCxnSpPr/>
        </xdr:nvCxnSpPr>
        <xdr:spPr>
          <a:xfrm>
            <a:off x="1543052" y="35842575"/>
            <a:ext cx="8858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1" name="Straight Connector 940">
            <a:extLst>
              <a:ext uri="{FF2B5EF4-FFF2-40B4-BE49-F238E27FC236}">
                <a16:creationId xmlns:a16="http://schemas.microsoft.com/office/drawing/2014/main" id="{AD58EFE2-BAEC-42BD-BD15-03478863DE90}"/>
              </a:ext>
            </a:extLst>
          </xdr:cNvPr>
          <xdr:cNvCxnSpPr/>
        </xdr:nvCxnSpPr>
        <xdr:spPr>
          <a:xfrm flipH="1">
            <a:off x="1571625" y="35799712"/>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2" name="Straight Connector 941">
            <a:extLst>
              <a:ext uri="{FF2B5EF4-FFF2-40B4-BE49-F238E27FC236}">
                <a16:creationId xmlns:a16="http://schemas.microsoft.com/office/drawing/2014/main" id="{BDDDF5A0-606A-4C6E-8107-E0ADA0C6B801}"/>
              </a:ext>
            </a:extLst>
          </xdr:cNvPr>
          <xdr:cNvCxnSpPr/>
        </xdr:nvCxnSpPr>
        <xdr:spPr>
          <a:xfrm flipH="1">
            <a:off x="2295523" y="35799713"/>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7" name="Straight Connector 946">
            <a:extLst>
              <a:ext uri="{FF2B5EF4-FFF2-40B4-BE49-F238E27FC236}">
                <a16:creationId xmlns:a16="http://schemas.microsoft.com/office/drawing/2014/main" id="{72110C33-FC7B-4168-90F1-B14D15398F25}"/>
              </a:ext>
            </a:extLst>
          </xdr:cNvPr>
          <xdr:cNvCxnSpPr/>
        </xdr:nvCxnSpPr>
        <xdr:spPr>
          <a:xfrm flipV="1">
            <a:off x="1895475" y="36052132"/>
            <a:ext cx="0" cy="30955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9" name="Straight Connector 948">
            <a:extLst>
              <a:ext uri="{FF2B5EF4-FFF2-40B4-BE49-F238E27FC236}">
                <a16:creationId xmlns:a16="http://schemas.microsoft.com/office/drawing/2014/main" id="{B7499343-6129-4882-A439-D306D01463C6}"/>
              </a:ext>
            </a:extLst>
          </xdr:cNvPr>
          <xdr:cNvCxnSpPr/>
        </xdr:nvCxnSpPr>
        <xdr:spPr>
          <a:xfrm flipH="1">
            <a:off x="1847848" y="36085470"/>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52" name="Straight Connector 951">
            <a:extLst>
              <a:ext uri="{FF2B5EF4-FFF2-40B4-BE49-F238E27FC236}">
                <a16:creationId xmlns:a16="http://schemas.microsoft.com/office/drawing/2014/main" id="{7A3890A5-CEC0-B30F-3478-3EB959DCF60A}"/>
              </a:ext>
            </a:extLst>
          </xdr:cNvPr>
          <xdr:cNvCxnSpPr/>
        </xdr:nvCxnSpPr>
        <xdr:spPr>
          <a:xfrm>
            <a:off x="4600575" y="36785550"/>
            <a:ext cx="540653" cy="5286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64" name="Straight Connector 963">
            <a:extLst>
              <a:ext uri="{FF2B5EF4-FFF2-40B4-BE49-F238E27FC236}">
                <a16:creationId xmlns:a16="http://schemas.microsoft.com/office/drawing/2014/main" id="{4D38D80B-3CED-00EE-B5D3-7F09357A20E1}"/>
              </a:ext>
            </a:extLst>
          </xdr:cNvPr>
          <xdr:cNvCxnSpPr/>
        </xdr:nvCxnSpPr>
        <xdr:spPr>
          <a:xfrm flipV="1">
            <a:off x="4467943" y="36512853"/>
            <a:ext cx="518395" cy="52511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67" name="Straight Connector 966">
            <a:extLst>
              <a:ext uri="{FF2B5EF4-FFF2-40B4-BE49-F238E27FC236}">
                <a16:creationId xmlns:a16="http://schemas.microsoft.com/office/drawing/2014/main" id="{85776243-61CC-CA55-27ED-D6DD245E36CE}"/>
              </a:ext>
            </a:extLst>
          </xdr:cNvPr>
          <xdr:cNvCxnSpPr/>
        </xdr:nvCxnSpPr>
        <xdr:spPr>
          <a:xfrm>
            <a:off x="4657724" y="36790313"/>
            <a:ext cx="0"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68" name="Straight Connector 967">
            <a:extLst>
              <a:ext uri="{FF2B5EF4-FFF2-40B4-BE49-F238E27FC236}">
                <a16:creationId xmlns:a16="http://schemas.microsoft.com/office/drawing/2014/main" id="{3BCAC86B-1B1C-4F3C-9E44-DB33315970BA}"/>
              </a:ext>
            </a:extLst>
          </xdr:cNvPr>
          <xdr:cNvCxnSpPr/>
        </xdr:nvCxnSpPr>
        <xdr:spPr>
          <a:xfrm>
            <a:off x="4867274" y="36518849"/>
            <a:ext cx="521171" cy="5095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69" name="Straight Connector 968">
            <a:extLst>
              <a:ext uri="{FF2B5EF4-FFF2-40B4-BE49-F238E27FC236}">
                <a16:creationId xmlns:a16="http://schemas.microsoft.com/office/drawing/2014/main" id="{9F2F548A-73F3-4DA0-8650-2CCECE50ADD5}"/>
              </a:ext>
            </a:extLst>
          </xdr:cNvPr>
          <xdr:cNvCxnSpPr/>
        </xdr:nvCxnSpPr>
        <xdr:spPr>
          <a:xfrm>
            <a:off x="4924423" y="36523612"/>
            <a:ext cx="0"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71" name="Straight Connector 970">
            <a:extLst>
              <a:ext uri="{FF2B5EF4-FFF2-40B4-BE49-F238E27FC236}">
                <a16:creationId xmlns:a16="http://schemas.microsoft.com/office/drawing/2014/main" id="{B93B77EE-6EF3-4DA2-A248-78284BB6A40E}"/>
              </a:ext>
            </a:extLst>
          </xdr:cNvPr>
          <xdr:cNvCxnSpPr/>
        </xdr:nvCxnSpPr>
        <xdr:spPr>
          <a:xfrm flipV="1">
            <a:off x="4887048" y="36922423"/>
            <a:ext cx="518395" cy="52511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72" name="Straight Connector 971">
            <a:extLst>
              <a:ext uri="{FF2B5EF4-FFF2-40B4-BE49-F238E27FC236}">
                <a16:creationId xmlns:a16="http://schemas.microsoft.com/office/drawing/2014/main" id="{42CE9524-0B53-48C4-8295-8F0AF5A4EB20}"/>
              </a:ext>
            </a:extLst>
          </xdr:cNvPr>
          <xdr:cNvCxnSpPr/>
        </xdr:nvCxnSpPr>
        <xdr:spPr>
          <a:xfrm>
            <a:off x="5076829" y="37199883"/>
            <a:ext cx="0"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73" name="Straight Connector 972">
            <a:extLst>
              <a:ext uri="{FF2B5EF4-FFF2-40B4-BE49-F238E27FC236}">
                <a16:creationId xmlns:a16="http://schemas.microsoft.com/office/drawing/2014/main" id="{499D5208-ED2F-4419-AC93-8AA2120581E9}"/>
              </a:ext>
            </a:extLst>
          </xdr:cNvPr>
          <xdr:cNvCxnSpPr/>
        </xdr:nvCxnSpPr>
        <xdr:spPr>
          <a:xfrm>
            <a:off x="5343528" y="36933182"/>
            <a:ext cx="0"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76" name="Straight Connector 975">
            <a:extLst>
              <a:ext uri="{FF2B5EF4-FFF2-40B4-BE49-F238E27FC236}">
                <a16:creationId xmlns:a16="http://schemas.microsoft.com/office/drawing/2014/main" id="{FA8C89DE-9C83-496F-8019-D6B2C14426BC}"/>
              </a:ext>
            </a:extLst>
          </xdr:cNvPr>
          <xdr:cNvCxnSpPr/>
        </xdr:nvCxnSpPr>
        <xdr:spPr>
          <a:xfrm flipV="1">
            <a:off x="4626397" y="36931952"/>
            <a:ext cx="250404" cy="25364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77" name="Straight Connector 976">
            <a:extLst>
              <a:ext uri="{FF2B5EF4-FFF2-40B4-BE49-F238E27FC236}">
                <a16:creationId xmlns:a16="http://schemas.microsoft.com/office/drawing/2014/main" id="{B237C15E-1458-44AF-83D3-9D30BC4CF691}"/>
              </a:ext>
            </a:extLst>
          </xdr:cNvPr>
          <xdr:cNvCxnSpPr/>
        </xdr:nvCxnSpPr>
        <xdr:spPr>
          <a:xfrm>
            <a:off x="4814886" y="36942711"/>
            <a:ext cx="0"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80" name="Straight Connector 979">
            <a:extLst>
              <a:ext uri="{FF2B5EF4-FFF2-40B4-BE49-F238E27FC236}">
                <a16:creationId xmlns:a16="http://schemas.microsoft.com/office/drawing/2014/main" id="{D3B7050F-50FF-2E76-4B03-3CE967F0FD0F}"/>
              </a:ext>
            </a:extLst>
          </xdr:cNvPr>
          <xdr:cNvCxnSpPr/>
        </xdr:nvCxnSpPr>
        <xdr:spPr>
          <a:xfrm>
            <a:off x="5272088" y="39562088"/>
            <a:ext cx="6096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82" name="Straight Connector 981">
            <a:extLst>
              <a:ext uri="{FF2B5EF4-FFF2-40B4-BE49-F238E27FC236}">
                <a16:creationId xmlns:a16="http://schemas.microsoft.com/office/drawing/2014/main" id="{4D02685E-076A-DD98-A76E-CDFBF8D36A01}"/>
              </a:ext>
            </a:extLst>
          </xdr:cNvPr>
          <xdr:cNvCxnSpPr/>
        </xdr:nvCxnSpPr>
        <xdr:spPr>
          <a:xfrm>
            <a:off x="5505451" y="39485888"/>
            <a:ext cx="0" cy="857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84" name="Straight Connector 983">
            <a:extLst>
              <a:ext uri="{FF2B5EF4-FFF2-40B4-BE49-F238E27FC236}">
                <a16:creationId xmlns:a16="http://schemas.microsoft.com/office/drawing/2014/main" id="{370B8131-C84A-80B4-4C8D-F0310B9A125D}"/>
              </a:ext>
            </a:extLst>
          </xdr:cNvPr>
          <xdr:cNvCxnSpPr/>
        </xdr:nvCxnSpPr>
        <xdr:spPr>
          <a:xfrm flipH="1">
            <a:off x="5467350" y="3952398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85" name="Straight Connector 984">
            <a:extLst>
              <a:ext uri="{FF2B5EF4-FFF2-40B4-BE49-F238E27FC236}">
                <a16:creationId xmlns:a16="http://schemas.microsoft.com/office/drawing/2014/main" id="{4607CCFB-948C-4E78-ACAE-64D8AFFF55ED}"/>
              </a:ext>
            </a:extLst>
          </xdr:cNvPr>
          <xdr:cNvCxnSpPr/>
        </xdr:nvCxnSpPr>
        <xdr:spPr>
          <a:xfrm>
            <a:off x="5272089" y="40271700"/>
            <a:ext cx="6096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86" name="Straight Connector 985">
            <a:extLst>
              <a:ext uri="{FF2B5EF4-FFF2-40B4-BE49-F238E27FC236}">
                <a16:creationId xmlns:a16="http://schemas.microsoft.com/office/drawing/2014/main" id="{12B77AAA-D000-40CE-8F07-A9796D06AE47}"/>
              </a:ext>
            </a:extLst>
          </xdr:cNvPr>
          <xdr:cNvCxnSpPr/>
        </xdr:nvCxnSpPr>
        <xdr:spPr>
          <a:xfrm flipH="1">
            <a:off x="5467351" y="4023360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87" name="Straight Connector 986">
            <a:extLst>
              <a:ext uri="{FF2B5EF4-FFF2-40B4-BE49-F238E27FC236}">
                <a16:creationId xmlns:a16="http://schemas.microsoft.com/office/drawing/2014/main" id="{94BF0F04-EB3D-4530-9FB2-C5CC0BB0A517}"/>
              </a:ext>
            </a:extLst>
          </xdr:cNvPr>
          <xdr:cNvCxnSpPr/>
        </xdr:nvCxnSpPr>
        <xdr:spPr>
          <a:xfrm>
            <a:off x="5829301" y="39485888"/>
            <a:ext cx="0" cy="857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88" name="Straight Connector 987">
            <a:extLst>
              <a:ext uri="{FF2B5EF4-FFF2-40B4-BE49-F238E27FC236}">
                <a16:creationId xmlns:a16="http://schemas.microsoft.com/office/drawing/2014/main" id="{3A0DE9D9-56AD-4B2B-BDCB-93BCE51EBD53}"/>
              </a:ext>
            </a:extLst>
          </xdr:cNvPr>
          <xdr:cNvCxnSpPr/>
        </xdr:nvCxnSpPr>
        <xdr:spPr>
          <a:xfrm flipH="1">
            <a:off x="5791200" y="3952398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89" name="Straight Connector 988">
            <a:extLst>
              <a:ext uri="{FF2B5EF4-FFF2-40B4-BE49-F238E27FC236}">
                <a16:creationId xmlns:a16="http://schemas.microsoft.com/office/drawing/2014/main" id="{BB18969B-F5EB-4C98-83FA-9179DA1D2D59}"/>
              </a:ext>
            </a:extLst>
          </xdr:cNvPr>
          <xdr:cNvCxnSpPr/>
        </xdr:nvCxnSpPr>
        <xdr:spPr>
          <a:xfrm flipH="1">
            <a:off x="5791201" y="4023360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0" name="Straight Connector 989">
            <a:extLst>
              <a:ext uri="{FF2B5EF4-FFF2-40B4-BE49-F238E27FC236}">
                <a16:creationId xmlns:a16="http://schemas.microsoft.com/office/drawing/2014/main" id="{C6D31F4C-A828-4330-9CEC-6C6B86926335}"/>
              </a:ext>
            </a:extLst>
          </xdr:cNvPr>
          <xdr:cNvCxnSpPr/>
        </xdr:nvCxnSpPr>
        <xdr:spPr>
          <a:xfrm>
            <a:off x="5272088" y="39985951"/>
            <a:ext cx="2952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1" name="Straight Connector 990">
            <a:extLst>
              <a:ext uri="{FF2B5EF4-FFF2-40B4-BE49-F238E27FC236}">
                <a16:creationId xmlns:a16="http://schemas.microsoft.com/office/drawing/2014/main" id="{D6270CB9-88E3-4D63-9C13-5584F366A354}"/>
              </a:ext>
            </a:extLst>
          </xdr:cNvPr>
          <xdr:cNvCxnSpPr/>
        </xdr:nvCxnSpPr>
        <xdr:spPr>
          <a:xfrm flipH="1">
            <a:off x="5467350" y="39947851"/>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4" name="Straight Connector 993">
            <a:extLst>
              <a:ext uri="{FF2B5EF4-FFF2-40B4-BE49-F238E27FC236}">
                <a16:creationId xmlns:a16="http://schemas.microsoft.com/office/drawing/2014/main" id="{5C7A9112-23B3-C379-6DE2-B2C224DE0F9A}"/>
              </a:ext>
            </a:extLst>
          </xdr:cNvPr>
          <xdr:cNvCxnSpPr/>
        </xdr:nvCxnSpPr>
        <xdr:spPr>
          <a:xfrm>
            <a:off x="3038475" y="39362064"/>
            <a:ext cx="15859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7" name="Straight Connector 996">
            <a:extLst>
              <a:ext uri="{FF2B5EF4-FFF2-40B4-BE49-F238E27FC236}">
                <a16:creationId xmlns:a16="http://schemas.microsoft.com/office/drawing/2014/main" id="{9163CCF0-FF65-F933-C2F9-A6DFB60D9A97}"/>
              </a:ext>
            </a:extLst>
          </xdr:cNvPr>
          <xdr:cNvCxnSpPr/>
        </xdr:nvCxnSpPr>
        <xdr:spPr>
          <a:xfrm>
            <a:off x="4533900" y="39295388"/>
            <a:ext cx="0" cy="3333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9" name="Straight Connector 998">
            <a:extLst>
              <a:ext uri="{FF2B5EF4-FFF2-40B4-BE49-F238E27FC236}">
                <a16:creationId xmlns:a16="http://schemas.microsoft.com/office/drawing/2014/main" id="{6E4341A0-EDC9-76F2-0BA6-46C0A7088F2B}"/>
              </a:ext>
            </a:extLst>
          </xdr:cNvPr>
          <xdr:cNvCxnSpPr/>
        </xdr:nvCxnSpPr>
        <xdr:spPr>
          <a:xfrm flipH="1">
            <a:off x="4495801" y="39319199"/>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00" name="Straight Connector 999">
            <a:extLst>
              <a:ext uri="{FF2B5EF4-FFF2-40B4-BE49-F238E27FC236}">
                <a16:creationId xmlns:a16="http://schemas.microsoft.com/office/drawing/2014/main" id="{BF345775-77C7-4EFE-8BD3-6FB4064B28AB}"/>
              </a:ext>
            </a:extLst>
          </xdr:cNvPr>
          <xdr:cNvCxnSpPr/>
        </xdr:nvCxnSpPr>
        <xdr:spPr>
          <a:xfrm flipH="1">
            <a:off x="4491035" y="39519226"/>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02" name="Straight Connector 1001">
            <a:extLst>
              <a:ext uri="{FF2B5EF4-FFF2-40B4-BE49-F238E27FC236}">
                <a16:creationId xmlns:a16="http://schemas.microsoft.com/office/drawing/2014/main" id="{051455F8-96D4-0ADF-682A-E35F364AFFE4}"/>
              </a:ext>
            </a:extLst>
          </xdr:cNvPr>
          <xdr:cNvCxnSpPr/>
        </xdr:nvCxnSpPr>
        <xdr:spPr>
          <a:xfrm>
            <a:off x="2590800" y="37333238"/>
            <a:ext cx="0" cy="15716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04" name="Straight Connector 1003">
            <a:extLst>
              <a:ext uri="{FF2B5EF4-FFF2-40B4-BE49-F238E27FC236}">
                <a16:creationId xmlns:a16="http://schemas.microsoft.com/office/drawing/2014/main" id="{D16B6398-2AA2-4F62-028C-E41497208D5A}"/>
              </a:ext>
            </a:extLst>
          </xdr:cNvPr>
          <xdr:cNvCxnSpPr/>
        </xdr:nvCxnSpPr>
        <xdr:spPr>
          <a:xfrm>
            <a:off x="2271711" y="37414200"/>
            <a:ext cx="40005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06" name="Straight Connector 1005">
            <a:extLst>
              <a:ext uri="{FF2B5EF4-FFF2-40B4-BE49-F238E27FC236}">
                <a16:creationId xmlns:a16="http://schemas.microsoft.com/office/drawing/2014/main" id="{9B69DD66-838C-422A-8488-28A103507112}"/>
              </a:ext>
            </a:extLst>
          </xdr:cNvPr>
          <xdr:cNvCxnSpPr/>
        </xdr:nvCxnSpPr>
        <xdr:spPr>
          <a:xfrm flipH="1">
            <a:off x="2295525" y="37376100"/>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08" name="Straight Connector 1007">
            <a:extLst>
              <a:ext uri="{FF2B5EF4-FFF2-40B4-BE49-F238E27FC236}">
                <a16:creationId xmlns:a16="http://schemas.microsoft.com/office/drawing/2014/main" id="{4FA89084-76E4-4F26-BB07-9068C1125976}"/>
              </a:ext>
            </a:extLst>
          </xdr:cNvPr>
          <xdr:cNvCxnSpPr/>
        </xdr:nvCxnSpPr>
        <xdr:spPr>
          <a:xfrm flipH="1">
            <a:off x="2547943" y="37376098"/>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9" name="Straight Connector 1068">
            <a:extLst>
              <a:ext uri="{FF2B5EF4-FFF2-40B4-BE49-F238E27FC236}">
                <a16:creationId xmlns:a16="http://schemas.microsoft.com/office/drawing/2014/main" id="{7B7D94B3-A832-4873-8C1B-95C3D3DC9039}"/>
              </a:ext>
            </a:extLst>
          </xdr:cNvPr>
          <xdr:cNvCxnSpPr/>
        </xdr:nvCxnSpPr>
        <xdr:spPr>
          <a:xfrm flipH="1">
            <a:off x="2209800" y="36385500"/>
            <a:ext cx="571500" cy="49530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72" name="Straight Connector 1071">
            <a:extLst>
              <a:ext uri="{FF2B5EF4-FFF2-40B4-BE49-F238E27FC236}">
                <a16:creationId xmlns:a16="http://schemas.microsoft.com/office/drawing/2014/main" id="{6B2075A4-1E90-46D9-AE97-A4CEE54F0959}"/>
              </a:ext>
            </a:extLst>
          </xdr:cNvPr>
          <xdr:cNvCxnSpPr/>
        </xdr:nvCxnSpPr>
        <xdr:spPr>
          <a:xfrm flipH="1">
            <a:off x="4962525" y="39023925"/>
            <a:ext cx="295275" cy="6953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74" name="Straight Connector 1073">
            <a:extLst>
              <a:ext uri="{FF2B5EF4-FFF2-40B4-BE49-F238E27FC236}">
                <a16:creationId xmlns:a16="http://schemas.microsoft.com/office/drawing/2014/main" id="{BFF48EBB-A4C8-4906-8E70-56195EB14FF9}"/>
              </a:ext>
            </a:extLst>
          </xdr:cNvPr>
          <xdr:cNvCxnSpPr/>
        </xdr:nvCxnSpPr>
        <xdr:spPr>
          <a:xfrm flipH="1" flipV="1">
            <a:off x="3638550" y="37157025"/>
            <a:ext cx="428625" cy="52387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77" name="Straight Connector 1076">
            <a:extLst>
              <a:ext uri="{FF2B5EF4-FFF2-40B4-BE49-F238E27FC236}">
                <a16:creationId xmlns:a16="http://schemas.microsoft.com/office/drawing/2014/main" id="{FB1E9979-8CCF-2676-E6DA-6AA10F2AE2F6}"/>
              </a:ext>
            </a:extLst>
          </xdr:cNvPr>
          <xdr:cNvCxnSpPr/>
        </xdr:nvCxnSpPr>
        <xdr:spPr>
          <a:xfrm>
            <a:off x="1223963" y="37690424"/>
            <a:ext cx="37147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79" name="Straight Connector 1078">
            <a:extLst>
              <a:ext uri="{FF2B5EF4-FFF2-40B4-BE49-F238E27FC236}">
                <a16:creationId xmlns:a16="http://schemas.microsoft.com/office/drawing/2014/main" id="{4F9BD2A9-89EB-ADC5-BF35-EF8A72DCE8E4}"/>
              </a:ext>
            </a:extLst>
          </xdr:cNvPr>
          <xdr:cNvCxnSpPr/>
        </xdr:nvCxnSpPr>
        <xdr:spPr>
          <a:xfrm>
            <a:off x="1295400" y="37609463"/>
            <a:ext cx="0" cy="2033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2" name="Straight Connector 1081">
            <a:extLst>
              <a:ext uri="{FF2B5EF4-FFF2-40B4-BE49-F238E27FC236}">
                <a16:creationId xmlns:a16="http://schemas.microsoft.com/office/drawing/2014/main" id="{969B2862-A0A3-E4D5-7E6A-25E407D917F1}"/>
              </a:ext>
            </a:extLst>
          </xdr:cNvPr>
          <xdr:cNvCxnSpPr/>
        </xdr:nvCxnSpPr>
        <xdr:spPr>
          <a:xfrm flipH="1">
            <a:off x="1257300" y="3765232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3" name="Straight Connector 1082">
            <a:extLst>
              <a:ext uri="{FF2B5EF4-FFF2-40B4-BE49-F238E27FC236}">
                <a16:creationId xmlns:a16="http://schemas.microsoft.com/office/drawing/2014/main" id="{B8E1684D-DF7F-4CE0-BD1D-5169B93F0BF4}"/>
              </a:ext>
            </a:extLst>
          </xdr:cNvPr>
          <xdr:cNvCxnSpPr/>
        </xdr:nvCxnSpPr>
        <xdr:spPr>
          <a:xfrm>
            <a:off x="1223958" y="39419212"/>
            <a:ext cx="37147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4" name="Straight Connector 1083">
            <a:extLst>
              <a:ext uri="{FF2B5EF4-FFF2-40B4-BE49-F238E27FC236}">
                <a16:creationId xmlns:a16="http://schemas.microsoft.com/office/drawing/2014/main" id="{1EC21EA5-5B21-4C45-B85B-7F2CC61A52B1}"/>
              </a:ext>
            </a:extLst>
          </xdr:cNvPr>
          <xdr:cNvCxnSpPr/>
        </xdr:nvCxnSpPr>
        <xdr:spPr>
          <a:xfrm flipH="1">
            <a:off x="1257295" y="3938111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5" name="Straight Connector 1084">
            <a:extLst>
              <a:ext uri="{FF2B5EF4-FFF2-40B4-BE49-F238E27FC236}">
                <a16:creationId xmlns:a16="http://schemas.microsoft.com/office/drawing/2014/main" id="{B97EA858-576A-4CF0-8F3D-633FE0147932}"/>
              </a:ext>
            </a:extLst>
          </xdr:cNvPr>
          <xdr:cNvCxnSpPr/>
        </xdr:nvCxnSpPr>
        <xdr:spPr>
          <a:xfrm>
            <a:off x="1228715" y="39557323"/>
            <a:ext cx="37147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6" name="Straight Connector 1085">
            <a:extLst>
              <a:ext uri="{FF2B5EF4-FFF2-40B4-BE49-F238E27FC236}">
                <a16:creationId xmlns:a16="http://schemas.microsoft.com/office/drawing/2014/main" id="{CEFE6AC2-E7CC-4A77-B0B8-827D8B207E16}"/>
              </a:ext>
            </a:extLst>
          </xdr:cNvPr>
          <xdr:cNvCxnSpPr/>
        </xdr:nvCxnSpPr>
        <xdr:spPr>
          <a:xfrm flipH="1">
            <a:off x="1262052" y="3951922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8" name="Straight Connector 1087">
            <a:extLst>
              <a:ext uri="{FF2B5EF4-FFF2-40B4-BE49-F238E27FC236}">
                <a16:creationId xmlns:a16="http://schemas.microsoft.com/office/drawing/2014/main" id="{9D23E49C-2246-D26F-8A85-A06B6949DB8B}"/>
              </a:ext>
            </a:extLst>
          </xdr:cNvPr>
          <xdr:cNvCxnSpPr/>
        </xdr:nvCxnSpPr>
        <xdr:spPr>
          <a:xfrm>
            <a:off x="1619250" y="40338375"/>
            <a:ext cx="0" cy="3000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0" name="Straight Connector 1089">
            <a:extLst>
              <a:ext uri="{FF2B5EF4-FFF2-40B4-BE49-F238E27FC236}">
                <a16:creationId xmlns:a16="http://schemas.microsoft.com/office/drawing/2014/main" id="{2FE20274-01BC-D65F-EBD5-0D525D3B9DD0}"/>
              </a:ext>
            </a:extLst>
          </xdr:cNvPr>
          <xdr:cNvCxnSpPr/>
        </xdr:nvCxnSpPr>
        <xdr:spPr>
          <a:xfrm>
            <a:off x="1538289" y="40557451"/>
            <a:ext cx="27527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1" name="Straight Connector 1090">
            <a:extLst>
              <a:ext uri="{FF2B5EF4-FFF2-40B4-BE49-F238E27FC236}">
                <a16:creationId xmlns:a16="http://schemas.microsoft.com/office/drawing/2014/main" id="{F4A71E23-AA27-400A-9558-1524611C0A5D}"/>
              </a:ext>
            </a:extLst>
          </xdr:cNvPr>
          <xdr:cNvCxnSpPr/>
        </xdr:nvCxnSpPr>
        <xdr:spPr>
          <a:xfrm flipH="1">
            <a:off x="1581149" y="4051935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2" name="Straight Connector 1091">
            <a:extLst>
              <a:ext uri="{FF2B5EF4-FFF2-40B4-BE49-F238E27FC236}">
                <a16:creationId xmlns:a16="http://schemas.microsoft.com/office/drawing/2014/main" id="{85946EC1-DA40-4458-8688-A4EF6A4FDB73}"/>
              </a:ext>
            </a:extLst>
          </xdr:cNvPr>
          <xdr:cNvCxnSpPr/>
        </xdr:nvCxnSpPr>
        <xdr:spPr>
          <a:xfrm>
            <a:off x="4210050" y="40338375"/>
            <a:ext cx="0" cy="3000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3" name="Straight Connector 1092">
            <a:extLst>
              <a:ext uri="{FF2B5EF4-FFF2-40B4-BE49-F238E27FC236}">
                <a16:creationId xmlns:a16="http://schemas.microsoft.com/office/drawing/2014/main" id="{F3F06DF5-6E4C-4470-B7E0-FA0A4AD02A66}"/>
              </a:ext>
            </a:extLst>
          </xdr:cNvPr>
          <xdr:cNvCxnSpPr/>
        </xdr:nvCxnSpPr>
        <xdr:spPr>
          <a:xfrm flipH="1">
            <a:off x="4171949" y="4051935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5" name="Straight Connector 1094">
            <a:extLst>
              <a:ext uri="{FF2B5EF4-FFF2-40B4-BE49-F238E27FC236}">
                <a16:creationId xmlns:a16="http://schemas.microsoft.com/office/drawing/2014/main" id="{57DECF15-F989-4453-AF10-1A4F4B056BF1}"/>
              </a:ext>
            </a:extLst>
          </xdr:cNvPr>
          <xdr:cNvCxnSpPr/>
        </xdr:nvCxnSpPr>
        <xdr:spPr>
          <a:xfrm flipV="1">
            <a:off x="2028826" y="37575042"/>
            <a:ext cx="914399" cy="92624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7" name="Straight Connector 1096">
            <a:extLst>
              <a:ext uri="{FF2B5EF4-FFF2-40B4-BE49-F238E27FC236}">
                <a16:creationId xmlns:a16="http://schemas.microsoft.com/office/drawing/2014/main" id="{82318ED1-BB7D-4146-8CC4-64CE5B37CC33}"/>
              </a:ext>
            </a:extLst>
          </xdr:cNvPr>
          <xdr:cNvCxnSpPr/>
        </xdr:nvCxnSpPr>
        <xdr:spPr>
          <a:xfrm>
            <a:off x="2028825" y="38380987"/>
            <a:ext cx="540653" cy="5286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9" name="Straight Connector 1098">
            <a:extLst>
              <a:ext uri="{FF2B5EF4-FFF2-40B4-BE49-F238E27FC236}">
                <a16:creationId xmlns:a16="http://schemas.microsoft.com/office/drawing/2014/main" id="{07EF7BD1-2215-0100-C3D9-9430B5613AB2}"/>
              </a:ext>
            </a:extLst>
          </xdr:cNvPr>
          <xdr:cNvCxnSpPr/>
        </xdr:nvCxnSpPr>
        <xdr:spPr>
          <a:xfrm flipH="1">
            <a:off x="2090738" y="38380987"/>
            <a:ext cx="4763"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0" name="Straight Connector 1099">
            <a:extLst>
              <a:ext uri="{FF2B5EF4-FFF2-40B4-BE49-F238E27FC236}">
                <a16:creationId xmlns:a16="http://schemas.microsoft.com/office/drawing/2014/main" id="{5D74417A-2994-4952-BE27-BD74F1C209DE}"/>
              </a:ext>
            </a:extLst>
          </xdr:cNvPr>
          <xdr:cNvCxnSpPr/>
        </xdr:nvCxnSpPr>
        <xdr:spPr>
          <a:xfrm>
            <a:off x="2824161" y="37561836"/>
            <a:ext cx="540653" cy="5286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1" name="Straight Connector 1100">
            <a:extLst>
              <a:ext uri="{FF2B5EF4-FFF2-40B4-BE49-F238E27FC236}">
                <a16:creationId xmlns:a16="http://schemas.microsoft.com/office/drawing/2014/main" id="{13A8FDDC-FC3B-463F-A050-5BF5ABC9E1A7}"/>
              </a:ext>
            </a:extLst>
          </xdr:cNvPr>
          <xdr:cNvCxnSpPr/>
        </xdr:nvCxnSpPr>
        <xdr:spPr>
          <a:xfrm flipH="1">
            <a:off x="2886074" y="37561836"/>
            <a:ext cx="4763" cy="123825"/>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103" name="TextBox 1102">
            <a:extLst>
              <a:ext uri="{FF2B5EF4-FFF2-40B4-BE49-F238E27FC236}">
                <a16:creationId xmlns:a16="http://schemas.microsoft.com/office/drawing/2014/main" id="{AE041756-7EBF-464C-9A5F-92B1FFA4D4D3}"/>
              </a:ext>
            </a:extLst>
          </xdr:cNvPr>
          <xdr:cNvSpPr txBox="1"/>
        </xdr:nvSpPr>
        <xdr:spPr>
          <a:xfrm>
            <a:off x="2238375" y="37871400"/>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b</a:t>
            </a:r>
            <a:endParaRPr lang="tr-TR" sz="800">
              <a:latin typeface="Arial" panose="020B0604020202020204" pitchFamily="34" charset="0"/>
              <a:cs typeface="Arial" panose="020B0604020202020204" pitchFamily="34" charset="0"/>
            </a:endParaRPr>
          </a:p>
        </xdr:txBody>
      </xdr:sp>
    </xdr:grpSp>
    <xdr:clientData/>
  </xdr:twoCellAnchor>
  <xdr:twoCellAnchor>
    <xdr:from>
      <xdr:col>1</xdr:col>
      <xdr:colOff>95248</xdr:colOff>
      <xdr:row>280</xdr:row>
      <xdr:rowOff>26868</xdr:rowOff>
    </xdr:from>
    <xdr:to>
      <xdr:col>48</xdr:col>
      <xdr:colOff>90488</xdr:colOff>
      <xdr:row>313</xdr:row>
      <xdr:rowOff>100013</xdr:rowOff>
    </xdr:to>
    <xdr:grpSp>
      <xdr:nvGrpSpPr>
        <xdr:cNvPr id="1380" name="Group 1379">
          <a:extLst>
            <a:ext uri="{FF2B5EF4-FFF2-40B4-BE49-F238E27FC236}">
              <a16:creationId xmlns:a16="http://schemas.microsoft.com/office/drawing/2014/main" id="{DF8C002A-E4C2-2783-9599-3FE23A1E4B31}"/>
            </a:ext>
          </a:extLst>
        </xdr:cNvPr>
        <xdr:cNvGrpSpPr/>
      </xdr:nvGrpSpPr>
      <xdr:grpSpPr>
        <a:xfrm>
          <a:off x="257173" y="40584318"/>
          <a:ext cx="7605715" cy="4788020"/>
          <a:chOff x="257173" y="40584318"/>
          <a:chExt cx="7605715" cy="4788020"/>
        </a:xfrm>
      </xdr:grpSpPr>
      <xdr:cxnSp macro="">
        <xdr:nvCxnSpPr>
          <xdr:cNvPr id="1005" name="Straight Connector 1004">
            <a:extLst>
              <a:ext uri="{FF2B5EF4-FFF2-40B4-BE49-F238E27FC236}">
                <a16:creationId xmlns:a16="http://schemas.microsoft.com/office/drawing/2014/main" id="{85EAC8DD-2E91-CB0C-E209-40A9D8F17AAB}"/>
              </a:ext>
            </a:extLst>
          </xdr:cNvPr>
          <xdr:cNvCxnSpPr/>
        </xdr:nvCxnSpPr>
        <xdr:spPr>
          <a:xfrm>
            <a:off x="7191375" y="42243375"/>
            <a:ext cx="671513"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789" name="Freeform: Shape 788">
            <a:extLst>
              <a:ext uri="{FF2B5EF4-FFF2-40B4-BE49-F238E27FC236}">
                <a16:creationId xmlns:a16="http://schemas.microsoft.com/office/drawing/2014/main" id="{322DD424-52A3-C313-D95D-759D29B99649}"/>
              </a:ext>
            </a:extLst>
          </xdr:cNvPr>
          <xdr:cNvSpPr/>
        </xdr:nvSpPr>
        <xdr:spPr>
          <a:xfrm>
            <a:off x="704850" y="41171813"/>
            <a:ext cx="5414963" cy="2967037"/>
          </a:xfrm>
          <a:custGeom>
            <a:avLst/>
            <a:gdLst>
              <a:gd name="connsiteX0" fmla="*/ 0 w 5414963"/>
              <a:gd name="connsiteY0" fmla="*/ 1576387 h 2967037"/>
              <a:gd name="connsiteX1" fmla="*/ 209550 w 5414963"/>
              <a:gd name="connsiteY1" fmla="*/ 2257425 h 2967037"/>
              <a:gd name="connsiteX2" fmla="*/ 209550 w 5414963"/>
              <a:gd name="connsiteY2" fmla="*/ 2967037 h 2967037"/>
              <a:gd name="connsiteX3" fmla="*/ 2695575 w 5414963"/>
              <a:gd name="connsiteY3" fmla="*/ 2967037 h 2967037"/>
              <a:gd name="connsiteX4" fmla="*/ 5414963 w 5414963"/>
              <a:gd name="connsiteY4" fmla="*/ 1676400 h 2967037"/>
              <a:gd name="connsiteX5" fmla="*/ 5414963 w 5414963"/>
              <a:gd name="connsiteY5" fmla="*/ 1085850 h 2967037"/>
              <a:gd name="connsiteX6" fmla="*/ 5072063 w 5414963"/>
              <a:gd name="connsiteY6" fmla="*/ 0 h 2967037"/>
              <a:gd name="connsiteX7" fmla="*/ 0 w 5414963"/>
              <a:gd name="connsiteY7" fmla="*/ 1576387 h 29670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5414963" h="2967037">
                <a:moveTo>
                  <a:pt x="0" y="1576387"/>
                </a:moveTo>
                <a:lnTo>
                  <a:pt x="209550" y="2257425"/>
                </a:lnTo>
                <a:lnTo>
                  <a:pt x="209550" y="2967037"/>
                </a:lnTo>
                <a:lnTo>
                  <a:pt x="2695575" y="2967037"/>
                </a:lnTo>
                <a:lnTo>
                  <a:pt x="5414963" y="1676400"/>
                </a:lnTo>
                <a:lnTo>
                  <a:pt x="5414963" y="1085850"/>
                </a:lnTo>
                <a:lnTo>
                  <a:pt x="5072063" y="0"/>
                </a:lnTo>
                <a:lnTo>
                  <a:pt x="0" y="1576387"/>
                </a:lnTo>
                <a:close/>
              </a:path>
            </a:pathLst>
          </a:custGeom>
          <a:solidFill>
            <a:schemeClr val="bg1">
              <a:lumMod val="95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624" name="Freeform: Shape 623">
            <a:extLst>
              <a:ext uri="{FF2B5EF4-FFF2-40B4-BE49-F238E27FC236}">
                <a16:creationId xmlns:a16="http://schemas.microsoft.com/office/drawing/2014/main" id="{031B2A15-CB11-6B5A-F149-A9677B6E928E}"/>
              </a:ext>
            </a:extLst>
          </xdr:cNvPr>
          <xdr:cNvSpPr/>
        </xdr:nvSpPr>
        <xdr:spPr>
          <a:xfrm>
            <a:off x="4376742" y="42257655"/>
            <a:ext cx="2814638" cy="590550"/>
          </a:xfrm>
          <a:custGeom>
            <a:avLst/>
            <a:gdLst>
              <a:gd name="connsiteX0" fmla="*/ 0 w 2814638"/>
              <a:gd name="connsiteY0" fmla="*/ 147638 h 590550"/>
              <a:gd name="connsiteX1" fmla="*/ 0 w 2814638"/>
              <a:gd name="connsiteY1" fmla="*/ 590550 h 590550"/>
              <a:gd name="connsiteX2" fmla="*/ 2743200 w 2814638"/>
              <a:gd name="connsiteY2" fmla="*/ 590550 h 590550"/>
              <a:gd name="connsiteX3" fmla="*/ 2743200 w 2814638"/>
              <a:gd name="connsiteY3" fmla="*/ 347663 h 590550"/>
              <a:gd name="connsiteX4" fmla="*/ 2814638 w 2814638"/>
              <a:gd name="connsiteY4" fmla="*/ 295275 h 590550"/>
              <a:gd name="connsiteX5" fmla="*/ 2686050 w 2814638"/>
              <a:gd name="connsiteY5" fmla="*/ 238125 h 590550"/>
              <a:gd name="connsiteX6" fmla="*/ 2752725 w 2814638"/>
              <a:gd name="connsiteY6" fmla="*/ 195263 h 590550"/>
              <a:gd name="connsiteX7" fmla="*/ 2752725 w 2814638"/>
              <a:gd name="connsiteY7" fmla="*/ 0 h 590550"/>
              <a:gd name="connsiteX8" fmla="*/ 481013 w 2814638"/>
              <a:gd name="connsiteY8" fmla="*/ 0 h 590550"/>
              <a:gd name="connsiteX9" fmla="*/ 0 w 2814638"/>
              <a:gd name="connsiteY9" fmla="*/ 147638 h 590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2814638" h="590550">
                <a:moveTo>
                  <a:pt x="0" y="147638"/>
                </a:moveTo>
                <a:lnTo>
                  <a:pt x="0" y="590550"/>
                </a:lnTo>
                <a:lnTo>
                  <a:pt x="2743200" y="590550"/>
                </a:lnTo>
                <a:lnTo>
                  <a:pt x="2743200" y="347663"/>
                </a:lnTo>
                <a:lnTo>
                  <a:pt x="2814638" y="295275"/>
                </a:lnTo>
                <a:lnTo>
                  <a:pt x="2686050" y="238125"/>
                </a:lnTo>
                <a:lnTo>
                  <a:pt x="2752725" y="195263"/>
                </a:lnTo>
                <a:lnTo>
                  <a:pt x="2752725" y="0"/>
                </a:lnTo>
                <a:lnTo>
                  <a:pt x="481013" y="0"/>
                </a:lnTo>
                <a:lnTo>
                  <a:pt x="0" y="14763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573" name="Straight Connector 572">
            <a:extLst>
              <a:ext uri="{FF2B5EF4-FFF2-40B4-BE49-F238E27FC236}">
                <a16:creationId xmlns:a16="http://schemas.microsoft.com/office/drawing/2014/main" id="{B54105EC-78FD-CBC9-EFE0-B61CB1DF2AE2}"/>
              </a:ext>
            </a:extLst>
          </xdr:cNvPr>
          <xdr:cNvCxnSpPr/>
        </xdr:nvCxnSpPr>
        <xdr:spPr>
          <a:xfrm>
            <a:off x="4376725" y="42757723"/>
            <a:ext cx="274321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Freeform: Shape 120">
            <a:extLst>
              <a:ext uri="{FF2B5EF4-FFF2-40B4-BE49-F238E27FC236}">
                <a16:creationId xmlns:a16="http://schemas.microsoft.com/office/drawing/2014/main" id="{21CC262E-24F2-84A4-8ECE-AE040DE4F5C4}"/>
              </a:ext>
            </a:extLst>
          </xdr:cNvPr>
          <xdr:cNvSpPr/>
        </xdr:nvSpPr>
        <xdr:spPr>
          <a:xfrm rot="20560294">
            <a:off x="671018" y="41804952"/>
            <a:ext cx="6248302" cy="704850"/>
          </a:xfrm>
          <a:custGeom>
            <a:avLst/>
            <a:gdLst>
              <a:gd name="connsiteX0" fmla="*/ 0 w 4967287"/>
              <a:gd name="connsiteY0" fmla="*/ 4763 h 704850"/>
              <a:gd name="connsiteX1" fmla="*/ 0 w 4967287"/>
              <a:gd name="connsiteY1" fmla="*/ 704850 h 704850"/>
              <a:gd name="connsiteX2" fmla="*/ 4867275 w 4967287"/>
              <a:gd name="connsiteY2" fmla="*/ 704850 h 704850"/>
              <a:gd name="connsiteX3" fmla="*/ 4867275 w 4967287"/>
              <a:gd name="connsiteY3" fmla="*/ 385763 h 704850"/>
              <a:gd name="connsiteX4" fmla="*/ 4791075 w 4967287"/>
              <a:gd name="connsiteY4" fmla="*/ 352425 h 704850"/>
              <a:gd name="connsiteX5" fmla="*/ 4967287 w 4967287"/>
              <a:gd name="connsiteY5" fmla="*/ 276225 h 704850"/>
              <a:gd name="connsiteX6" fmla="*/ 4862512 w 4967287"/>
              <a:gd name="connsiteY6" fmla="*/ 238125 h 704850"/>
              <a:gd name="connsiteX7" fmla="*/ 4862512 w 4967287"/>
              <a:gd name="connsiteY7" fmla="*/ 0 h 704850"/>
              <a:gd name="connsiteX8" fmla="*/ 0 w 4967287"/>
              <a:gd name="connsiteY8" fmla="*/ 4763 h 704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67287" h="704850">
                <a:moveTo>
                  <a:pt x="0" y="4763"/>
                </a:moveTo>
                <a:lnTo>
                  <a:pt x="0" y="704850"/>
                </a:lnTo>
                <a:lnTo>
                  <a:pt x="4867275" y="704850"/>
                </a:lnTo>
                <a:lnTo>
                  <a:pt x="4867275" y="385763"/>
                </a:lnTo>
                <a:lnTo>
                  <a:pt x="4791075" y="352425"/>
                </a:lnTo>
                <a:lnTo>
                  <a:pt x="4967287" y="276225"/>
                </a:lnTo>
                <a:lnTo>
                  <a:pt x="4862512" y="238125"/>
                </a:lnTo>
                <a:lnTo>
                  <a:pt x="4862512" y="0"/>
                </a:lnTo>
                <a:lnTo>
                  <a:pt x="0" y="4763"/>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257" name="Straight Connector 256">
            <a:extLst>
              <a:ext uri="{FF2B5EF4-FFF2-40B4-BE49-F238E27FC236}">
                <a16:creationId xmlns:a16="http://schemas.microsoft.com/office/drawing/2014/main" id="{CDE5F634-9B54-4198-08D8-70AFC8EBAB18}"/>
              </a:ext>
            </a:extLst>
          </xdr:cNvPr>
          <xdr:cNvCxnSpPr/>
        </xdr:nvCxnSpPr>
        <xdr:spPr>
          <a:xfrm flipV="1">
            <a:off x="737840" y="41021336"/>
            <a:ext cx="5829648" cy="1825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36" name="Rectangle 435">
            <a:extLst>
              <a:ext uri="{FF2B5EF4-FFF2-40B4-BE49-F238E27FC236}">
                <a16:creationId xmlns:a16="http://schemas.microsoft.com/office/drawing/2014/main" id="{68EEE986-1CA3-3AE6-ABC6-4992750DB91C}"/>
              </a:ext>
            </a:extLst>
          </xdr:cNvPr>
          <xdr:cNvSpPr/>
        </xdr:nvSpPr>
        <xdr:spPr>
          <a:xfrm>
            <a:off x="914399" y="43424471"/>
            <a:ext cx="2481264" cy="714379"/>
          </a:xfrm>
          <a:prstGeom prst="rect">
            <a:avLst/>
          </a:pr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443" name="Straight Connector 442">
            <a:extLst>
              <a:ext uri="{FF2B5EF4-FFF2-40B4-BE49-F238E27FC236}">
                <a16:creationId xmlns:a16="http://schemas.microsoft.com/office/drawing/2014/main" id="{2772937D-5120-42DD-A7C8-128207B01552}"/>
              </a:ext>
            </a:extLst>
          </xdr:cNvPr>
          <xdr:cNvCxnSpPr/>
        </xdr:nvCxnSpPr>
        <xdr:spPr>
          <a:xfrm>
            <a:off x="914400" y="44034075"/>
            <a:ext cx="248126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66" name="Freeform: Shape 465">
            <a:extLst>
              <a:ext uri="{FF2B5EF4-FFF2-40B4-BE49-F238E27FC236}">
                <a16:creationId xmlns:a16="http://schemas.microsoft.com/office/drawing/2014/main" id="{35B96466-47AE-3849-0AC8-37ED99DB1EFD}"/>
              </a:ext>
            </a:extLst>
          </xdr:cNvPr>
          <xdr:cNvSpPr/>
        </xdr:nvSpPr>
        <xdr:spPr>
          <a:xfrm>
            <a:off x="1938338" y="42386250"/>
            <a:ext cx="433387" cy="1638300"/>
          </a:xfrm>
          <a:custGeom>
            <a:avLst/>
            <a:gdLst>
              <a:gd name="connsiteX0" fmla="*/ 433387 w 433387"/>
              <a:gd name="connsiteY0" fmla="*/ 0 h 1638300"/>
              <a:gd name="connsiteX1" fmla="*/ 433387 w 433387"/>
              <a:gd name="connsiteY1" fmla="*/ 1638300 h 1638300"/>
              <a:gd name="connsiteX2" fmla="*/ 0 w 433387"/>
              <a:gd name="connsiteY2" fmla="*/ 1638300 h 1638300"/>
              <a:gd name="connsiteX3" fmla="*/ 0 w 433387"/>
              <a:gd name="connsiteY3" fmla="*/ 138113 h 1638300"/>
              <a:gd name="connsiteX4" fmla="*/ 433387 w 433387"/>
              <a:gd name="connsiteY4" fmla="*/ 0 h 1638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33387" h="1638300">
                <a:moveTo>
                  <a:pt x="433387" y="0"/>
                </a:moveTo>
                <a:lnTo>
                  <a:pt x="433387" y="1638300"/>
                </a:lnTo>
                <a:lnTo>
                  <a:pt x="0" y="1638300"/>
                </a:lnTo>
                <a:lnTo>
                  <a:pt x="0" y="138113"/>
                </a:lnTo>
                <a:lnTo>
                  <a:pt x="433387"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499" name="Straight Connector 498">
            <a:extLst>
              <a:ext uri="{FF2B5EF4-FFF2-40B4-BE49-F238E27FC236}">
                <a16:creationId xmlns:a16="http://schemas.microsoft.com/office/drawing/2014/main" id="{15E2E2E6-5B5C-E8E1-C13E-B65DE73D332C}"/>
              </a:ext>
            </a:extLst>
          </xdr:cNvPr>
          <xdr:cNvCxnSpPr/>
        </xdr:nvCxnSpPr>
        <xdr:spPr>
          <a:xfrm>
            <a:off x="2300287" y="42405300"/>
            <a:ext cx="0" cy="161925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6" name="Straight Connector 535">
            <a:extLst>
              <a:ext uri="{FF2B5EF4-FFF2-40B4-BE49-F238E27FC236}">
                <a16:creationId xmlns:a16="http://schemas.microsoft.com/office/drawing/2014/main" id="{A876DF27-5652-173F-26A5-83E370B271B2}"/>
              </a:ext>
            </a:extLst>
          </xdr:cNvPr>
          <xdr:cNvCxnSpPr/>
        </xdr:nvCxnSpPr>
        <xdr:spPr>
          <a:xfrm>
            <a:off x="2176463" y="42595800"/>
            <a:ext cx="4948237"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547" name="Straight Connector 546">
            <a:extLst>
              <a:ext uri="{FF2B5EF4-FFF2-40B4-BE49-F238E27FC236}">
                <a16:creationId xmlns:a16="http://schemas.microsoft.com/office/drawing/2014/main" id="{630FED2E-342D-35C2-87A7-E44D78BA7CEC}"/>
              </a:ext>
            </a:extLst>
          </xdr:cNvPr>
          <xdr:cNvCxnSpPr/>
        </xdr:nvCxnSpPr>
        <xdr:spPr>
          <a:xfrm>
            <a:off x="2181225" y="42586275"/>
            <a:ext cx="0" cy="1681163"/>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732" name="Straight Connector 731">
            <a:extLst>
              <a:ext uri="{FF2B5EF4-FFF2-40B4-BE49-F238E27FC236}">
                <a16:creationId xmlns:a16="http://schemas.microsoft.com/office/drawing/2014/main" id="{5370A5FF-FD40-3528-EB32-04387FEA75FF}"/>
              </a:ext>
            </a:extLst>
          </xdr:cNvPr>
          <xdr:cNvCxnSpPr/>
        </xdr:nvCxnSpPr>
        <xdr:spPr>
          <a:xfrm>
            <a:off x="5771802" y="41160581"/>
            <a:ext cx="213023" cy="682744"/>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61" name="Straight Connector 760">
            <a:extLst>
              <a:ext uri="{FF2B5EF4-FFF2-40B4-BE49-F238E27FC236}">
                <a16:creationId xmlns:a16="http://schemas.microsoft.com/office/drawing/2014/main" id="{8AA38982-412E-B60A-4601-1BE626A985FF}"/>
              </a:ext>
            </a:extLst>
          </xdr:cNvPr>
          <xdr:cNvCxnSpPr/>
        </xdr:nvCxnSpPr>
        <xdr:spPr>
          <a:xfrm>
            <a:off x="6115045" y="42257663"/>
            <a:ext cx="0" cy="59055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829" name="Freeform: Shape 828">
            <a:extLst>
              <a:ext uri="{FF2B5EF4-FFF2-40B4-BE49-F238E27FC236}">
                <a16:creationId xmlns:a16="http://schemas.microsoft.com/office/drawing/2014/main" id="{C378B187-B8F2-07BA-E634-C7872FC7C6EC}"/>
              </a:ext>
            </a:extLst>
          </xdr:cNvPr>
          <xdr:cNvSpPr/>
        </xdr:nvSpPr>
        <xdr:spPr>
          <a:xfrm>
            <a:off x="3609977" y="42848212"/>
            <a:ext cx="1547812" cy="585788"/>
          </a:xfrm>
          <a:custGeom>
            <a:avLst/>
            <a:gdLst>
              <a:gd name="connsiteX0" fmla="*/ 1547812 w 1547812"/>
              <a:gd name="connsiteY0" fmla="*/ 452438 h 585788"/>
              <a:gd name="connsiteX1" fmla="*/ 1547812 w 1547812"/>
              <a:gd name="connsiteY1" fmla="*/ 0 h 585788"/>
              <a:gd name="connsiteX2" fmla="*/ 0 w 1547812"/>
              <a:gd name="connsiteY2" fmla="*/ 0 h 585788"/>
              <a:gd name="connsiteX3" fmla="*/ 0 w 1547812"/>
              <a:gd name="connsiteY3" fmla="*/ 585788 h 585788"/>
              <a:gd name="connsiteX4" fmla="*/ 1271587 w 1547812"/>
              <a:gd name="connsiteY4" fmla="*/ 585788 h 585788"/>
              <a:gd name="connsiteX5" fmla="*/ 1547812 w 1547812"/>
              <a:gd name="connsiteY5" fmla="*/ 452438 h 5857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47812" h="585788">
                <a:moveTo>
                  <a:pt x="1547812" y="452438"/>
                </a:moveTo>
                <a:lnTo>
                  <a:pt x="1547812" y="0"/>
                </a:lnTo>
                <a:lnTo>
                  <a:pt x="0" y="0"/>
                </a:lnTo>
                <a:lnTo>
                  <a:pt x="0" y="585788"/>
                </a:lnTo>
                <a:lnTo>
                  <a:pt x="1271587" y="585788"/>
                </a:lnTo>
                <a:lnTo>
                  <a:pt x="1547812" y="45243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819" name="Straight Connector 818">
            <a:extLst>
              <a:ext uri="{FF2B5EF4-FFF2-40B4-BE49-F238E27FC236}">
                <a16:creationId xmlns:a16="http://schemas.microsoft.com/office/drawing/2014/main" id="{CD62C9D4-26E4-437A-8A58-6942797B4BCF}"/>
              </a:ext>
            </a:extLst>
          </xdr:cNvPr>
          <xdr:cNvCxnSpPr/>
        </xdr:nvCxnSpPr>
        <xdr:spPr>
          <a:xfrm>
            <a:off x="3609975" y="42933938"/>
            <a:ext cx="154781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3" name="Straight Connector 452">
            <a:extLst>
              <a:ext uri="{FF2B5EF4-FFF2-40B4-BE49-F238E27FC236}">
                <a16:creationId xmlns:a16="http://schemas.microsoft.com/office/drawing/2014/main" id="{CBA6985A-7272-47A8-AE7B-4426F63FB962}"/>
              </a:ext>
            </a:extLst>
          </xdr:cNvPr>
          <xdr:cNvCxnSpPr/>
        </xdr:nvCxnSpPr>
        <xdr:spPr>
          <a:xfrm flipV="1">
            <a:off x="790227" y="41162288"/>
            <a:ext cx="5942271" cy="1860436"/>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848" name="Arc 847">
            <a:extLst>
              <a:ext uri="{FF2B5EF4-FFF2-40B4-BE49-F238E27FC236}">
                <a16:creationId xmlns:a16="http://schemas.microsoft.com/office/drawing/2014/main" id="{0C515C1E-1203-F92F-917A-4598A68DED5B}"/>
              </a:ext>
            </a:extLst>
          </xdr:cNvPr>
          <xdr:cNvSpPr/>
        </xdr:nvSpPr>
        <xdr:spPr>
          <a:xfrm rot="2769510">
            <a:off x="2481262" y="42414825"/>
            <a:ext cx="228600" cy="228600"/>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863" name="TextBox 862">
            <a:extLst>
              <a:ext uri="{FF2B5EF4-FFF2-40B4-BE49-F238E27FC236}">
                <a16:creationId xmlns:a16="http://schemas.microsoft.com/office/drawing/2014/main" id="{A6922B5A-22A6-4463-9615-785F264D1B95}"/>
              </a:ext>
            </a:extLst>
          </xdr:cNvPr>
          <xdr:cNvSpPr txBox="1"/>
        </xdr:nvSpPr>
        <xdr:spPr>
          <a:xfrm>
            <a:off x="2700338" y="42395775"/>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880" name="Straight Connector 879">
            <a:extLst>
              <a:ext uri="{FF2B5EF4-FFF2-40B4-BE49-F238E27FC236}">
                <a16:creationId xmlns:a16="http://schemas.microsoft.com/office/drawing/2014/main" id="{01DC0FA9-8115-8F4C-56B6-6E2F588850F9}"/>
              </a:ext>
            </a:extLst>
          </xdr:cNvPr>
          <xdr:cNvCxnSpPr/>
        </xdr:nvCxnSpPr>
        <xdr:spPr>
          <a:xfrm flipV="1">
            <a:off x="490175" y="40766821"/>
            <a:ext cx="5277213" cy="165105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2" name="Straight Connector 911">
            <a:extLst>
              <a:ext uri="{FF2B5EF4-FFF2-40B4-BE49-F238E27FC236}">
                <a16:creationId xmlns:a16="http://schemas.microsoft.com/office/drawing/2014/main" id="{5D45F79F-1837-07E9-8C5E-16E719326B43}"/>
              </a:ext>
            </a:extLst>
          </xdr:cNvPr>
          <xdr:cNvCxnSpPr/>
        </xdr:nvCxnSpPr>
        <xdr:spPr>
          <a:xfrm flipH="1" flipV="1">
            <a:off x="561625" y="42284530"/>
            <a:ext cx="119413" cy="39189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25" name="Straight Connector 924">
            <a:extLst>
              <a:ext uri="{FF2B5EF4-FFF2-40B4-BE49-F238E27FC236}">
                <a16:creationId xmlns:a16="http://schemas.microsoft.com/office/drawing/2014/main" id="{077C5818-728D-7A4F-9FF3-E3DD86765F0A}"/>
              </a:ext>
            </a:extLst>
          </xdr:cNvPr>
          <xdr:cNvCxnSpPr/>
        </xdr:nvCxnSpPr>
        <xdr:spPr>
          <a:xfrm flipH="1">
            <a:off x="561975" y="42329100"/>
            <a:ext cx="66675"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3" name="Straight Connector 942">
            <a:extLst>
              <a:ext uri="{FF2B5EF4-FFF2-40B4-BE49-F238E27FC236}">
                <a16:creationId xmlns:a16="http://schemas.microsoft.com/office/drawing/2014/main" id="{F0157A8F-0F8D-4535-A234-AC310013A7E8}"/>
              </a:ext>
            </a:extLst>
          </xdr:cNvPr>
          <xdr:cNvCxnSpPr/>
        </xdr:nvCxnSpPr>
        <xdr:spPr>
          <a:xfrm flipH="1" flipV="1">
            <a:off x="5628925" y="40693855"/>
            <a:ext cx="119413" cy="39189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6" name="Straight Connector 945">
            <a:extLst>
              <a:ext uri="{FF2B5EF4-FFF2-40B4-BE49-F238E27FC236}">
                <a16:creationId xmlns:a16="http://schemas.microsoft.com/office/drawing/2014/main" id="{B5C46503-C9E8-4ECA-BDD7-1B07809828EA}"/>
              </a:ext>
            </a:extLst>
          </xdr:cNvPr>
          <xdr:cNvCxnSpPr/>
        </xdr:nvCxnSpPr>
        <xdr:spPr>
          <a:xfrm flipH="1">
            <a:off x="5629275" y="40738425"/>
            <a:ext cx="66675"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60" name="Straight Connector 959">
            <a:extLst>
              <a:ext uri="{FF2B5EF4-FFF2-40B4-BE49-F238E27FC236}">
                <a16:creationId xmlns:a16="http://schemas.microsoft.com/office/drawing/2014/main" id="{9727C6EB-4E43-D85B-21D0-7AD1F2032333}"/>
              </a:ext>
            </a:extLst>
          </xdr:cNvPr>
          <xdr:cNvCxnSpPr/>
        </xdr:nvCxnSpPr>
        <xdr:spPr>
          <a:xfrm>
            <a:off x="914401" y="43853099"/>
            <a:ext cx="2471737"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962" name="Straight Connector 961">
            <a:extLst>
              <a:ext uri="{FF2B5EF4-FFF2-40B4-BE49-F238E27FC236}">
                <a16:creationId xmlns:a16="http://schemas.microsoft.com/office/drawing/2014/main" id="{C13BD2D1-ECC2-4A30-8F9E-C42D51BF9038}"/>
              </a:ext>
            </a:extLst>
          </xdr:cNvPr>
          <xdr:cNvCxnSpPr/>
        </xdr:nvCxnSpPr>
        <xdr:spPr>
          <a:xfrm>
            <a:off x="3614738" y="43086336"/>
            <a:ext cx="1538287"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966" name="Straight Connector 965">
            <a:extLst>
              <a:ext uri="{FF2B5EF4-FFF2-40B4-BE49-F238E27FC236}">
                <a16:creationId xmlns:a16="http://schemas.microsoft.com/office/drawing/2014/main" id="{9D585A27-7CF8-8C07-9E95-D75199DB0BA4}"/>
              </a:ext>
            </a:extLst>
          </xdr:cNvPr>
          <xdr:cNvCxnSpPr/>
        </xdr:nvCxnSpPr>
        <xdr:spPr>
          <a:xfrm>
            <a:off x="257175" y="43424475"/>
            <a:ext cx="62388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74" name="Straight Connector 973">
            <a:extLst>
              <a:ext uri="{FF2B5EF4-FFF2-40B4-BE49-F238E27FC236}">
                <a16:creationId xmlns:a16="http://schemas.microsoft.com/office/drawing/2014/main" id="{4BD56305-55DB-1C25-96B7-4006243DD6FE}"/>
              </a:ext>
            </a:extLst>
          </xdr:cNvPr>
          <xdr:cNvCxnSpPr/>
        </xdr:nvCxnSpPr>
        <xdr:spPr>
          <a:xfrm>
            <a:off x="647700" y="43353038"/>
            <a:ext cx="0" cy="871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78" name="Straight Connector 977">
            <a:extLst>
              <a:ext uri="{FF2B5EF4-FFF2-40B4-BE49-F238E27FC236}">
                <a16:creationId xmlns:a16="http://schemas.microsoft.com/office/drawing/2014/main" id="{3AE35346-8294-C44A-316F-C7094665795F}"/>
              </a:ext>
            </a:extLst>
          </xdr:cNvPr>
          <xdr:cNvCxnSpPr/>
        </xdr:nvCxnSpPr>
        <xdr:spPr>
          <a:xfrm flipH="1">
            <a:off x="604838" y="43386375"/>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81" name="Straight Connector 980">
            <a:extLst>
              <a:ext uri="{FF2B5EF4-FFF2-40B4-BE49-F238E27FC236}">
                <a16:creationId xmlns:a16="http://schemas.microsoft.com/office/drawing/2014/main" id="{71D31D43-6D52-4C38-8A44-B4698A30FBEE}"/>
              </a:ext>
            </a:extLst>
          </xdr:cNvPr>
          <xdr:cNvCxnSpPr/>
        </xdr:nvCxnSpPr>
        <xdr:spPr>
          <a:xfrm>
            <a:off x="323851" y="43348275"/>
            <a:ext cx="0" cy="871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83" name="Straight Connector 982">
            <a:extLst>
              <a:ext uri="{FF2B5EF4-FFF2-40B4-BE49-F238E27FC236}">
                <a16:creationId xmlns:a16="http://schemas.microsoft.com/office/drawing/2014/main" id="{1209D351-FC2A-4498-A15C-D56DA45A043D}"/>
              </a:ext>
            </a:extLst>
          </xdr:cNvPr>
          <xdr:cNvCxnSpPr/>
        </xdr:nvCxnSpPr>
        <xdr:spPr>
          <a:xfrm flipH="1">
            <a:off x="280989" y="43381612"/>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2" name="Straight Connector 991">
            <a:extLst>
              <a:ext uri="{FF2B5EF4-FFF2-40B4-BE49-F238E27FC236}">
                <a16:creationId xmlns:a16="http://schemas.microsoft.com/office/drawing/2014/main" id="{3AF6E006-CB57-4521-9625-43E5FC9E70CD}"/>
              </a:ext>
            </a:extLst>
          </xdr:cNvPr>
          <xdr:cNvCxnSpPr/>
        </xdr:nvCxnSpPr>
        <xdr:spPr>
          <a:xfrm>
            <a:off x="257173" y="44138850"/>
            <a:ext cx="62388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3" name="Straight Connector 992">
            <a:extLst>
              <a:ext uri="{FF2B5EF4-FFF2-40B4-BE49-F238E27FC236}">
                <a16:creationId xmlns:a16="http://schemas.microsoft.com/office/drawing/2014/main" id="{6019C8D5-3CD2-416F-9EE5-E4D6F44328D2}"/>
              </a:ext>
            </a:extLst>
          </xdr:cNvPr>
          <xdr:cNvCxnSpPr/>
        </xdr:nvCxnSpPr>
        <xdr:spPr>
          <a:xfrm flipH="1">
            <a:off x="604836" y="4410075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5" name="Straight Connector 994">
            <a:extLst>
              <a:ext uri="{FF2B5EF4-FFF2-40B4-BE49-F238E27FC236}">
                <a16:creationId xmlns:a16="http://schemas.microsoft.com/office/drawing/2014/main" id="{30392829-C530-4D94-A81B-33E2DFF15530}"/>
              </a:ext>
            </a:extLst>
          </xdr:cNvPr>
          <xdr:cNvCxnSpPr/>
        </xdr:nvCxnSpPr>
        <xdr:spPr>
          <a:xfrm flipH="1">
            <a:off x="280987" y="4409598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6" name="Straight Connector 995">
            <a:extLst>
              <a:ext uri="{FF2B5EF4-FFF2-40B4-BE49-F238E27FC236}">
                <a16:creationId xmlns:a16="http://schemas.microsoft.com/office/drawing/2014/main" id="{14364E0C-8CBF-46FE-8AF3-A3EDFBC5F311}"/>
              </a:ext>
            </a:extLst>
          </xdr:cNvPr>
          <xdr:cNvCxnSpPr/>
        </xdr:nvCxnSpPr>
        <xdr:spPr>
          <a:xfrm>
            <a:off x="561975" y="43853101"/>
            <a:ext cx="31431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8" name="Straight Connector 997">
            <a:extLst>
              <a:ext uri="{FF2B5EF4-FFF2-40B4-BE49-F238E27FC236}">
                <a16:creationId xmlns:a16="http://schemas.microsoft.com/office/drawing/2014/main" id="{C4A69055-3225-4676-B4DA-73D073A536BE}"/>
              </a:ext>
            </a:extLst>
          </xdr:cNvPr>
          <xdr:cNvCxnSpPr/>
        </xdr:nvCxnSpPr>
        <xdr:spPr>
          <a:xfrm flipH="1">
            <a:off x="600066" y="43815001"/>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09" name="Straight Connector 1008">
            <a:extLst>
              <a:ext uri="{FF2B5EF4-FFF2-40B4-BE49-F238E27FC236}">
                <a16:creationId xmlns:a16="http://schemas.microsoft.com/office/drawing/2014/main" id="{5A3AC303-EC81-8312-BAD4-B862B5CD7C85}"/>
              </a:ext>
            </a:extLst>
          </xdr:cNvPr>
          <xdr:cNvCxnSpPr/>
        </xdr:nvCxnSpPr>
        <xdr:spPr>
          <a:xfrm>
            <a:off x="7196138" y="42857738"/>
            <a:ext cx="6429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12" name="Straight Connector 1011">
            <a:extLst>
              <a:ext uri="{FF2B5EF4-FFF2-40B4-BE49-F238E27FC236}">
                <a16:creationId xmlns:a16="http://schemas.microsoft.com/office/drawing/2014/main" id="{BB6815D1-66BD-DCEF-74E2-C8CCCD651DC8}"/>
              </a:ext>
            </a:extLst>
          </xdr:cNvPr>
          <xdr:cNvCxnSpPr/>
        </xdr:nvCxnSpPr>
        <xdr:spPr>
          <a:xfrm>
            <a:off x="7448549" y="41762363"/>
            <a:ext cx="0" cy="118109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16" name="Straight Connector 1015">
            <a:extLst>
              <a:ext uri="{FF2B5EF4-FFF2-40B4-BE49-F238E27FC236}">
                <a16:creationId xmlns:a16="http://schemas.microsoft.com/office/drawing/2014/main" id="{5A33D270-CB3B-923A-0F4F-8E1438AE7114}"/>
              </a:ext>
            </a:extLst>
          </xdr:cNvPr>
          <xdr:cNvCxnSpPr/>
        </xdr:nvCxnSpPr>
        <xdr:spPr>
          <a:xfrm flipH="1">
            <a:off x="7405688" y="42205275"/>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18" name="Straight Connector 1017">
            <a:extLst>
              <a:ext uri="{FF2B5EF4-FFF2-40B4-BE49-F238E27FC236}">
                <a16:creationId xmlns:a16="http://schemas.microsoft.com/office/drawing/2014/main" id="{00B9729F-8E3A-4087-B9C6-BE59314AE241}"/>
              </a:ext>
            </a:extLst>
          </xdr:cNvPr>
          <xdr:cNvCxnSpPr/>
        </xdr:nvCxnSpPr>
        <xdr:spPr>
          <a:xfrm flipH="1">
            <a:off x="7405688" y="42814875"/>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21" name="Straight Connector 1020">
            <a:extLst>
              <a:ext uri="{FF2B5EF4-FFF2-40B4-BE49-F238E27FC236}">
                <a16:creationId xmlns:a16="http://schemas.microsoft.com/office/drawing/2014/main" id="{40FDE111-86A0-4605-BB92-200B9BC45DC7}"/>
              </a:ext>
            </a:extLst>
          </xdr:cNvPr>
          <xdr:cNvCxnSpPr/>
        </xdr:nvCxnSpPr>
        <xdr:spPr>
          <a:xfrm>
            <a:off x="7772399" y="42167174"/>
            <a:ext cx="0" cy="7715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23" name="Straight Connector 1022">
            <a:extLst>
              <a:ext uri="{FF2B5EF4-FFF2-40B4-BE49-F238E27FC236}">
                <a16:creationId xmlns:a16="http://schemas.microsoft.com/office/drawing/2014/main" id="{05211F2B-F12D-4851-A8D9-FD12ED4F3DE5}"/>
              </a:ext>
            </a:extLst>
          </xdr:cNvPr>
          <xdr:cNvCxnSpPr/>
        </xdr:nvCxnSpPr>
        <xdr:spPr>
          <a:xfrm flipH="1">
            <a:off x="7729538" y="42200513"/>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26" name="Straight Connector 1025">
            <a:extLst>
              <a:ext uri="{FF2B5EF4-FFF2-40B4-BE49-F238E27FC236}">
                <a16:creationId xmlns:a16="http://schemas.microsoft.com/office/drawing/2014/main" id="{B195EAC4-8272-4F8E-ACA7-9478FC14EA76}"/>
              </a:ext>
            </a:extLst>
          </xdr:cNvPr>
          <xdr:cNvCxnSpPr/>
        </xdr:nvCxnSpPr>
        <xdr:spPr>
          <a:xfrm flipH="1">
            <a:off x="7729538" y="42810113"/>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1" name="Straight Connector 1030">
            <a:extLst>
              <a:ext uri="{FF2B5EF4-FFF2-40B4-BE49-F238E27FC236}">
                <a16:creationId xmlns:a16="http://schemas.microsoft.com/office/drawing/2014/main" id="{234A2C71-C9F0-401C-93A9-029D26CA3EDE}"/>
              </a:ext>
            </a:extLst>
          </xdr:cNvPr>
          <xdr:cNvCxnSpPr/>
        </xdr:nvCxnSpPr>
        <xdr:spPr>
          <a:xfrm>
            <a:off x="7196138" y="42600563"/>
            <a:ext cx="3429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3" name="Straight Connector 1032">
            <a:extLst>
              <a:ext uri="{FF2B5EF4-FFF2-40B4-BE49-F238E27FC236}">
                <a16:creationId xmlns:a16="http://schemas.microsoft.com/office/drawing/2014/main" id="{762CDD66-D447-4BD3-83F7-0FFA1D301551}"/>
              </a:ext>
            </a:extLst>
          </xdr:cNvPr>
          <xdr:cNvCxnSpPr/>
        </xdr:nvCxnSpPr>
        <xdr:spPr>
          <a:xfrm flipH="1">
            <a:off x="7405688" y="4255770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4" name="Straight Connector 1043">
            <a:extLst>
              <a:ext uri="{FF2B5EF4-FFF2-40B4-BE49-F238E27FC236}">
                <a16:creationId xmlns:a16="http://schemas.microsoft.com/office/drawing/2014/main" id="{D8C01B5D-D65D-1E05-821D-51E0DD0FA8A2}"/>
              </a:ext>
            </a:extLst>
          </xdr:cNvPr>
          <xdr:cNvCxnSpPr/>
        </xdr:nvCxnSpPr>
        <xdr:spPr>
          <a:xfrm>
            <a:off x="6943375" y="40698618"/>
            <a:ext cx="265031" cy="84943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6" name="Straight Connector 1045">
            <a:extLst>
              <a:ext uri="{FF2B5EF4-FFF2-40B4-BE49-F238E27FC236}">
                <a16:creationId xmlns:a16="http://schemas.microsoft.com/office/drawing/2014/main" id="{2A466047-3C17-438F-9545-11B129B0B2DA}"/>
              </a:ext>
            </a:extLst>
          </xdr:cNvPr>
          <xdr:cNvCxnSpPr/>
        </xdr:nvCxnSpPr>
        <xdr:spPr>
          <a:xfrm flipV="1">
            <a:off x="6581775" y="40643175"/>
            <a:ext cx="847540" cy="2651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9" name="Straight Connector 1058">
            <a:extLst>
              <a:ext uri="{FF2B5EF4-FFF2-40B4-BE49-F238E27FC236}">
                <a16:creationId xmlns:a16="http://schemas.microsoft.com/office/drawing/2014/main" id="{EF898886-EB42-DCE2-F323-4C21E58290CB}"/>
              </a:ext>
            </a:extLst>
          </xdr:cNvPr>
          <xdr:cNvCxnSpPr/>
        </xdr:nvCxnSpPr>
        <xdr:spPr>
          <a:xfrm flipH="1">
            <a:off x="6943725" y="40738425"/>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6" name="Straight Connector 1065">
            <a:extLst>
              <a:ext uri="{FF2B5EF4-FFF2-40B4-BE49-F238E27FC236}">
                <a16:creationId xmlns:a16="http://schemas.microsoft.com/office/drawing/2014/main" id="{8B3AA176-FCC9-48B4-B750-624F7E259B21}"/>
              </a:ext>
            </a:extLst>
          </xdr:cNvPr>
          <xdr:cNvCxnSpPr/>
        </xdr:nvCxnSpPr>
        <xdr:spPr>
          <a:xfrm flipV="1">
            <a:off x="6791322" y="41319450"/>
            <a:ext cx="847540" cy="2651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8" name="Straight Connector 1067">
            <a:extLst>
              <a:ext uri="{FF2B5EF4-FFF2-40B4-BE49-F238E27FC236}">
                <a16:creationId xmlns:a16="http://schemas.microsoft.com/office/drawing/2014/main" id="{98AC444C-8E47-43C3-AE71-5F3BC7FD11B8}"/>
              </a:ext>
            </a:extLst>
          </xdr:cNvPr>
          <xdr:cNvCxnSpPr/>
        </xdr:nvCxnSpPr>
        <xdr:spPr>
          <a:xfrm flipH="1">
            <a:off x="7153272" y="41414700"/>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71" name="Straight Connector 1070">
            <a:extLst>
              <a:ext uri="{FF2B5EF4-FFF2-40B4-BE49-F238E27FC236}">
                <a16:creationId xmlns:a16="http://schemas.microsoft.com/office/drawing/2014/main" id="{0F8D54FC-77AF-4B38-AEB6-71CA240A5990}"/>
              </a:ext>
            </a:extLst>
          </xdr:cNvPr>
          <xdr:cNvCxnSpPr/>
        </xdr:nvCxnSpPr>
        <xdr:spPr>
          <a:xfrm>
            <a:off x="7314850" y="40584318"/>
            <a:ext cx="265031" cy="84943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73" name="Straight Connector 1072">
            <a:extLst>
              <a:ext uri="{FF2B5EF4-FFF2-40B4-BE49-F238E27FC236}">
                <a16:creationId xmlns:a16="http://schemas.microsoft.com/office/drawing/2014/main" id="{51500EB6-B264-4F03-9DF1-B14EE92F7939}"/>
              </a:ext>
            </a:extLst>
          </xdr:cNvPr>
          <xdr:cNvCxnSpPr/>
        </xdr:nvCxnSpPr>
        <xdr:spPr>
          <a:xfrm flipH="1">
            <a:off x="7315200" y="40624125"/>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75" name="Straight Connector 1074">
            <a:extLst>
              <a:ext uri="{FF2B5EF4-FFF2-40B4-BE49-F238E27FC236}">
                <a16:creationId xmlns:a16="http://schemas.microsoft.com/office/drawing/2014/main" id="{8D59D3A2-9AFA-4E18-A14C-F6F981800E62}"/>
              </a:ext>
            </a:extLst>
          </xdr:cNvPr>
          <xdr:cNvCxnSpPr/>
        </xdr:nvCxnSpPr>
        <xdr:spPr>
          <a:xfrm flipH="1">
            <a:off x="7524747" y="41300400"/>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0" name="Straight Connector 1079">
            <a:extLst>
              <a:ext uri="{FF2B5EF4-FFF2-40B4-BE49-F238E27FC236}">
                <a16:creationId xmlns:a16="http://schemas.microsoft.com/office/drawing/2014/main" id="{41A9B35C-C656-4DF1-98AA-65397B21DB7E}"/>
              </a:ext>
            </a:extLst>
          </xdr:cNvPr>
          <xdr:cNvCxnSpPr/>
        </xdr:nvCxnSpPr>
        <xdr:spPr>
          <a:xfrm flipV="1">
            <a:off x="6786563" y="41033700"/>
            <a:ext cx="347919" cy="10885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1" name="Straight Connector 1080">
            <a:extLst>
              <a:ext uri="{FF2B5EF4-FFF2-40B4-BE49-F238E27FC236}">
                <a16:creationId xmlns:a16="http://schemas.microsoft.com/office/drawing/2014/main" id="{9C1A392D-A04A-4F66-942D-3BC3A4A24F50}"/>
              </a:ext>
            </a:extLst>
          </xdr:cNvPr>
          <xdr:cNvCxnSpPr/>
        </xdr:nvCxnSpPr>
        <xdr:spPr>
          <a:xfrm flipH="1">
            <a:off x="7029447" y="41009888"/>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6" name="Straight Connector 1095">
            <a:extLst>
              <a:ext uri="{FF2B5EF4-FFF2-40B4-BE49-F238E27FC236}">
                <a16:creationId xmlns:a16="http://schemas.microsoft.com/office/drawing/2014/main" id="{B22CFD78-173D-64E7-5BCB-6AE0CD91550A}"/>
              </a:ext>
            </a:extLst>
          </xdr:cNvPr>
          <xdr:cNvCxnSpPr/>
        </xdr:nvCxnSpPr>
        <xdr:spPr>
          <a:xfrm>
            <a:off x="909637" y="44172188"/>
            <a:ext cx="0" cy="471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2" name="Straight Connector 1101">
            <a:extLst>
              <a:ext uri="{FF2B5EF4-FFF2-40B4-BE49-F238E27FC236}">
                <a16:creationId xmlns:a16="http://schemas.microsoft.com/office/drawing/2014/main" id="{A992FC7E-8117-86AB-F198-C8E13B1679CB}"/>
              </a:ext>
            </a:extLst>
          </xdr:cNvPr>
          <xdr:cNvCxnSpPr/>
        </xdr:nvCxnSpPr>
        <xdr:spPr>
          <a:xfrm>
            <a:off x="838201" y="44567480"/>
            <a:ext cx="53435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6" name="Straight Connector 1105">
            <a:extLst>
              <a:ext uri="{FF2B5EF4-FFF2-40B4-BE49-F238E27FC236}">
                <a16:creationId xmlns:a16="http://schemas.microsoft.com/office/drawing/2014/main" id="{43C3F5BD-7DB3-429F-97CA-284D854F9893}"/>
              </a:ext>
            </a:extLst>
          </xdr:cNvPr>
          <xdr:cNvCxnSpPr/>
        </xdr:nvCxnSpPr>
        <xdr:spPr>
          <a:xfrm flipH="1">
            <a:off x="866773" y="4452461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8" name="Straight Connector 1107">
            <a:extLst>
              <a:ext uri="{FF2B5EF4-FFF2-40B4-BE49-F238E27FC236}">
                <a16:creationId xmlns:a16="http://schemas.microsoft.com/office/drawing/2014/main" id="{5D1D115C-E01D-4581-89BA-4604F44DAB38}"/>
              </a:ext>
            </a:extLst>
          </xdr:cNvPr>
          <xdr:cNvCxnSpPr/>
        </xdr:nvCxnSpPr>
        <xdr:spPr>
          <a:xfrm>
            <a:off x="3400424" y="44172188"/>
            <a:ext cx="0" cy="490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9" name="Straight Connector 1108">
            <a:extLst>
              <a:ext uri="{FF2B5EF4-FFF2-40B4-BE49-F238E27FC236}">
                <a16:creationId xmlns:a16="http://schemas.microsoft.com/office/drawing/2014/main" id="{01BC8C02-4930-49EF-AD46-C65D25AD87F9}"/>
              </a:ext>
            </a:extLst>
          </xdr:cNvPr>
          <xdr:cNvCxnSpPr/>
        </xdr:nvCxnSpPr>
        <xdr:spPr>
          <a:xfrm flipH="1">
            <a:off x="3357560" y="44524615"/>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11" name="Straight Connector 1110">
            <a:extLst>
              <a:ext uri="{FF2B5EF4-FFF2-40B4-BE49-F238E27FC236}">
                <a16:creationId xmlns:a16="http://schemas.microsoft.com/office/drawing/2014/main" id="{E98379A1-BC58-41FE-B71F-4C2FF13661E9}"/>
              </a:ext>
            </a:extLst>
          </xdr:cNvPr>
          <xdr:cNvCxnSpPr/>
        </xdr:nvCxnSpPr>
        <xdr:spPr>
          <a:xfrm>
            <a:off x="6115048" y="42900600"/>
            <a:ext cx="0" cy="23241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12" name="Straight Connector 1111">
            <a:extLst>
              <a:ext uri="{FF2B5EF4-FFF2-40B4-BE49-F238E27FC236}">
                <a16:creationId xmlns:a16="http://schemas.microsoft.com/office/drawing/2014/main" id="{FC0A0493-6D0B-4BF2-B40F-49BE9768C351}"/>
              </a:ext>
            </a:extLst>
          </xdr:cNvPr>
          <xdr:cNvCxnSpPr/>
        </xdr:nvCxnSpPr>
        <xdr:spPr>
          <a:xfrm flipH="1">
            <a:off x="6072184" y="4452461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16" name="Straight Connector 1115">
            <a:extLst>
              <a:ext uri="{FF2B5EF4-FFF2-40B4-BE49-F238E27FC236}">
                <a16:creationId xmlns:a16="http://schemas.microsoft.com/office/drawing/2014/main" id="{96DA4A95-842F-363F-39D1-E814ACA24BB7}"/>
              </a:ext>
            </a:extLst>
          </xdr:cNvPr>
          <xdr:cNvCxnSpPr/>
        </xdr:nvCxnSpPr>
        <xdr:spPr>
          <a:xfrm>
            <a:off x="3609975" y="43472100"/>
            <a:ext cx="0" cy="14525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22" name="Straight Connector 1121">
            <a:extLst>
              <a:ext uri="{FF2B5EF4-FFF2-40B4-BE49-F238E27FC236}">
                <a16:creationId xmlns:a16="http://schemas.microsoft.com/office/drawing/2014/main" id="{00423982-6E01-49D0-A5FA-86AC27FF3898}"/>
              </a:ext>
            </a:extLst>
          </xdr:cNvPr>
          <xdr:cNvCxnSpPr/>
        </xdr:nvCxnSpPr>
        <xdr:spPr>
          <a:xfrm flipH="1">
            <a:off x="3567110" y="44524614"/>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23" name="Straight Connector 1122">
            <a:extLst>
              <a:ext uri="{FF2B5EF4-FFF2-40B4-BE49-F238E27FC236}">
                <a16:creationId xmlns:a16="http://schemas.microsoft.com/office/drawing/2014/main" id="{09B83CC3-6151-4E73-92AE-1EB51BFF8AA4}"/>
              </a:ext>
            </a:extLst>
          </xdr:cNvPr>
          <xdr:cNvCxnSpPr/>
        </xdr:nvCxnSpPr>
        <xdr:spPr>
          <a:xfrm>
            <a:off x="5157786" y="43362562"/>
            <a:ext cx="0" cy="15859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24" name="Straight Connector 1123">
            <a:extLst>
              <a:ext uri="{FF2B5EF4-FFF2-40B4-BE49-F238E27FC236}">
                <a16:creationId xmlns:a16="http://schemas.microsoft.com/office/drawing/2014/main" id="{A11BA974-0021-4A10-BD8B-C2B6B7BE87AF}"/>
              </a:ext>
            </a:extLst>
          </xdr:cNvPr>
          <xdr:cNvCxnSpPr/>
        </xdr:nvCxnSpPr>
        <xdr:spPr>
          <a:xfrm flipH="1">
            <a:off x="5114921" y="4452461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27" name="Straight Connector 1126">
            <a:extLst>
              <a:ext uri="{FF2B5EF4-FFF2-40B4-BE49-F238E27FC236}">
                <a16:creationId xmlns:a16="http://schemas.microsoft.com/office/drawing/2014/main" id="{6B6875AF-FA1D-3E3E-78D8-915F48FAC122}"/>
              </a:ext>
            </a:extLst>
          </xdr:cNvPr>
          <xdr:cNvCxnSpPr/>
        </xdr:nvCxnSpPr>
        <xdr:spPr>
          <a:xfrm>
            <a:off x="1938337" y="44624625"/>
            <a:ext cx="0" cy="7477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29" name="Straight Connector 1128">
            <a:extLst>
              <a:ext uri="{FF2B5EF4-FFF2-40B4-BE49-F238E27FC236}">
                <a16:creationId xmlns:a16="http://schemas.microsoft.com/office/drawing/2014/main" id="{3E383EE6-44AE-EC32-130F-42DFB3D41DF2}"/>
              </a:ext>
            </a:extLst>
          </xdr:cNvPr>
          <xdr:cNvCxnSpPr/>
        </xdr:nvCxnSpPr>
        <xdr:spPr>
          <a:xfrm>
            <a:off x="2371725" y="44615100"/>
            <a:ext cx="0" cy="7477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33" name="Straight Connector 1132">
            <a:extLst>
              <a:ext uri="{FF2B5EF4-FFF2-40B4-BE49-F238E27FC236}">
                <a16:creationId xmlns:a16="http://schemas.microsoft.com/office/drawing/2014/main" id="{08516108-C8DA-B49E-0080-A6226D4A0348}"/>
              </a:ext>
            </a:extLst>
          </xdr:cNvPr>
          <xdr:cNvCxnSpPr/>
        </xdr:nvCxnSpPr>
        <xdr:spPr>
          <a:xfrm>
            <a:off x="1881188" y="44996101"/>
            <a:ext cx="5667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38" name="Straight Connector 1137">
            <a:extLst>
              <a:ext uri="{FF2B5EF4-FFF2-40B4-BE49-F238E27FC236}">
                <a16:creationId xmlns:a16="http://schemas.microsoft.com/office/drawing/2014/main" id="{A8A15F1E-E4B0-0E71-4999-0ABBA8BCD7AE}"/>
              </a:ext>
            </a:extLst>
          </xdr:cNvPr>
          <xdr:cNvCxnSpPr/>
        </xdr:nvCxnSpPr>
        <xdr:spPr>
          <a:xfrm flipH="1">
            <a:off x="1900237" y="44962762"/>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39" name="Straight Connector 1138">
            <a:extLst>
              <a:ext uri="{FF2B5EF4-FFF2-40B4-BE49-F238E27FC236}">
                <a16:creationId xmlns:a16="http://schemas.microsoft.com/office/drawing/2014/main" id="{9723FE1A-2610-4CFB-81DF-CCA5AF8E5622}"/>
              </a:ext>
            </a:extLst>
          </xdr:cNvPr>
          <xdr:cNvCxnSpPr/>
        </xdr:nvCxnSpPr>
        <xdr:spPr>
          <a:xfrm flipH="1">
            <a:off x="2333627" y="4496275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40" name="Straight Connector 1139">
            <a:extLst>
              <a:ext uri="{FF2B5EF4-FFF2-40B4-BE49-F238E27FC236}">
                <a16:creationId xmlns:a16="http://schemas.microsoft.com/office/drawing/2014/main" id="{9BB1DD1D-D1C2-4DA1-B94F-406EF816980C}"/>
              </a:ext>
            </a:extLst>
          </xdr:cNvPr>
          <xdr:cNvCxnSpPr/>
        </xdr:nvCxnSpPr>
        <xdr:spPr>
          <a:xfrm>
            <a:off x="1881184" y="45281853"/>
            <a:ext cx="5667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41" name="Straight Connector 1140">
            <a:extLst>
              <a:ext uri="{FF2B5EF4-FFF2-40B4-BE49-F238E27FC236}">
                <a16:creationId xmlns:a16="http://schemas.microsoft.com/office/drawing/2014/main" id="{A3913005-9657-4C2C-B465-13B7EFAF213E}"/>
              </a:ext>
            </a:extLst>
          </xdr:cNvPr>
          <xdr:cNvCxnSpPr/>
        </xdr:nvCxnSpPr>
        <xdr:spPr>
          <a:xfrm flipH="1">
            <a:off x="1900233" y="4524851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42" name="Straight Connector 1141">
            <a:extLst>
              <a:ext uri="{FF2B5EF4-FFF2-40B4-BE49-F238E27FC236}">
                <a16:creationId xmlns:a16="http://schemas.microsoft.com/office/drawing/2014/main" id="{A83AE6C6-FE69-4A4F-89D6-763A86C48AAD}"/>
              </a:ext>
            </a:extLst>
          </xdr:cNvPr>
          <xdr:cNvCxnSpPr/>
        </xdr:nvCxnSpPr>
        <xdr:spPr>
          <a:xfrm flipH="1">
            <a:off x="2333623" y="4524850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43" name="Straight Connector 1142">
            <a:extLst>
              <a:ext uri="{FF2B5EF4-FFF2-40B4-BE49-F238E27FC236}">
                <a16:creationId xmlns:a16="http://schemas.microsoft.com/office/drawing/2014/main" id="{32ED8E28-0571-48A9-B3B9-C01B65332213}"/>
              </a:ext>
            </a:extLst>
          </xdr:cNvPr>
          <xdr:cNvCxnSpPr/>
        </xdr:nvCxnSpPr>
        <xdr:spPr>
          <a:xfrm>
            <a:off x="2181224" y="44634148"/>
            <a:ext cx="0" cy="44767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44" name="Straight Connector 1143">
            <a:extLst>
              <a:ext uri="{FF2B5EF4-FFF2-40B4-BE49-F238E27FC236}">
                <a16:creationId xmlns:a16="http://schemas.microsoft.com/office/drawing/2014/main" id="{B12F8583-B494-4F9E-AAD2-C7802C71E3F6}"/>
              </a:ext>
            </a:extLst>
          </xdr:cNvPr>
          <xdr:cNvCxnSpPr/>
        </xdr:nvCxnSpPr>
        <xdr:spPr>
          <a:xfrm flipH="1">
            <a:off x="2143122" y="44962751"/>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49" name="Straight Connector 1148">
            <a:extLst>
              <a:ext uri="{FF2B5EF4-FFF2-40B4-BE49-F238E27FC236}">
                <a16:creationId xmlns:a16="http://schemas.microsoft.com/office/drawing/2014/main" id="{61EC44DF-1358-4B68-8677-806594508F5D}"/>
              </a:ext>
            </a:extLst>
          </xdr:cNvPr>
          <xdr:cNvCxnSpPr/>
        </xdr:nvCxnSpPr>
        <xdr:spPr>
          <a:xfrm>
            <a:off x="1938337" y="44205525"/>
            <a:ext cx="0" cy="22383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50" name="Straight Connector 1149">
            <a:extLst>
              <a:ext uri="{FF2B5EF4-FFF2-40B4-BE49-F238E27FC236}">
                <a16:creationId xmlns:a16="http://schemas.microsoft.com/office/drawing/2014/main" id="{9EF82FB2-B7DC-44FA-B0DE-BF955EF6CD9C}"/>
              </a:ext>
            </a:extLst>
          </xdr:cNvPr>
          <xdr:cNvCxnSpPr/>
        </xdr:nvCxnSpPr>
        <xdr:spPr>
          <a:xfrm>
            <a:off x="2371725" y="44200763"/>
            <a:ext cx="0" cy="21906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57" name="Straight Connector 1156">
            <a:extLst>
              <a:ext uri="{FF2B5EF4-FFF2-40B4-BE49-F238E27FC236}">
                <a16:creationId xmlns:a16="http://schemas.microsoft.com/office/drawing/2014/main" id="{4A10E72C-9273-49FA-9B8D-F2F4C885E651}"/>
              </a:ext>
            </a:extLst>
          </xdr:cNvPr>
          <xdr:cNvCxnSpPr/>
        </xdr:nvCxnSpPr>
        <xdr:spPr>
          <a:xfrm flipV="1">
            <a:off x="4962525" y="41775112"/>
            <a:ext cx="1452563" cy="45477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60" name="Straight Connector 1159">
            <a:extLst>
              <a:ext uri="{FF2B5EF4-FFF2-40B4-BE49-F238E27FC236}">
                <a16:creationId xmlns:a16="http://schemas.microsoft.com/office/drawing/2014/main" id="{C0EA11FB-C772-4A7C-84EF-B8D40060B87A}"/>
              </a:ext>
            </a:extLst>
          </xdr:cNvPr>
          <xdr:cNvCxnSpPr/>
        </xdr:nvCxnSpPr>
        <xdr:spPr>
          <a:xfrm>
            <a:off x="6290913" y="41660644"/>
            <a:ext cx="70372" cy="22554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61" name="Straight Connector 1160">
            <a:extLst>
              <a:ext uri="{FF2B5EF4-FFF2-40B4-BE49-F238E27FC236}">
                <a16:creationId xmlns:a16="http://schemas.microsoft.com/office/drawing/2014/main" id="{993227DC-D9D4-4576-8CCB-9A949800A027}"/>
              </a:ext>
            </a:extLst>
          </xdr:cNvPr>
          <xdr:cNvCxnSpPr/>
        </xdr:nvCxnSpPr>
        <xdr:spPr>
          <a:xfrm flipH="1">
            <a:off x="6286500" y="41686162"/>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64" name="Straight Connector 1163">
            <a:extLst>
              <a:ext uri="{FF2B5EF4-FFF2-40B4-BE49-F238E27FC236}">
                <a16:creationId xmlns:a16="http://schemas.microsoft.com/office/drawing/2014/main" id="{72389065-16A8-49BE-9498-8329F7E588AF}"/>
              </a:ext>
            </a:extLst>
          </xdr:cNvPr>
          <xdr:cNvCxnSpPr/>
        </xdr:nvCxnSpPr>
        <xdr:spPr>
          <a:xfrm flipH="1">
            <a:off x="6305548" y="41752832"/>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65" name="Straight Connector 1164">
            <a:extLst>
              <a:ext uri="{FF2B5EF4-FFF2-40B4-BE49-F238E27FC236}">
                <a16:creationId xmlns:a16="http://schemas.microsoft.com/office/drawing/2014/main" id="{445EC53F-4A47-4F9A-B807-9FC396BE82CA}"/>
              </a:ext>
            </a:extLst>
          </xdr:cNvPr>
          <xdr:cNvCxnSpPr/>
        </xdr:nvCxnSpPr>
        <xdr:spPr>
          <a:xfrm>
            <a:off x="4376737" y="43467350"/>
            <a:ext cx="0" cy="11763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66" name="Straight Connector 1165">
            <a:extLst>
              <a:ext uri="{FF2B5EF4-FFF2-40B4-BE49-F238E27FC236}">
                <a16:creationId xmlns:a16="http://schemas.microsoft.com/office/drawing/2014/main" id="{87397BA9-FE63-4304-9EEC-AFE42B31AC63}"/>
              </a:ext>
            </a:extLst>
          </xdr:cNvPr>
          <xdr:cNvCxnSpPr/>
        </xdr:nvCxnSpPr>
        <xdr:spPr>
          <a:xfrm flipH="1">
            <a:off x="4333872" y="44519864"/>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69" name="Straight Connector 1168">
            <a:extLst>
              <a:ext uri="{FF2B5EF4-FFF2-40B4-BE49-F238E27FC236}">
                <a16:creationId xmlns:a16="http://schemas.microsoft.com/office/drawing/2014/main" id="{6B5EB22C-CD6A-49B3-8B15-0C69A1A8693E}"/>
              </a:ext>
            </a:extLst>
          </xdr:cNvPr>
          <xdr:cNvCxnSpPr/>
        </xdr:nvCxnSpPr>
        <xdr:spPr>
          <a:xfrm>
            <a:off x="3533775" y="44853230"/>
            <a:ext cx="16811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0" name="Straight Connector 1169">
            <a:extLst>
              <a:ext uri="{FF2B5EF4-FFF2-40B4-BE49-F238E27FC236}">
                <a16:creationId xmlns:a16="http://schemas.microsoft.com/office/drawing/2014/main" id="{A798889A-CFC3-4F9A-8C91-237B8836F5F3}"/>
              </a:ext>
            </a:extLst>
          </xdr:cNvPr>
          <xdr:cNvCxnSpPr/>
        </xdr:nvCxnSpPr>
        <xdr:spPr>
          <a:xfrm flipH="1">
            <a:off x="3567111" y="44810364"/>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1" name="Straight Connector 1170">
            <a:extLst>
              <a:ext uri="{FF2B5EF4-FFF2-40B4-BE49-F238E27FC236}">
                <a16:creationId xmlns:a16="http://schemas.microsoft.com/office/drawing/2014/main" id="{6D126323-62D0-4FC8-9285-1B54D94CEDC7}"/>
              </a:ext>
            </a:extLst>
          </xdr:cNvPr>
          <xdr:cNvCxnSpPr/>
        </xdr:nvCxnSpPr>
        <xdr:spPr>
          <a:xfrm flipH="1">
            <a:off x="5114922" y="4481036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4" name="Straight Connector 1173">
            <a:extLst>
              <a:ext uri="{FF2B5EF4-FFF2-40B4-BE49-F238E27FC236}">
                <a16:creationId xmlns:a16="http://schemas.microsoft.com/office/drawing/2014/main" id="{C00F395B-251B-46CC-814F-3825F9FFE1D7}"/>
              </a:ext>
            </a:extLst>
          </xdr:cNvPr>
          <xdr:cNvCxnSpPr/>
        </xdr:nvCxnSpPr>
        <xdr:spPr>
          <a:xfrm>
            <a:off x="4300538" y="45138981"/>
            <a:ext cx="188118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5" name="Straight Connector 1174">
            <a:extLst>
              <a:ext uri="{FF2B5EF4-FFF2-40B4-BE49-F238E27FC236}">
                <a16:creationId xmlns:a16="http://schemas.microsoft.com/office/drawing/2014/main" id="{62216011-822D-4884-957A-EC49CD74291B}"/>
              </a:ext>
            </a:extLst>
          </xdr:cNvPr>
          <xdr:cNvCxnSpPr/>
        </xdr:nvCxnSpPr>
        <xdr:spPr>
          <a:xfrm flipH="1">
            <a:off x="6072182" y="45096118"/>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6" name="Straight Connector 1175">
            <a:extLst>
              <a:ext uri="{FF2B5EF4-FFF2-40B4-BE49-F238E27FC236}">
                <a16:creationId xmlns:a16="http://schemas.microsoft.com/office/drawing/2014/main" id="{27C0BBA3-633F-4076-9469-BDAB08C79655}"/>
              </a:ext>
            </a:extLst>
          </xdr:cNvPr>
          <xdr:cNvCxnSpPr/>
        </xdr:nvCxnSpPr>
        <xdr:spPr>
          <a:xfrm>
            <a:off x="4376735" y="44919900"/>
            <a:ext cx="0" cy="2952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7" name="Straight Connector 1176">
            <a:extLst>
              <a:ext uri="{FF2B5EF4-FFF2-40B4-BE49-F238E27FC236}">
                <a16:creationId xmlns:a16="http://schemas.microsoft.com/office/drawing/2014/main" id="{81CF4D1E-65D5-4DB4-BB29-100C3024006B}"/>
              </a:ext>
            </a:extLst>
          </xdr:cNvPr>
          <xdr:cNvCxnSpPr/>
        </xdr:nvCxnSpPr>
        <xdr:spPr>
          <a:xfrm flipH="1">
            <a:off x="4333870" y="45091365"/>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82" name="Straight Connector 1181">
            <a:extLst>
              <a:ext uri="{FF2B5EF4-FFF2-40B4-BE49-F238E27FC236}">
                <a16:creationId xmlns:a16="http://schemas.microsoft.com/office/drawing/2014/main" id="{50816C61-7790-0CDE-D05D-EEB406AB2692}"/>
              </a:ext>
            </a:extLst>
          </xdr:cNvPr>
          <xdr:cNvCxnSpPr/>
        </xdr:nvCxnSpPr>
        <xdr:spPr>
          <a:xfrm>
            <a:off x="3690938" y="44138850"/>
            <a:ext cx="600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84" name="Straight Connector 1183">
            <a:extLst>
              <a:ext uri="{FF2B5EF4-FFF2-40B4-BE49-F238E27FC236}">
                <a16:creationId xmlns:a16="http://schemas.microsoft.com/office/drawing/2014/main" id="{B615F4BF-E064-2218-256B-CC1CF4EF5D2D}"/>
              </a:ext>
            </a:extLst>
          </xdr:cNvPr>
          <xdr:cNvCxnSpPr/>
        </xdr:nvCxnSpPr>
        <xdr:spPr>
          <a:xfrm>
            <a:off x="4443413" y="44138850"/>
            <a:ext cx="6096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86" name="Straight Connector 1185">
            <a:extLst>
              <a:ext uri="{FF2B5EF4-FFF2-40B4-BE49-F238E27FC236}">
                <a16:creationId xmlns:a16="http://schemas.microsoft.com/office/drawing/2014/main" id="{4D25D8D6-ED37-0951-460F-EB5501B4C7C9}"/>
              </a:ext>
            </a:extLst>
          </xdr:cNvPr>
          <xdr:cNvCxnSpPr/>
        </xdr:nvCxnSpPr>
        <xdr:spPr>
          <a:xfrm>
            <a:off x="5229225" y="44138851"/>
            <a:ext cx="8143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88" name="Straight Connector 1187">
            <a:extLst>
              <a:ext uri="{FF2B5EF4-FFF2-40B4-BE49-F238E27FC236}">
                <a16:creationId xmlns:a16="http://schemas.microsoft.com/office/drawing/2014/main" id="{5C393957-DD1B-8371-1B43-68F80B275224}"/>
              </a:ext>
            </a:extLst>
          </xdr:cNvPr>
          <xdr:cNvCxnSpPr/>
        </xdr:nvCxnSpPr>
        <xdr:spPr>
          <a:xfrm>
            <a:off x="6172200" y="44138850"/>
            <a:ext cx="3857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90" name="Straight Connector 1189">
            <a:extLst>
              <a:ext uri="{FF2B5EF4-FFF2-40B4-BE49-F238E27FC236}">
                <a16:creationId xmlns:a16="http://schemas.microsoft.com/office/drawing/2014/main" id="{C1277877-32F0-85A9-C206-854D70B244E8}"/>
              </a:ext>
            </a:extLst>
          </xdr:cNvPr>
          <xdr:cNvCxnSpPr/>
        </xdr:nvCxnSpPr>
        <xdr:spPr>
          <a:xfrm>
            <a:off x="6476999" y="42795825"/>
            <a:ext cx="0" cy="14287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92" name="Straight Connector 1191">
            <a:extLst>
              <a:ext uri="{FF2B5EF4-FFF2-40B4-BE49-F238E27FC236}">
                <a16:creationId xmlns:a16="http://schemas.microsoft.com/office/drawing/2014/main" id="{8BE799E5-DC13-D56C-3967-DBFF78BE3996}"/>
              </a:ext>
            </a:extLst>
          </xdr:cNvPr>
          <xdr:cNvCxnSpPr/>
        </xdr:nvCxnSpPr>
        <xdr:spPr>
          <a:xfrm flipH="1">
            <a:off x="6438899" y="4410074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94" name="Straight Connector 1193">
            <a:extLst>
              <a:ext uri="{FF2B5EF4-FFF2-40B4-BE49-F238E27FC236}">
                <a16:creationId xmlns:a16="http://schemas.microsoft.com/office/drawing/2014/main" id="{C9CA39B4-6D34-4409-91AB-05402C251DAC}"/>
              </a:ext>
            </a:extLst>
          </xdr:cNvPr>
          <xdr:cNvCxnSpPr/>
        </xdr:nvCxnSpPr>
        <xdr:spPr>
          <a:xfrm flipH="1">
            <a:off x="6438899" y="42810111"/>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62" name="Straight Connector 1261">
            <a:extLst>
              <a:ext uri="{FF2B5EF4-FFF2-40B4-BE49-F238E27FC236}">
                <a16:creationId xmlns:a16="http://schemas.microsoft.com/office/drawing/2014/main" id="{52D5C3F8-F53D-46B2-BB8B-11265D3CF9EF}"/>
              </a:ext>
            </a:extLst>
          </xdr:cNvPr>
          <xdr:cNvCxnSpPr/>
        </xdr:nvCxnSpPr>
        <xdr:spPr>
          <a:xfrm>
            <a:off x="981075" y="41576625"/>
            <a:ext cx="723900" cy="12668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65" name="Straight Connector 1264">
            <a:extLst>
              <a:ext uri="{FF2B5EF4-FFF2-40B4-BE49-F238E27FC236}">
                <a16:creationId xmlns:a16="http://schemas.microsoft.com/office/drawing/2014/main" id="{89F23234-BC11-49D0-87E0-385A29FF2560}"/>
              </a:ext>
            </a:extLst>
          </xdr:cNvPr>
          <xdr:cNvCxnSpPr/>
        </xdr:nvCxnSpPr>
        <xdr:spPr>
          <a:xfrm flipH="1">
            <a:off x="885825" y="43957875"/>
            <a:ext cx="561975" cy="86677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67" name="Straight Connector 1266">
            <a:extLst>
              <a:ext uri="{FF2B5EF4-FFF2-40B4-BE49-F238E27FC236}">
                <a16:creationId xmlns:a16="http://schemas.microsoft.com/office/drawing/2014/main" id="{2A7DA990-615A-46BC-AABD-3EF2F511A331}"/>
              </a:ext>
            </a:extLst>
          </xdr:cNvPr>
          <xdr:cNvCxnSpPr/>
        </xdr:nvCxnSpPr>
        <xdr:spPr>
          <a:xfrm>
            <a:off x="2219325" y="43472100"/>
            <a:ext cx="733425" cy="162877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69" name="Straight Connector 1268">
            <a:extLst>
              <a:ext uri="{FF2B5EF4-FFF2-40B4-BE49-F238E27FC236}">
                <a16:creationId xmlns:a16="http://schemas.microsoft.com/office/drawing/2014/main" id="{4285B020-328B-4E6D-A5A3-E788D93B98DC}"/>
              </a:ext>
            </a:extLst>
          </xdr:cNvPr>
          <xdr:cNvCxnSpPr/>
        </xdr:nvCxnSpPr>
        <xdr:spPr>
          <a:xfrm>
            <a:off x="6677025" y="42681525"/>
            <a:ext cx="266700" cy="45720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72" name="Straight Connector 1271">
            <a:extLst>
              <a:ext uri="{FF2B5EF4-FFF2-40B4-BE49-F238E27FC236}">
                <a16:creationId xmlns:a16="http://schemas.microsoft.com/office/drawing/2014/main" id="{0C010D1D-C518-40AD-9970-B77CF6604CAD}"/>
              </a:ext>
            </a:extLst>
          </xdr:cNvPr>
          <xdr:cNvCxnSpPr/>
        </xdr:nvCxnSpPr>
        <xdr:spPr>
          <a:xfrm flipV="1">
            <a:off x="5029200" y="43138725"/>
            <a:ext cx="1924050" cy="9525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82" name="Straight Connector 1281">
            <a:extLst>
              <a:ext uri="{FF2B5EF4-FFF2-40B4-BE49-F238E27FC236}">
                <a16:creationId xmlns:a16="http://schemas.microsoft.com/office/drawing/2014/main" id="{280BEF49-2AE7-A2FC-E441-F708047F0186}"/>
              </a:ext>
            </a:extLst>
          </xdr:cNvPr>
          <xdr:cNvCxnSpPr/>
        </xdr:nvCxnSpPr>
        <xdr:spPr>
          <a:xfrm>
            <a:off x="6024562" y="41843325"/>
            <a:ext cx="15001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7" name="Straight Connector 1286">
            <a:extLst>
              <a:ext uri="{FF2B5EF4-FFF2-40B4-BE49-F238E27FC236}">
                <a16:creationId xmlns:a16="http://schemas.microsoft.com/office/drawing/2014/main" id="{04DD393B-ACDE-A368-2B0F-9E181E340770}"/>
              </a:ext>
            </a:extLst>
          </xdr:cNvPr>
          <xdr:cNvCxnSpPr/>
        </xdr:nvCxnSpPr>
        <xdr:spPr>
          <a:xfrm flipH="1">
            <a:off x="7405688" y="41800463"/>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61</xdr:col>
      <xdr:colOff>80955</xdr:colOff>
      <xdr:row>309</xdr:row>
      <xdr:rowOff>57150</xdr:rowOff>
    </xdr:from>
    <xdr:to>
      <xdr:col>80</xdr:col>
      <xdr:colOff>157167</xdr:colOff>
      <xdr:row>315</xdr:row>
      <xdr:rowOff>90488</xdr:rowOff>
    </xdr:to>
    <xdr:grpSp>
      <xdr:nvGrpSpPr>
        <xdr:cNvPr id="1350" name="Group 1349">
          <a:extLst>
            <a:ext uri="{FF2B5EF4-FFF2-40B4-BE49-F238E27FC236}">
              <a16:creationId xmlns:a16="http://schemas.microsoft.com/office/drawing/2014/main" id="{86084004-D079-EC8A-902C-02C2502E42BC}"/>
            </a:ext>
          </a:extLst>
        </xdr:cNvPr>
        <xdr:cNvGrpSpPr/>
      </xdr:nvGrpSpPr>
      <xdr:grpSpPr>
        <a:xfrm>
          <a:off x="9958380" y="44757975"/>
          <a:ext cx="3152787" cy="890588"/>
          <a:chOff x="9958380" y="44757975"/>
          <a:chExt cx="3152787" cy="890588"/>
        </a:xfrm>
      </xdr:grpSpPr>
      <xdr:sp macro="" textlink="">
        <xdr:nvSpPr>
          <xdr:cNvPr id="1291" name="Freeform: Shape 1290">
            <a:extLst>
              <a:ext uri="{FF2B5EF4-FFF2-40B4-BE49-F238E27FC236}">
                <a16:creationId xmlns:a16="http://schemas.microsoft.com/office/drawing/2014/main" id="{26DF1FCE-6A6C-4C1B-9DD7-ADD36C49CC9C}"/>
              </a:ext>
            </a:extLst>
          </xdr:cNvPr>
          <xdr:cNvSpPr/>
        </xdr:nvSpPr>
        <xdr:spPr>
          <a:xfrm>
            <a:off x="10296529" y="44986575"/>
            <a:ext cx="2814638" cy="590550"/>
          </a:xfrm>
          <a:custGeom>
            <a:avLst/>
            <a:gdLst>
              <a:gd name="connsiteX0" fmla="*/ 0 w 2814638"/>
              <a:gd name="connsiteY0" fmla="*/ 147638 h 590550"/>
              <a:gd name="connsiteX1" fmla="*/ 0 w 2814638"/>
              <a:gd name="connsiteY1" fmla="*/ 590550 h 590550"/>
              <a:gd name="connsiteX2" fmla="*/ 2743200 w 2814638"/>
              <a:gd name="connsiteY2" fmla="*/ 590550 h 590550"/>
              <a:gd name="connsiteX3" fmla="*/ 2743200 w 2814638"/>
              <a:gd name="connsiteY3" fmla="*/ 347663 h 590550"/>
              <a:gd name="connsiteX4" fmla="*/ 2814638 w 2814638"/>
              <a:gd name="connsiteY4" fmla="*/ 295275 h 590550"/>
              <a:gd name="connsiteX5" fmla="*/ 2686050 w 2814638"/>
              <a:gd name="connsiteY5" fmla="*/ 238125 h 590550"/>
              <a:gd name="connsiteX6" fmla="*/ 2752725 w 2814638"/>
              <a:gd name="connsiteY6" fmla="*/ 195263 h 590550"/>
              <a:gd name="connsiteX7" fmla="*/ 2752725 w 2814638"/>
              <a:gd name="connsiteY7" fmla="*/ 0 h 590550"/>
              <a:gd name="connsiteX8" fmla="*/ 481013 w 2814638"/>
              <a:gd name="connsiteY8" fmla="*/ 0 h 590550"/>
              <a:gd name="connsiteX9" fmla="*/ 0 w 2814638"/>
              <a:gd name="connsiteY9" fmla="*/ 147638 h 590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2814638" h="590550">
                <a:moveTo>
                  <a:pt x="0" y="147638"/>
                </a:moveTo>
                <a:lnTo>
                  <a:pt x="0" y="590550"/>
                </a:lnTo>
                <a:lnTo>
                  <a:pt x="2743200" y="590550"/>
                </a:lnTo>
                <a:lnTo>
                  <a:pt x="2743200" y="347663"/>
                </a:lnTo>
                <a:lnTo>
                  <a:pt x="2814638" y="295275"/>
                </a:lnTo>
                <a:lnTo>
                  <a:pt x="2686050" y="238125"/>
                </a:lnTo>
                <a:lnTo>
                  <a:pt x="2752725" y="195263"/>
                </a:lnTo>
                <a:lnTo>
                  <a:pt x="2752725" y="0"/>
                </a:lnTo>
                <a:lnTo>
                  <a:pt x="481013" y="0"/>
                </a:lnTo>
                <a:lnTo>
                  <a:pt x="0" y="14763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1292" name="Straight Connector 1291">
            <a:extLst>
              <a:ext uri="{FF2B5EF4-FFF2-40B4-BE49-F238E27FC236}">
                <a16:creationId xmlns:a16="http://schemas.microsoft.com/office/drawing/2014/main" id="{2A1CD241-5FA4-4992-BB22-BCA008226A1F}"/>
              </a:ext>
            </a:extLst>
          </xdr:cNvPr>
          <xdr:cNvCxnSpPr/>
        </xdr:nvCxnSpPr>
        <xdr:spPr>
          <a:xfrm>
            <a:off x="10296512" y="45486643"/>
            <a:ext cx="274321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93" name="Straight Connector 1292">
            <a:extLst>
              <a:ext uri="{FF2B5EF4-FFF2-40B4-BE49-F238E27FC236}">
                <a16:creationId xmlns:a16="http://schemas.microsoft.com/office/drawing/2014/main" id="{4583EE28-9E9D-4390-B051-CA4A308D6A82}"/>
              </a:ext>
            </a:extLst>
          </xdr:cNvPr>
          <xdr:cNvCxnSpPr/>
        </xdr:nvCxnSpPr>
        <xdr:spPr>
          <a:xfrm>
            <a:off x="10296525" y="45324720"/>
            <a:ext cx="2747962"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318" name="Straight Connector 1317">
            <a:extLst>
              <a:ext uri="{FF2B5EF4-FFF2-40B4-BE49-F238E27FC236}">
                <a16:creationId xmlns:a16="http://schemas.microsoft.com/office/drawing/2014/main" id="{B4271803-3BA0-5617-6076-F0AC97E7AE59}"/>
              </a:ext>
            </a:extLst>
          </xdr:cNvPr>
          <xdr:cNvCxnSpPr/>
        </xdr:nvCxnSpPr>
        <xdr:spPr>
          <a:xfrm flipV="1">
            <a:off x="10301289" y="44757975"/>
            <a:ext cx="0" cy="3381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0" name="Straight Connector 1319">
            <a:extLst>
              <a:ext uri="{FF2B5EF4-FFF2-40B4-BE49-F238E27FC236}">
                <a16:creationId xmlns:a16="http://schemas.microsoft.com/office/drawing/2014/main" id="{99896A51-88CE-EBDE-CB89-375D289150CA}"/>
              </a:ext>
            </a:extLst>
          </xdr:cNvPr>
          <xdr:cNvCxnSpPr/>
        </xdr:nvCxnSpPr>
        <xdr:spPr>
          <a:xfrm>
            <a:off x="10234611" y="44843699"/>
            <a:ext cx="60960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2" name="Straight Connector 1321">
            <a:extLst>
              <a:ext uri="{FF2B5EF4-FFF2-40B4-BE49-F238E27FC236}">
                <a16:creationId xmlns:a16="http://schemas.microsoft.com/office/drawing/2014/main" id="{4B180917-643E-C560-9E1E-94FD81C97E39}"/>
              </a:ext>
            </a:extLst>
          </xdr:cNvPr>
          <xdr:cNvCxnSpPr/>
        </xdr:nvCxnSpPr>
        <xdr:spPr>
          <a:xfrm flipH="1">
            <a:off x="10263188" y="44810362"/>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4" name="Straight Connector 1323">
            <a:extLst>
              <a:ext uri="{FF2B5EF4-FFF2-40B4-BE49-F238E27FC236}">
                <a16:creationId xmlns:a16="http://schemas.microsoft.com/office/drawing/2014/main" id="{0F362CD2-8169-4001-B02A-895BADFFAEDC}"/>
              </a:ext>
            </a:extLst>
          </xdr:cNvPr>
          <xdr:cNvCxnSpPr/>
        </xdr:nvCxnSpPr>
        <xdr:spPr>
          <a:xfrm flipV="1">
            <a:off x="10768014" y="44757977"/>
            <a:ext cx="0" cy="16192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5" name="Straight Connector 1324">
            <a:extLst>
              <a:ext uri="{FF2B5EF4-FFF2-40B4-BE49-F238E27FC236}">
                <a16:creationId xmlns:a16="http://schemas.microsoft.com/office/drawing/2014/main" id="{FA615A1C-7F21-4BD7-8544-FC9B753E5C6D}"/>
              </a:ext>
            </a:extLst>
          </xdr:cNvPr>
          <xdr:cNvCxnSpPr/>
        </xdr:nvCxnSpPr>
        <xdr:spPr>
          <a:xfrm flipH="1">
            <a:off x="10729913" y="4481036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9" name="Straight Connector 1328">
            <a:extLst>
              <a:ext uri="{FF2B5EF4-FFF2-40B4-BE49-F238E27FC236}">
                <a16:creationId xmlns:a16="http://schemas.microsoft.com/office/drawing/2014/main" id="{1E25E451-17B4-BED2-24CD-5B73E1E7758D}"/>
              </a:ext>
            </a:extLst>
          </xdr:cNvPr>
          <xdr:cNvCxnSpPr/>
        </xdr:nvCxnSpPr>
        <xdr:spPr>
          <a:xfrm>
            <a:off x="9958388" y="44986576"/>
            <a:ext cx="73818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32" name="Straight Connector 1331">
            <a:extLst>
              <a:ext uri="{FF2B5EF4-FFF2-40B4-BE49-F238E27FC236}">
                <a16:creationId xmlns:a16="http://schemas.microsoft.com/office/drawing/2014/main" id="{F320632C-786F-8EB5-7612-F01C3755DF0B}"/>
              </a:ext>
            </a:extLst>
          </xdr:cNvPr>
          <xdr:cNvCxnSpPr/>
        </xdr:nvCxnSpPr>
        <xdr:spPr>
          <a:xfrm>
            <a:off x="10039350" y="44910374"/>
            <a:ext cx="0" cy="7381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34" name="Straight Connector 1333">
            <a:extLst>
              <a:ext uri="{FF2B5EF4-FFF2-40B4-BE49-F238E27FC236}">
                <a16:creationId xmlns:a16="http://schemas.microsoft.com/office/drawing/2014/main" id="{D4C5AB40-6C8A-C162-6BA7-D183838A96E4}"/>
              </a:ext>
            </a:extLst>
          </xdr:cNvPr>
          <xdr:cNvCxnSpPr/>
        </xdr:nvCxnSpPr>
        <xdr:spPr>
          <a:xfrm flipH="1">
            <a:off x="10001250" y="44953238"/>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36" name="Straight Connector 1335">
            <a:extLst>
              <a:ext uri="{FF2B5EF4-FFF2-40B4-BE49-F238E27FC236}">
                <a16:creationId xmlns:a16="http://schemas.microsoft.com/office/drawing/2014/main" id="{AD8DCD9B-DE56-4B6E-9AB4-E1B6126E5998}"/>
              </a:ext>
            </a:extLst>
          </xdr:cNvPr>
          <xdr:cNvCxnSpPr/>
        </xdr:nvCxnSpPr>
        <xdr:spPr>
          <a:xfrm>
            <a:off x="9963145" y="45134213"/>
            <a:ext cx="29051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37" name="Straight Connector 1336">
            <a:extLst>
              <a:ext uri="{FF2B5EF4-FFF2-40B4-BE49-F238E27FC236}">
                <a16:creationId xmlns:a16="http://schemas.microsoft.com/office/drawing/2014/main" id="{7EECD7FA-6986-455A-BD4E-88A7223C7710}"/>
              </a:ext>
            </a:extLst>
          </xdr:cNvPr>
          <xdr:cNvCxnSpPr/>
        </xdr:nvCxnSpPr>
        <xdr:spPr>
          <a:xfrm flipH="1">
            <a:off x="10006007" y="45100875"/>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40" name="Straight Connector 1339">
            <a:extLst>
              <a:ext uri="{FF2B5EF4-FFF2-40B4-BE49-F238E27FC236}">
                <a16:creationId xmlns:a16="http://schemas.microsoft.com/office/drawing/2014/main" id="{0A3EF63B-2390-48EA-AE26-1DB8F03A837B}"/>
              </a:ext>
            </a:extLst>
          </xdr:cNvPr>
          <xdr:cNvCxnSpPr/>
        </xdr:nvCxnSpPr>
        <xdr:spPr>
          <a:xfrm>
            <a:off x="9958380" y="45577125"/>
            <a:ext cx="29051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41" name="Straight Connector 1340">
            <a:extLst>
              <a:ext uri="{FF2B5EF4-FFF2-40B4-BE49-F238E27FC236}">
                <a16:creationId xmlns:a16="http://schemas.microsoft.com/office/drawing/2014/main" id="{4D3F1221-0AB3-4408-B0B6-6C4C0F70AA4D}"/>
              </a:ext>
            </a:extLst>
          </xdr:cNvPr>
          <xdr:cNvCxnSpPr/>
        </xdr:nvCxnSpPr>
        <xdr:spPr>
          <a:xfrm flipH="1">
            <a:off x="10001242" y="45543787"/>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59</xdr:col>
      <xdr:colOff>0</xdr:colOff>
      <xdr:row>316</xdr:row>
      <xdr:rowOff>71438</xdr:rowOff>
    </xdr:from>
    <xdr:to>
      <xdr:col>71</xdr:col>
      <xdr:colOff>66675</xdr:colOff>
      <xdr:row>323</xdr:row>
      <xdr:rowOff>71440</xdr:rowOff>
    </xdr:to>
    <xdr:grpSp>
      <xdr:nvGrpSpPr>
        <xdr:cNvPr id="1348" name="Group 1347">
          <a:extLst>
            <a:ext uri="{FF2B5EF4-FFF2-40B4-BE49-F238E27FC236}">
              <a16:creationId xmlns:a16="http://schemas.microsoft.com/office/drawing/2014/main" id="{780304FE-DB98-714E-3363-237F4C72493E}"/>
            </a:ext>
          </a:extLst>
        </xdr:cNvPr>
        <xdr:cNvGrpSpPr/>
      </xdr:nvGrpSpPr>
      <xdr:grpSpPr>
        <a:xfrm>
          <a:off x="9553575" y="45772388"/>
          <a:ext cx="2009775" cy="1000127"/>
          <a:chOff x="6800850" y="44915138"/>
          <a:chExt cx="2009775" cy="1000127"/>
        </a:xfrm>
      </xdr:grpSpPr>
      <xdr:sp macro="" textlink="">
        <xdr:nvSpPr>
          <xdr:cNvPr id="1288" name="Freeform: Shape 1287">
            <a:extLst>
              <a:ext uri="{FF2B5EF4-FFF2-40B4-BE49-F238E27FC236}">
                <a16:creationId xmlns:a16="http://schemas.microsoft.com/office/drawing/2014/main" id="{3849824A-5172-4AD8-AFF3-18DDE6AFA2CA}"/>
              </a:ext>
            </a:extLst>
          </xdr:cNvPr>
          <xdr:cNvSpPr/>
        </xdr:nvSpPr>
        <xdr:spPr>
          <a:xfrm>
            <a:off x="6800852" y="44986575"/>
            <a:ext cx="1547812" cy="585788"/>
          </a:xfrm>
          <a:custGeom>
            <a:avLst/>
            <a:gdLst>
              <a:gd name="connsiteX0" fmla="*/ 1547812 w 1547812"/>
              <a:gd name="connsiteY0" fmla="*/ 452438 h 585788"/>
              <a:gd name="connsiteX1" fmla="*/ 1547812 w 1547812"/>
              <a:gd name="connsiteY1" fmla="*/ 0 h 585788"/>
              <a:gd name="connsiteX2" fmla="*/ 0 w 1547812"/>
              <a:gd name="connsiteY2" fmla="*/ 0 h 585788"/>
              <a:gd name="connsiteX3" fmla="*/ 0 w 1547812"/>
              <a:gd name="connsiteY3" fmla="*/ 585788 h 585788"/>
              <a:gd name="connsiteX4" fmla="*/ 1271587 w 1547812"/>
              <a:gd name="connsiteY4" fmla="*/ 585788 h 585788"/>
              <a:gd name="connsiteX5" fmla="*/ 1547812 w 1547812"/>
              <a:gd name="connsiteY5" fmla="*/ 452438 h 5857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47812" h="585788">
                <a:moveTo>
                  <a:pt x="1547812" y="452438"/>
                </a:moveTo>
                <a:lnTo>
                  <a:pt x="1547812" y="0"/>
                </a:lnTo>
                <a:lnTo>
                  <a:pt x="0" y="0"/>
                </a:lnTo>
                <a:lnTo>
                  <a:pt x="0" y="585788"/>
                </a:lnTo>
                <a:lnTo>
                  <a:pt x="1271587" y="585788"/>
                </a:lnTo>
                <a:lnTo>
                  <a:pt x="1547812" y="45243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1289" name="Straight Connector 1288">
            <a:extLst>
              <a:ext uri="{FF2B5EF4-FFF2-40B4-BE49-F238E27FC236}">
                <a16:creationId xmlns:a16="http://schemas.microsoft.com/office/drawing/2014/main" id="{31D7CACA-6DFB-4703-B819-346F19880C52}"/>
              </a:ext>
            </a:extLst>
          </xdr:cNvPr>
          <xdr:cNvCxnSpPr/>
        </xdr:nvCxnSpPr>
        <xdr:spPr>
          <a:xfrm>
            <a:off x="6800850" y="45072301"/>
            <a:ext cx="154781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90" name="Straight Connector 1289">
            <a:extLst>
              <a:ext uri="{FF2B5EF4-FFF2-40B4-BE49-F238E27FC236}">
                <a16:creationId xmlns:a16="http://schemas.microsoft.com/office/drawing/2014/main" id="{E6996BB4-79A2-4AFD-B1EF-07316C36B4A3}"/>
              </a:ext>
            </a:extLst>
          </xdr:cNvPr>
          <xdr:cNvCxnSpPr/>
        </xdr:nvCxnSpPr>
        <xdr:spPr>
          <a:xfrm>
            <a:off x="6805613" y="45224699"/>
            <a:ext cx="1538287"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296" name="Straight Connector 1295">
            <a:extLst>
              <a:ext uri="{FF2B5EF4-FFF2-40B4-BE49-F238E27FC236}">
                <a16:creationId xmlns:a16="http://schemas.microsoft.com/office/drawing/2014/main" id="{60126765-3FB7-2011-5C4B-4A4E1A097766}"/>
              </a:ext>
            </a:extLst>
          </xdr:cNvPr>
          <xdr:cNvCxnSpPr/>
        </xdr:nvCxnSpPr>
        <xdr:spPr>
          <a:xfrm>
            <a:off x="8367713" y="45439013"/>
            <a:ext cx="43338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8" name="Straight Connector 1297">
            <a:extLst>
              <a:ext uri="{FF2B5EF4-FFF2-40B4-BE49-F238E27FC236}">
                <a16:creationId xmlns:a16="http://schemas.microsoft.com/office/drawing/2014/main" id="{FE8B3207-33F5-F7DC-2DD0-FB79010B44C2}"/>
              </a:ext>
            </a:extLst>
          </xdr:cNvPr>
          <xdr:cNvCxnSpPr/>
        </xdr:nvCxnSpPr>
        <xdr:spPr>
          <a:xfrm>
            <a:off x="8134350" y="45572363"/>
            <a:ext cx="6762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00" name="Straight Connector 1299">
            <a:extLst>
              <a:ext uri="{FF2B5EF4-FFF2-40B4-BE49-F238E27FC236}">
                <a16:creationId xmlns:a16="http://schemas.microsoft.com/office/drawing/2014/main" id="{25F3078A-E1B7-3B87-CF40-2E3804493F97}"/>
              </a:ext>
            </a:extLst>
          </xdr:cNvPr>
          <xdr:cNvCxnSpPr/>
        </xdr:nvCxnSpPr>
        <xdr:spPr>
          <a:xfrm>
            <a:off x="8743953" y="44915138"/>
            <a:ext cx="0" cy="71437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02" name="Straight Connector 1301">
            <a:extLst>
              <a:ext uri="{FF2B5EF4-FFF2-40B4-BE49-F238E27FC236}">
                <a16:creationId xmlns:a16="http://schemas.microsoft.com/office/drawing/2014/main" id="{1517C849-4785-EDA0-54BD-88D773FB21FC}"/>
              </a:ext>
            </a:extLst>
          </xdr:cNvPr>
          <xdr:cNvCxnSpPr/>
        </xdr:nvCxnSpPr>
        <xdr:spPr>
          <a:xfrm flipH="1">
            <a:off x="8705852" y="45405675"/>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03" name="Straight Connector 1302">
            <a:extLst>
              <a:ext uri="{FF2B5EF4-FFF2-40B4-BE49-F238E27FC236}">
                <a16:creationId xmlns:a16="http://schemas.microsoft.com/office/drawing/2014/main" id="{CD7E7AE9-12F0-432D-A355-CE2190B876E8}"/>
              </a:ext>
            </a:extLst>
          </xdr:cNvPr>
          <xdr:cNvCxnSpPr/>
        </xdr:nvCxnSpPr>
        <xdr:spPr>
          <a:xfrm flipH="1">
            <a:off x="8705848" y="45539025"/>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07" name="Straight Connector 1306">
            <a:extLst>
              <a:ext uri="{FF2B5EF4-FFF2-40B4-BE49-F238E27FC236}">
                <a16:creationId xmlns:a16="http://schemas.microsoft.com/office/drawing/2014/main" id="{E0DAC734-B068-5E8E-CE1F-5F45FD7C9FF3}"/>
              </a:ext>
            </a:extLst>
          </xdr:cNvPr>
          <xdr:cNvCxnSpPr/>
        </xdr:nvCxnSpPr>
        <xdr:spPr>
          <a:xfrm>
            <a:off x="8072438" y="45610463"/>
            <a:ext cx="0" cy="3000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10" name="Straight Connector 1309">
            <a:extLst>
              <a:ext uri="{FF2B5EF4-FFF2-40B4-BE49-F238E27FC236}">
                <a16:creationId xmlns:a16="http://schemas.microsoft.com/office/drawing/2014/main" id="{AB230F3F-1ED2-8F0B-1A46-B293B3E74BCE}"/>
              </a:ext>
            </a:extLst>
          </xdr:cNvPr>
          <xdr:cNvCxnSpPr/>
        </xdr:nvCxnSpPr>
        <xdr:spPr>
          <a:xfrm>
            <a:off x="8001003" y="45843824"/>
            <a:ext cx="42386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11" name="Straight Connector 1310">
            <a:extLst>
              <a:ext uri="{FF2B5EF4-FFF2-40B4-BE49-F238E27FC236}">
                <a16:creationId xmlns:a16="http://schemas.microsoft.com/office/drawing/2014/main" id="{3555ABF4-C692-41AB-BB29-B6F2EC8E2661}"/>
              </a:ext>
            </a:extLst>
          </xdr:cNvPr>
          <xdr:cNvCxnSpPr/>
        </xdr:nvCxnSpPr>
        <xdr:spPr>
          <a:xfrm flipH="1">
            <a:off x="8034338" y="45805723"/>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13" name="Straight Connector 1312">
            <a:extLst>
              <a:ext uri="{FF2B5EF4-FFF2-40B4-BE49-F238E27FC236}">
                <a16:creationId xmlns:a16="http://schemas.microsoft.com/office/drawing/2014/main" id="{02A30326-01CE-4E6E-8C61-5C0959C615CE}"/>
              </a:ext>
            </a:extLst>
          </xdr:cNvPr>
          <xdr:cNvCxnSpPr/>
        </xdr:nvCxnSpPr>
        <xdr:spPr>
          <a:xfrm>
            <a:off x="8348664" y="45467588"/>
            <a:ext cx="0" cy="44767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14" name="Straight Connector 1313">
            <a:extLst>
              <a:ext uri="{FF2B5EF4-FFF2-40B4-BE49-F238E27FC236}">
                <a16:creationId xmlns:a16="http://schemas.microsoft.com/office/drawing/2014/main" id="{19F714D4-1AF1-434A-8BC1-AB44825213B4}"/>
              </a:ext>
            </a:extLst>
          </xdr:cNvPr>
          <xdr:cNvCxnSpPr/>
        </xdr:nvCxnSpPr>
        <xdr:spPr>
          <a:xfrm flipH="1">
            <a:off x="8310564" y="45810488"/>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43" name="Straight Connector 1342">
            <a:extLst>
              <a:ext uri="{FF2B5EF4-FFF2-40B4-BE49-F238E27FC236}">
                <a16:creationId xmlns:a16="http://schemas.microsoft.com/office/drawing/2014/main" id="{F27FAA5C-89B4-4150-B3D2-481C7A3694A1}"/>
              </a:ext>
            </a:extLst>
          </xdr:cNvPr>
          <xdr:cNvCxnSpPr/>
        </xdr:nvCxnSpPr>
        <xdr:spPr>
          <a:xfrm>
            <a:off x="8367712" y="44986575"/>
            <a:ext cx="43815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44" name="Straight Connector 1343">
            <a:extLst>
              <a:ext uri="{FF2B5EF4-FFF2-40B4-BE49-F238E27FC236}">
                <a16:creationId xmlns:a16="http://schemas.microsoft.com/office/drawing/2014/main" id="{51802347-4E6C-4674-9FC8-8193A881EBC5}"/>
              </a:ext>
            </a:extLst>
          </xdr:cNvPr>
          <xdr:cNvCxnSpPr/>
        </xdr:nvCxnSpPr>
        <xdr:spPr>
          <a:xfrm flipH="1">
            <a:off x="8705851" y="44953237"/>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95238</xdr:colOff>
      <xdr:row>307</xdr:row>
      <xdr:rowOff>85725</xdr:rowOff>
    </xdr:from>
    <xdr:to>
      <xdr:col>50</xdr:col>
      <xdr:colOff>71444</xdr:colOff>
      <xdr:row>320</xdr:row>
      <xdr:rowOff>0</xdr:rowOff>
    </xdr:to>
    <xdr:grpSp>
      <xdr:nvGrpSpPr>
        <xdr:cNvPr id="478" name="Group 477">
          <a:extLst>
            <a:ext uri="{FF2B5EF4-FFF2-40B4-BE49-F238E27FC236}">
              <a16:creationId xmlns:a16="http://schemas.microsoft.com/office/drawing/2014/main" id="{00377FAD-3B34-9C29-B8F4-A417C88123B4}"/>
            </a:ext>
          </a:extLst>
        </xdr:cNvPr>
        <xdr:cNvGrpSpPr/>
      </xdr:nvGrpSpPr>
      <xdr:grpSpPr>
        <a:xfrm>
          <a:off x="6572238" y="44500800"/>
          <a:ext cx="1595456" cy="1771650"/>
          <a:chOff x="6248388" y="44786550"/>
          <a:chExt cx="1595456" cy="1771650"/>
        </a:xfrm>
      </xdr:grpSpPr>
      <xdr:sp macro="" textlink="">
        <xdr:nvSpPr>
          <xdr:cNvPr id="1352" name="Freeform: Shape 1351">
            <a:extLst>
              <a:ext uri="{FF2B5EF4-FFF2-40B4-BE49-F238E27FC236}">
                <a16:creationId xmlns:a16="http://schemas.microsoft.com/office/drawing/2014/main" id="{4C7F1749-53B6-4ED9-B872-FB10EE0B1745}"/>
              </a:ext>
            </a:extLst>
          </xdr:cNvPr>
          <xdr:cNvSpPr/>
        </xdr:nvSpPr>
        <xdr:spPr>
          <a:xfrm>
            <a:off x="6962775" y="44843700"/>
            <a:ext cx="433387" cy="1638300"/>
          </a:xfrm>
          <a:custGeom>
            <a:avLst/>
            <a:gdLst>
              <a:gd name="connsiteX0" fmla="*/ 433387 w 433387"/>
              <a:gd name="connsiteY0" fmla="*/ 0 h 1638300"/>
              <a:gd name="connsiteX1" fmla="*/ 433387 w 433387"/>
              <a:gd name="connsiteY1" fmla="*/ 1638300 h 1638300"/>
              <a:gd name="connsiteX2" fmla="*/ 0 w 433387"/>
              <a:gd name="connsiteY2" fmla="*/ 1638300 h 1638300"/>
              <a:gd name="connsiteX3" fmla="*/ 0 w 433387"/>
              <a:gd name="connsiteY3" fmla="*/ 138113 h 1638300"/>
              <a:gd name="connsiteX4" fmla="*/ 433387 w 433387"/>
              <a:gd name="connsiteY4" fmla="*/ 0 h 1638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33387" h="1638300">
                <a:moveTo>
                  <a:pt x="433387" y="0"/>
                </a:moveTo>
                <a:lnTo>
                  <a:pt x="433387" y="1638300"/>
                </a:lnTo>
                <a:lnTo>
                  <a:pt x="0" y="1638300"/>
                </a:lnTo>
                <a:lnTo>
                  <a:pt x="0" y="138113"/>
                </a:lnTo>
                <a:lnTo>
                  <a:pt x="433387"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1353" name="Straight Connector 1352">
            <a:extLst>
              <a:ext uri="{FF2B5EF4-FFF2-40B4-BE49-F238E27FC236}">
                <a16:creationId xmlns:a16="http://schemas.microsoft.com/office/drawing/2014/main" id="{8763DE20-9D82-4731-B0DD-94822ADFF47E}"/>
              </a:ext>
            </a:extLst>
          </xdr:cNvPr>
          <xdr:cNvCxnSpPr/>
        </xdr:nvCxnSpPr>
        <xdr:spPr>
          <a:xfrm>
            <a:off x="7324724" y="44862750"/>
            <a:ext cx="0" cy="161925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54" name="Straight Connector 1353">
            <a:extLst>
              <a:ext uri="{FF2B5EF4-FFF2-40B4-BE49-F238E27FC236}">
                <a16:creationId xmlns:a16="http://schemas.microsoft.com/office/drawing/2014/main" id="{7AFAC6D9-36D3-45D0-AD42-62AE76039B2E}"/>
              </a:ext>
            </a:extLst>
          </xdr:cNvPr>
          <xdr:cNvCxnSpPr/>
        </xdr:nvCxnSpPr>
        <xdr:spPr>
          <a:xfrm>
            <a:off x="7205662" y="44910375"/>
            <a:ext cx="0" cy="158115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358" name="Straight Connector 1357">
            <a:extLst>
              <a:ext uri="{FF2B5EF4-FFF2-40B4-BE49-F238E27FC236}">
                <a16:creationId xmlns:a16="http://schemas.microsoft.com/office/drawing/2014/main" id="{1B2803DE-2E29-6A9E-B9C1-8FE590CC5FA6}"/>
              </a:ext>
            </a:extLst>
          </xdr:cNvPr>
          <xdr:cNvCxnSpPr/>
        </xdr:nvCxnSpPr>
        <xdr:spPr>
          <a:xfrm>
            <a:off x="6577013" y="44977051"/>
            <a:ext cx="36194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60" name="Straight Connector 1359">
            <a:extLst>
              <a:ext uri="{FF2B5EF4-FFF2-40B4-BE49-F238E27FC236}">
                <a16:creationId xmlns:a16="http://schemas.microsoft.com/office/drawing/2014/main" id="{9DBCB73B-41C8-2704-DABD-B9C916AC103B}"/>
              </a:ext>
            </a:extLst>
          </xdr:cNvPr>
          <xdr:cNvCxnSpPr/>
        </xdr:nvCxnSpPr>
        <xdr:spPr>
          <a:xfrm>
            <a:off x="6638925" y="44905613"/>
            <a:ext cx="0" cy="1652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62" name="Straight Connector 1361">
            <a:extLst>
              <a:ext uri="{FF2B5EF4-FFF2-40B4-BE49-F238E27FC236}">
                <a16:creationId xmlns:a16="http://schemas.microsoft.com/office/drawing/2014/main" id="{9BE25152-69DC-7C46-DF1F-7B6AE0324479}"/>
              </a:ext>
            </a:extLst>
          </xdr:cNvPr>
          <xdr:cNvCxnSpPr/>
        </xdr:nvCxnSpPr>
        <xdr:spPr>
          <a:xfrm>
            <a:off x="6253163" y="46482002"/>
            <a:ext cx="68103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66" name="Straight Connector 1365">
            <a:extLst>
              <a:ext uri="{FF2B5EF4-FFF2-40B4-BE49-F238E27FC236}">
                <a16:creationId xmlns:a16="http://schemas.microsoft.com/office/drawing/2014/main" id="{FA3005D8-2A00-36E8-A22D-5900E9E43E5E}"/>
              </a:ext>
            </a:extLst>
          </xdr:cNvPr>
          <xdr:cNvCxnSpPr/>
        </xdr:nvCxnSpPr>
        <xdr:spPr>
          <a:xfrm flipH="1">
            <a:off x="6596062" y="4644866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67" name="Straight Connector 1366">
            <a:extLst>
              <a:ext uri="{FF2B5EF4-FFF2-40B4-BE49-F238E27FC236}">
                <a16:creationId xmlns:a16="http://schemas.microsoft.com/office/drawing/2014/main" id="{9E331C12-64EC-4DF7-A261-1CBDF2C1CF48}"/>
              </a:ext>
            </a:extLst>
          </xdr:cNvPr>
          <xdr:cNvCxnSpPr/>
        </xdr:nvCxnSpPr>
        <xdr:spPr>
          <a:xfrm flipH="1">
            <a:off x="6600823" y="4493895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0" name="Straight Connector 1369">
            <a:extLst>
              <a:ext uri="{FF2B5EF4-FFF2-40B4-BE49-F238E27FC236}">
                <a16:creationId xmlns:a16="http://schemas.microsoft.com/office/drawing/2014/main" id="{7F8EDDB3-71BD-ACC0-6770-B57B02E9577D}"/>
              </a:ext>
            </a:extLst>
          </xdr:cNvPr>
          <xdr:cNvCxnSpPr/>
        </xdr:nvCxnSpPr>
        <xdr:spPr>
          <a:xfrm>
            <a:off x="7443788" y="44843700"/>
            <a:ext cx="3905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2" name="Straight Connector 1371">
            <a:extLst>
              <a:ext uri="{FF2B5EF4-FFF2-40B4-BE49-F238E27FC236}">
                <a16:creationId xmlns:a16="http://schemas.microsoft.com/office/drawing/2014/main" id="{5C029223-8B9E-6786-1F08-3149033A063B}"/>
              </a:ext>
            </a:extLst>
          </xdr:cNvPr>
          <xdr:cNvCxnSpPr/>
        </xdr:nvCxnSpPr>
        <xdr:spPr>
          <a:xfrm>
            <a:off x="7772400" y="44786550"/>
            <a:ext cx="0" cy="17716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3" name="Straight Connector 1372">
            <a:extLst>
              <a:ext uri="{FF2B5EF4-FFF2-40B4-BE49-F238E27FC236}">
                <a16:creationId xmlns:a16="http://schemas.microsoft.com/office/drawing/2014/main" id="{81D88A51-4E2B-4ADA-A80D-0DBB4AFA38FA}"/>
              </a:ext>
            </a:extLst>
          </xdr:cNvPr>
          <xdr:cNvCxnSpPr/>
        </xdr:nvCxnSpPr>
        <xdr:spPr>
          <a:xfrm>
            <a:off x="7472368" y="46482003"/>
            <a:ext cx="37147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4" name="Straight Connector 1373">
            <a:extLst>
              <a:ext uri="{FF2B5EF4-FFF2-40B4-BE49-F238E27FC236}">
                <a16:creationId xmlns:a16="http://schemas.microsoft.com/office/drawing/2014/main" id="{BA79FADA-6532-4E61-AFC8-67F8C65C8C16}"/>
              </a:ext>
            </a:extLst>
          </xdr:cNvPr>
          <xdr:cNvCxnSpPr/>
        </xdr:nvCxnSpPr>
        <xdr:spPr>
          <a:xfrm flipH="1">
            <a:off x="7734308" y="46443902"/>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6" name="Straight Connector 1375">
            <a:extLst>
              <a:ext uri="{FF2B5EF4-FFF2-40B4-BE49-F238E27FC236}">
                <a16:creationId xmlns:a16="http://schemas.microsoft.com/office/drawing/2014/main" id="{9DE64560-F8A5-492A-B3A8-48E0CED0B38C}"/>
              </a:ext>
            </a:extLst>
          </xdr:cNvPr>
          <xdr:cNvCxnSpPr/>
        </xdr:nvCxnSpPr>
        <xdr:spPr>
          <a:xfrm flipH="1">
            <a:off x="7734308" y="4480560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1" name="Straight Connector 150">
            <a:extLst>
              <a:ext uri="{FF2B5EF4-FFF2-40B4-BE49-F238E27FC236}">
                <a16:creationId xmlns:a16="http://schemas.microsoft.com/office/drawing/2014/main" id="{E5A5A00D-AA03-44CA-9EBA-1D27BA0FFBF2}"/>
              </a:ext>
            </a:extLst>
          </xdr:cNvPr>
          <xdr:cNvCxnSpPr/>
        </xdr:nvCxnSpPr>
        <xdr:spPr>
          <a:xfrm>
            <a:off x="6248388" y="44905614"/>
            <a:ext cx="9287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04" name="Straight Connector 303">
            <a:extLst>
              <a:ext uri="{FF2B5EF4-FFF2-40B4-BE49-F238E27FC236}">
                <a16:creationId xmlns:a16="http://schemas.microsoft.com/office/drawing/2014/main" id="{981508E9-6E77-4F3D-946E-AAA7499E3676}"/>
              </a:ext>
            </a:extLst>
          </xdr:cNvPr>
          <xdr:cNvCxnSpPr/>
        </xdr:nvCxnSpPr>
        <xdr:spPr>
          <a:xfrm flipH="1">
            <a:off x="6272198" y="4486751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44" name="Straight Connector 443">
            <a:extLst>
              <a:ext uri="{FF2B5EF4-FFF2-40B4-BE49-F238E27FC236}">
                <a16:creationId xmlns:a16="http://schemas.microsoft.com/office/drawing/2014/main" id="{163FA050-3222-4316-9356-D02FAF37AC72}"/>
              </a:ext>
            </a:extLst>
          </xdr:cNvPr>
          <xdr:cNvCxnSpPr/>
        </xdr:nvCxnSpPr>
        <xdr:spPr>
          <a:xfrm>
            <a:off x="6315076" y="44819888"/>
            <a:ext cx="0" cy="173831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54" name="Straight Connector 453">
            <a:extLst>
              <a:ext uri="{FF2B5EF4-FFF2-40B4-BE49-F238E27FC236}">
                <a16:creationId xmlns:a16="http://schemas.microsoft.com/office/drawing/2014/main" id="{C101DE08-9B0F-48EF-BBA0-D9B9B7870C7E}"/>
              </a:ext>
            </a:extLst>
          </xdr:cNvPr>
          <xdr:cNvCxnSpPr/>
        </xdr:nvCxnSpPr>
        <xdr:spPr>
          <a:xfrm flipH="1">
            <a:off x="6272213" y="4644866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134396</xdr:colOff>
      <xdr:row>325</xdr:row>
      <xdr:rowOff>128588</xdr:rowOff>
    </xdr:from>
    <xdr:to>
      <xdr:col>55</xdr:col>
      <xdr:colOff>100013</xdr:colOff>
      <xdr:row>358</xdr:row>
      <xdr:rowOff>61917</xdr:rowOff>
    </xdr:to>
    <xdr:grpSp>
      <xdr:nvGrpSpPr>
        <xdr:cNvPr id="1460" name="Group 1459">
          <a:extLst>
            <a:ext uri="{FF2B5EF4-FFF2-40B4-BE49-F238E27FC236}">
              <a16:creationId xmlns:a16="http://schemas.microsoft.com/office/drawing/2014/main" id="{5AEFB1DA-79D9-BC49-AA6D-295E3F403D6F}"/>
            </a:ext>
          </a:extLst>
        </xdr:cNvPr>
        <xdr:cNvGrpSpPr/>
      </xdr:nvGrpSpPr>
      <xdr:grpSpPr>
        <a:xfrm>
          <a:off x="458246" y="47115413"/>
          <a:ext cx="8547642" cy="4648204"/>
          <a:chOff x="458246" y="47686913"/>
          <a:chExt cx="8547642" cy="4648204"/>
        </a:xfrm>
      </xdr:grpSpPr>
      <xdr:sp macro="" textlink="">
        <xdr:nvSpPr>
          <xdr:cNvPr id="1246" name="Freeform: Shape 1245">
            <a:extLst>
              <a:ext uri="{FF2B5EF4-FFF2-40B4-BE49-F238E27FC236}">
                <a16:creationId xmlns:a16="http://schemas.microsoft.com/office/drawing/2014/main" id="{3910474C-141C-7D87-B62A-75BA3F89BBC9}"/>
              </a:ext>
            </a:extLst>
          </xdr:cNvPr>
          <xdr:cNvSpPr/>
        </xdr:nvSpPr>
        <xdr:spPr>
          <a:xfrm>
            <a:off x="3343275" y="48277463"/>
            <a:ext cx="2709863" cy="1995487"/>
          </a:xfrm>
          <a:custGeom>
            <a:avLst/>
            <a:gdLst>
              <a:gd name="connsiteX0" fmla="*/ 0 w 2709863"/>
              <a:gd name="connsiteY0" fmla="*/ 523875 h 1995487"/>
              <a:gd name="connsiteX1" fmla="*/ 195263 w 2709863"/>
              <a:gd name="connsiteY1" fmla="*/ 1047750 h 1995487"/>
              <a:gd name="connsiteX2" fmla="*/ 1109663 w 2709863"/>
              <a:gd name="connsiteY2" fmla="*/ 1995487 h 1995487"/>
              <a:gd name="connsiteX3" fmla="*/ 1757363 w 2709863"/>
              <a:gd name="connsiteY3" fmla="*/ 1995487 h 1995487"/>
              <a:gd name="connsiteX4" fmla="*/ 2524125 w 2709863"/>
              <a:gd name="connsiteY4" fmla="*/ 1047750 h 1995487"/>
              <a:gd name="connsiteX5" fmla="*/ 2709863 w 2709863"/>
              <a:gd name="connsiteY5" fmla="*/ 533400 h 1995487"/>
              <a:gd name="connsiteX6" fmla="*/ 1362075 w 2709863"/>
              <a:gd name="connsiteY6" fmla="*/ 0 h 1995487"/>
              <a:gd name="connsiteX7" fmla="*/ 0 w 2709863"/>
              <a:gd name="connsiteY7" fmla="*/ 523875 h 19954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709863" h="1995487">
                <a:moveTo>
                  <a:pt x="0" y="523875"/>
                </a:moveTo>
                <a:lnTo>
                  <a:pt x="195263" y="1047750"/>
                </a:lnTo>
                <a:lnTo>
                  <a:pt x="1109663" y="1995487"/>
                </a:lnTo>
                <a:lnTo>
                  <a:pt x="1757363" y="1995487"/>
                </a:lnTo>
                <a:lnTo>
                  <a:pt x="2524125" y="1047750"/>
                </a:lnTo>
                <a:lnTo>
                  <a:pt x="2709863" y="533400"/>
                </a:lnTo>
                <a:lnTo>
                  <a:pt x="1362075" y="0"/>
                </a:lnTo>
                <a:lnTo>
                  <a:pt x="0" y="52387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437" name="Straight Connector 436">
            <a:extLst>
              <a:ext uri="{FF2B5EF4-FFF2-40B4-BE49-F238E27FC236}">
                <a16:creationId xmlns:a16="http://schemas.microsoft.com/office/drawing/2014/main" id="{7283E5EF-5BDC-BBF6-1300-ADF5B1E9E4B9}"/>
              </a:ext>
            </a:extLst>
          </xdr:cNvPr>
          <xdr:cNvCxnSpPr/>
        </xdr:nvCxnSpPr>
        <xdr:spPr>
          <a:xfrm flipV="1">
            <a:off x="3100610" y="47855309"/>
            <a:ext cx="1433290" cy="56502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464" name="Freeform: Shape 463">
            <a:extLst>
              <a:ext uri="{FF2B5EF4-FFF2-40B4-BE49-F238E27FC236}">
                <a16:creationId xmlns:a16="http://schemas.microsoft.com/office/drawing/2014/main" id="{60744375-3C19-F731-0A58-F83014CCF5CF}"/>
              </a:ext>
            </a:extLst>
          </xdr:cNvPr>
          <xdr:cNvSpPr/>
        </xdr:nvSpPr>
        <xdr:spPr>
          <a:xfrm>
            <a:off x="1071563" y="48272700"/>
            <a:ext cx="3624262" cy="1952625"/>
          </a:xfrm>
          <a:custGeom>
            <a:avLst/>
            <a:gdLst>
              <a:gd name="connsiteX0" fmla="*/ 23812 w 3624262"/>
              <a:gd name="connsiteY0" fmla="*/ 1724025 h 1952625"/>
              <a:gd name="connsiteX1" fmla="*/ 71437 w 3624262"/>
              <a:gd name="connsiteY1" fmla="*/ 1614488 h 1952625"/>
              <a:gd name="connsiteX2" fmla="*/ 0 w 3624262"/>
              <a:gd name="connsiteY2" fmla="*/ 1428750 h 1952625"/>
              <a:gd name="connsiteX3" fmla="*/ 3624262 w 3624262"/>
              <a:gd name="connsiteY3" fmla="*/ 0 h 1952625"/>
              <a:gd name="connsiteX4" fmla="*/ 3624262 w 3624262"/>
              <a:gd name="connsiteY4" fmla="*/ 600075 h 1952625"/>
              <a:gd name="connsiteX5" fmla="*/ 195262 w 3624262"/>
              <a:gd name="connsiteY5" fmla="*/ 1952625 h 1952625"/>
              <a:gd name="connsiteX6" fmla="*/ 123825 w 3624262"/>
              <a:gd name="connsiteY6" fmla="*/ 1771650 h 1952625"/>
              <a:gd name="connsiteX7" fmla="*/ 152400 w 3624262"/>
              <a:gd name="connsiteY7" fmla="*/ 1700213 h 1952625"/>
              <a:gd name="connsiteX8" fmla="*/ 23812 w 3624262"/>
              <a:gd name="connsiteY8" fmla="*/ 1724025 h 1952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24262" h="1952625">
                <a:moveTo>
                  <a:pt x="23812" y="1724025"/>
                </a:moveTo>
                <a:lnTo>
                  <a:pt x="71437" y="1614488"/>
                </a:lnTo>
                <a:lnTo>
                  <a:pt x="0" y="1428750"/>
                </a:lnTo>
                <a:lnTo>
                  <a:pt x="3624262" y="0"/>
                </a:lnTo>
                <a:lnTo>
                  <a:pt x="3624262" y="600075"/>
                </a:lnTo>
                <a:lnTo>
                  <a:pt x="195262" y="1952625"/>
                </a:lnTo>
                <a:lnTo>
                  <a:pt x="123825" y="1771650"/>
                </a:lnTo>
                <a:lnTo>
                  <a:pt x="152400" y="1700213"/>
                </a:lnTo>
                <a:lnTo>
                  <a:pt x="23812" y="17240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01" name="Freeform: Shape 500">
            <a:extLst>
              <a:ext uri="{FF2B5EF4-FFF2-40B4-BE49-F238E27FC236}">
                <a16:creationId xmlns:a16="http://schemas.microsoft.com/office/drawing/2014/main" id="{D3B4784C-FC21-BD39-487D-D559358840B9}"/>
              </a:ext>
            </a:extLst>
          </xdr:cNvPr>
          <xdr:cNvSpPr/>
        </xdr:nvSpPr>
        <xdr:spPr>
          <a:xfrm>
            <a:off x="4695825" y="48272700"/>
            <a:ext cx="3629025" cy="1952625"/>
          </a:xfrm>
          <a:custGeom>
            <a:avLst/>
            <a:gdLst>
              <a:gd name="connsiteX0" fmla="*/ 0 w 3629025"/>
              <a:gd name="connsiteY0" fmla="*/ 0 h 1952625"/>
              <a:gd name="connsiteX1" fmla="*/ 0 w 3629025"/>
              <a:gd name="connsiteY1" fmla="*/ 604838 h 1952625"/>
              <a:gd name="connsiteX2" fmla="*/ 3438525 w 3629025"/>
              <a:gd name="connsiteY2" fmla="*/ 1952625 h 1952625"/>
              <a:gd name="connsiteX3" fmla="*/ 3500438 w 3629025"/>
              <a:gd name="connsiteY3" fmla="*/ 1762125 h 1952625"/>
              <a:gd name="connsiteX4" fmla="*/ 3462338 w 3629025"/>
              <a:gd name="connsiteY4" fmla="*/ 1685925 h 1952625"/>
              <a:gd name="connsiteX5" fmla="*/ 3609975 w 3629025"/>
              <a:gd name="connsiteY5" fmla="*/ 1685925 h 1952625"/>
              <a:gd name="connsiteX6" fmla="*/ 3562350 w 3629025"/>
              <a:gd name="connsiteY6" fmla="*/ 1609725 h 1952625"/>
              <a:gd name="connsiteX7" fmla="*/ 3629025 w 3629025"/>
              <a:gd name="connsiteY7" fmla="*/ 1433513 h 1952625"/>
              <a:gd name="connsiteX8" fmla="*/ 0 w 3629025"/>
              <a:gd name="connsiteY8" fmla="*/ 0 h 1952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29025" h="1952625">
                <a:moveTo>
                  <a:pt x="0" y="0"/>
                </a:moveTo>
                <a:lnTo>
                  <a:pt x="0" y="604838"/>
                </a:lnTo>
                <a:lnTo>
                  <a:pt x="3438525" y="1952625"/>
                </a:lnTo>
                <a:lnTo>
                  <a:pt x="3500438" y="1762125"/>
                </a:lnTo>
                <a:lnTo>
                  <a:pt x="3462338" y="1685925"/>
                </a:lnTo>
                <a:lnTo>
                  <a:pt x="3609975" y="1685925"/>
                </a:lnTo>
                <a:lnTo>
                  <a:pt x="3562350" y="1609725"/>
                </a:lnTo>
                <a:lnTo>
                  <a:pt x="3629025" y="1433513"/>
                </a:lnTo>
                <a:lnTo>
                  <a:pt x="0"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516" name="Straight Connector 515">
            <a:extLst>
              <a:ext uri="{FF2B5EF4-FFF2-40B4-BE49-F238E27FC236}">
                <a16:creationId xmlns:a16="http://schemas.microsoft.com/office/drawing/2014/main" id="{ACA67858-CDB8-ABCB-393A-4B6827A46EFF}"/>
              </a:ext>
            </a:extLst>
          </xdr:cNvPr>
          <xdr:cNvCxnSpPr/>
        </xdr:nvCxnSpPr>
        <xdr:spPr>
          <a:xfrm flipV="1">
            <a:off x="1100137" y="48348900"/>
            <a:ext cx="3600095" cy="14192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3" name="Straight Connector 542">
            <a:extLst>
              <a:ext uri="{FF2B5EF4-FFF2-40B4-BE49-F238E27FC236}">
                <a16:creationId xmlns:a16="http://schemas.microsoft.com/office/drawing/2014/main" id="{40F6EF10-91B6-FCB5-21D9-A344652F5597}"/>
              </a:ext>
            </a:extLst>
          </xdr:cNvPr>
          <xdr:cNvCxnSpPr/>
        </xdr:nvCxnSpPr>
        <xdr:spPr>
          <a:xfrm>
            <a:off x="4696122" y="48344138"/>
            <a:ext cx="3604914" cy="14239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8" name="Straight Connector 547">
            <a:extLst>
              <a:ext uri="{FF2B5EF4-FFF2-40B4-BE49-F238E27FC236}">
                <a16:creationId xmlns:a16="http://schemas.microsoft.com/office/drawing/2014/main" id="{3B154F46-8E75-EABB-644D-75334AC0DF63}"/>
              </a:ext>
            </a:extLst>
          </xdr:cNvPr>
          <xdr:cNvCxnSpPr/>
        </xdr:nvCxnSpPr>
        <xdr:spPr>
          <a:xfrm flipV="1">
            <a:off x="1119185" y="48520350"/>
            <a:ext cx="3563854" cy="1404936"/>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553" name="Straight Connector 552">
            <a:extLst>
              <a:ext uri="{FF2B5EF4-FFF2-40B4-BE49-F238E27FC236}">
                <a16:creationId xmlns:a16="http://schemas.microsoft.com/office/drawing/2014/main" id="{23E4BEDC-5F48-A673-7B2A-101015D05F1C}"/>
              </a:ext>
            </a:extLst>
          </xdr:cNvPr>
          <xdr:cNvCxnSpPr/>
        </xdr:nvCxnSpPr>
        <xdr:spPr>
          <a:xfrm>
            <a:off x="4696123" y="48515587"/>
            <a:ext cx="3604914" cy="1423989"/>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grpSp>
        <xdr:nvGrpSpPr>
          <xdr:cNvPr id="1214" name="Group 1213">
            <a:extLst>
              <a:ext uri="{FF2B5EF4-FFF2-40B4-BE49-F238E27FC236}">
                <a16:creationId xmlns:a16="http://schemas.microsoft.com/office/drawing/2014/main" id="{CD77D88A-FB33-8EFE-12EB-13A82A40D520}"/>
              </a:ext>
            </a:extLst>
          </xdr:cNvPr>
          <xdr:cNvGrpSpPr/>
        </xdr:nvGrpSpPr>
        <xdr:grpSpPr>
          <a:xfrm>
            <a:off x="4448171" y="49191867"/>
            <a:ext cx="647700" cy="2519362"/>
            <a:chOff x="7586663" y="8748713"/>
            <a:chExt cx="647700" cy="2519362"/>
          </a:xfrm>
        </xdr:grpSpPr>
        <xdr:sp macro="" textlink="">
          <xdr:nvSpPr>
            <xdr:cNvPr id="1218" name="Freeform: Shape 1217">
              <a:extLst>
                <a:ext uri="{FF2B5EF4-FFF2-40B4-BE49-F238E27FC236}">
                  <a16:creationId xmlns:a16="http://schemas.microsoft.com/office/drawing/2014/main" id="{ED668475-B478-3EFB-0F2B-693FD811C15A}"/>
                </a:ext>
              </a:extLst>
            </xdr:cNvPr>
            <xdr:cNvSpPr/>
          </xdr:nvSpPr>
          <xdr:spPr>
            <a:xfrm>
              <a:off x="7586663" y="8748713"/>
              <a:ext cx="647700" cy="2519362"/>
            </a:xfrm>
            <a:custGeom>
              <a:avLst/>
              <a:gdLst>
                <a:gd name="connsiteX0" fmla="*/ 304800 w 647700"/>
                <a:gd name="connsiteY0" fmla="*/ 2519362 h 2519362"/>
                <a:gd name="connsiteX1" fmla="*/ 238125 w 647700"/>
                <a:gd name="connsiteY1" fmla="*/ 2371725 h 2519362"/>
                <a:gd name="connsiteX2" fmla="*/ 200025 w 647700"/>
                <a:gd name="connsiteY2" fmla="*/ 2433637 h 2519362"/>
                <a:gd name="connsiteX3" fmla="*/ 0 w 647700"/>
                <a:gd name="connsiteY3" fmla="*/ 2433637 h 2519362"/>
                <a:gd name="connsiteX4" fmla="*/ 0 w 647700"/>
                <a:gd name="connsiteY4" fmla="*/ 0 h 2519362"/>
                <a:gd name="connsiteX5" fmla="*/ 647700 w 647700"/>
                <a:gd name="connsiteY5" fmla="*/ 0 h 2519362"/>
                <a:gd name="connsiteX6" fmla="*/ 647700 w 647700"/>
                <a:gd name="connsiteY6" fmla="*/ 2433637 h 2519362"/>
                <a:gd name="connsiteX7" fmla="*/ 361950 w 647700"/>
                <a:gd name="connsiteY7" fmla="*/ 2433637 h 2519362"/>
                <a:gd name="connsiteX8" fmla="*/ 304800 w 647700"/>
                <a:gd name="connsiteY8" fmla="*/ 2519362 h 251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7700" h="2519362">
                  <a:moveTo>
                    <a:pt x="304800" y="2519362"/>
                  </a:moveTo>
                  <a:lnTo>
                    <a:pt x="238125" y="2371725"/>
                  </a:lnTo>
                  <a:lnTo>
                    <a:pt x="200025" y="2433637"/>
                  </a:lnTo>
                  <a:lnTo>
                    <a:pt x="0" y="2433637"/>
                  </a:lnTo>
                  <a:lnTo>
                    <a:pt x="0" y="0"/>
                  </a:lnTo>
                  <a:lnTo>
                    <a:pt x="647700" y="0"/>
                  </a:lnTo>
                  <a:lnTo>
                    <a:pt x="647700" y="2433637"/>
                  </a:lnTo>
                  <a:lnTo>
                    <a:pt x="361950" y="2433637"/>
                  </a:lnTo>
                  <a:lnTo>
                    <a:pt x="304800" y="251936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221" name="Straight Connector 1220">
              <a:extLst>
                <a:ext uri="{FF2B5EF4-FFF2-40B4-BE49-F238E27FC236}">
                  <a16:creationId xmlns:a16="http://schemas.microsoft.com/office/drawing/2014/main" id="{A0D98D68-9700-760F-C5E9-090DA1B94A4B}"/>
                </a:ext>
              </a:extLst>
            </xdr:cNvPr>
            <xdr:cNvCxnSpPr/>
          </xdr:nvCxnSpPr>
          <xdr:spPr>
            <a:xfrm>
              <a:off x="7669803" y="8751870"/>
              <a:ext cx="0" cy="24288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94" name="Straight Connector 593">
            <a:extLst>
              <a:ext uri="{FF2B5EF4-FFF2-40B4-BE49-F238E27FC236}">
                <a16:creationId xmlns:a16="http://schemas.microsoft.com/office/drawing/2014/main" id="{97FC2F01-CE9C-0266-76C1-DCE6CFBCE42C}"/>
              </a:ext>
            </a:extLst>
          </xdr:cNvPr>
          <xdr:cNvCxnSpPr/>
        </xdr:nvCxnSpPr>
        <xdr:spPr>
          <a:xfrm>
            <a:off x="1814514" y="49129950"/>
            <a:ext cx="704850"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607" name="Arc 606">
            <a:extLst>
              <a:ext uri="{FF2B5EF4-FFF2-40B4-BE49-F238E27FC236}">
                <a16:creationId xmlns:a16="http://schemas.microsoft.com/office/drawing/2014/main" id="{F50CDB7C-65C0-633A-D101-733B7F80E45C}"/>
              </a:ext>
            </a:extLst>
          </xdr:cNvPr>
          <xdr:cNvSpPr/>
        </xdr:nvSpPr>
        <xdr:spPr>
          <a:xfrm rot="13000852">
            <a:off x="2038350" y="49082327"/>
            <a:ext cx="238124" cy="23812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cxnSp macro="">
        <xdr:nvCxnSpPr>
          <xdr:cNvPr id="610" name="Straight Connector 609">
            <a:extLst>
              <a:ext uri="{FF2B5EF4-FFF2-40B4-BE49-F238E27FC236}">
                <a16:creationId xmlns:a16="http://schemas.microsoft.com/office/drawing/2014/main" id="{42397AA3-9DCD-65CE-7C1E-2DE707E6955F}"/>
              </a:ext>
            </a:extLst>
          </xdr:cNvPr>
          <xdr:cNvCxnSpPr/>
        </xdr:nvCxnSpPr>
        <xdr:spPr>
          <a:xfrm>
            <a:off x="6872279" y="49129944"/>
            <a:ext cx="704850"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630" name="Arc 629">
            <a:extLst>
              <a:ext uri="{FF2B5EF4-FFF2-40B4-BE49-F238E27FC236}">
                <a16:creationId xmlns:a16="http://schemas.microsoft.com/office/drawing/2014/main" id="{C602AE52-DB94-4586-8331-FCCFC07DA642}"/>
              </a:ext>
            </a:extLst>
          </xdr:cNvPr>
          <xdr:cNvSpPr/>
        </xdr:nvSpPr>
        <xdr:spPr>
          <a:xfrm rot="3134182">
            <a:off x="7115164" y="49087086"/>
            <a:ext cx="238124" cy="23812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cxnSp macro="">
        <xdr:nvCxnSpPr>
          <xdr:cNvPr id="758" name="Straight Connector 757">
            <a:extLst>
              <a:ext uri="{FF2B5EF4-FFF2-40B4-BE49-F238E27FC236}">
                <a16:creationId xmlns:a16="http://schemas.microsoft.com/office/drawing/2014/main" id="{E5AA4CA0-1685-85DC-330E-8EBDAB9A294E}"/>
              </a:ext>
            </a:extLst>
          </xdr:cNvPr>
          <xdr:cNvCxnSpPr>
            <a:cxnSpLocks/>
          </xdr:cNvCxnSpPr>
        </xdr:nvCxnSpPr>
        <xdr:spPr>
          <a:xfrm flipH="1" flipV="1">
            <a:off x="3343276" y="48810863"/>
            <a:ext cx="190500" cy="5143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71" name="Straight Connector 770">
            <a:extLst>
              <a:ext uri="{FF2B5EF4-FFF2-40B4-BE49-F238E27FC236}">
                <a16:creationId xmlns:a16="http://schemas.microsoft.com/office/drawing/2014/main" id="{1A8D04E9-8CE7-4A6D-40C5-D8008E6BF1A4}"/>
              </a:ext>
            </a:extLst>
          </xdr:cNvPr>
          <xdr:cNvCxnSpPr>
            <a:cxnSpLocks/>
          </xdr:cNvCxnSpPr>
        </xdr:nvCxnSpPr>
        <xdr:spPr>
          <a:xfrm flipV="1">
            <a:off x="5862638" y="48815626"/>
            <a:ext cx="185737" cy="51911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03" name="Straight Connector 1002">
            <a:extLst>
              <a:ext uri="{FF2B5EF4-FFF2-40B4-BE49-F238E27FC236}">
                <a16:creationId xmlns:a16="http://schemas.microsoft.com/office/drawing/2014/main" id="{68E08F7F-E7F1-1303-D140-FB24A48BFBF0}"/>
              </a:ext>
            </a:extLst>
          </xdr:cNvPr>
          <xdr:cNvCxnSpPr/>
        </xdr:nvCxnSpPr>
        <xdr:spPr>
          <a:xfrm flipV="1">
            <a:off x="3929063" y="47686913"/>
            <a:ext cx="752475" cy="1252537"/>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7" name="Straight Connector 1006">
            <a:extLst>
              <a:ext uri="{FF2B5EF4-FFF2-40B4-BE49-F238E27FC236}">
                <a16:creationId xmlns:a16="http://schemas.microsoft.com/office/drawing/2014/main" id="{5B65B84F-2B41-D76E-4616-212009FE748E}"/>
              </a:ext>
            </a:extLst>
          </xdr:cNvPr>
          <xdr:cNvCxnSpPr/>
        </xdr:nvCxnSpPr>
        <xdr:spPr>
          <a:xfrm flipH="1" flipV="1">
            <a:off x="4748213" y="47686913"/>
            <a:ext cx="419100" cy="1204912"/>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4" name="Straight Connector 1013">
            <a:extLst>
              <a:ext uri="{FF2B5EF4-FFF2-40B4-BE49-F238E27FC236}">
                <a16:creationId xmlns:a16="http://schemas.microsoft.com/office/drawing/2014/main" id="{E303D6F6-1145-9997-C460-6FC8952298D9}"/>
              </a:ext>
            </a:extLst>
          </xdr:cNvPr>
          <xdr:cNvCxnSpPr/>
        </xdr:nvCxnSpPr>
        <xdr:spPr>
          <a:xfrm flipV="1">
            <a:off x="3905250" y="50982563"/>
            <a:ext cx="685801" cy="338137"/>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9" name="Straight Connector 1028">
            <a:extLst>
              <a:ext uri="{FF2B5EF4-FFF2-40B4-BE49-F238E27FC236}">
                <a16:creationId xmlns:a16="http://schemas.microsoft.com/office/drawing/2014/main" id="{4EFAD4D1-97DE-5535-504A-B2F523B8037B}"/>
              </a:ext>
            </a:extLst>
          </xdr:cNvPr>
          <xdr:cNvCxnSpPr/>
        </xdr:nvCxnSpPr>
        <xdr:spPr>
          <a:xfrm>
            <a:off x="800101" y="49730025"/>
            <a:ext cx="252412" cy="67720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2" name="Straight Connector 1041">
            <a:extLst>
              <a:ext uri="{FF2B5EF4-FFF2-40B4-BE49-F238E27FC236}">
                <a16:creationId xmlns:a16="http://schemas.microsoft.com/office/drawing/2014/main" id="{8F062F05-467C-18FA-D935-818BB4815A33}"/>
              </a:ext>
            </a:extLst>
          </xdr:cNvPr>
          <xdr:cNvCxnSpPr/>
        </xdr:nvCxnSpPr>
        <xdr:spPr>
          <a:xfrm flipV="1">
            <a:off x="458246" y="49713822"/>
            <a:ext cx="584742" cy="23051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3" name="Straight Connector 1042">
            <a:extLst>
              <a:ext uri="{FF2B5EF4-FFF2-40B4-BE49-F238E27FC236}">
                <a16:creationId xmlns:a16="http://schemas.microsoft.com/office/drawing/2014/main" id="{812568BF-2FEA-C6B3-762D-A8096EE3DBEC}"/>
              </a:ext>
            </a:extLst>
          </xdr:cNvPr>
          <xdr:cNvCxnSpPr/>
        </xdr:nvCxnSpPr>
        <xdr:spPr>
          <a:xfrm flipH="1">
            <a:off x="804862" y="49753838"/>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8" name="Straight Connector 1047">
            <a:extLst>
              <a:ext uri="{FF2B5EF4-FFF2-40B4-BE49-F238E27FC236}">
                <a16:creationId xmlns:a16="http://schemas.microsoft.com/office/drawing/2014/main" id="{A34294F8-2D77-A786-2BB6-D1DE05568BB0}"/>
              </a:ext>
            </a:extLst>
          </xdr:cNvPr>
          <xdr:cNvCxnSpPr/>
        </xdr:nvCxnSpPr>
        <xdr:spPr>
          <a:xfrm>
            <a:off x="490539" y="49849087"/>
            <a:ext cx="244966" cy="65722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0" name="Straight Connector 1049">
            <a:extLst>
              <a:ext uri="{FF2B5EF4-FFF2-40B4-BE49-F238E27FC236}">
                <a16:creationId xmlns:a16="http://schemas.microsoft.com/office/drawing/2014/main" id="{AD52A466-F456-6C5B-C144-1E3FBD658D86}"/>
              </a:ext>
            </a:extLst>
          </xdr:cNvPr>
          <xdr:cNvCxnSpPr/>
        </xdr:nvCxnSpPr>
        <xdr:spPr>
          <a:xfrm flipH="1">
            <a:off x="495300" y="49872900"/>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70" name="Straight Connector 1069">
            <a:extLst>
              <a:ext uri="{FF2B5EF4-FFF2-40B4-BE49-F238E27FC236}">
                <a16:creationId xmlns:a16="http://schemas.microsoft.com/office/drawing/2014/main" id="{7D0DB5FA-B65E-830C-286A-593EB0EB9C03}"/>
              </a:ext>
            </a:extLst>
          </xdr:cNvPr>
          <xdr:cNvCxnSpPr/>
        </xdr:nvCxnSpPr>
        <xdr:spPr>
          <a:xfrm flipV="1">
            <a:off x="653509" y="50242459"/>
            <a:ext cx="584742" cy="23051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76" name="Straight Connector 1075">
            <a:extLst>
              <a:ext uri="{FF2B5EF4-FFF2-40B4-BE49-F238E27FC236}">
                <a16:creationId xmlns:a16="http://schemas.microsoft.com/office/drawing/2014/main" id="{131EDE1C-0888-0078-C41A-3388B1636D83}"/>
              </a:ext>
            </a:extLst>
          </xdr:cNvPr>
          <xdr:cNvCxnSpPr/>
        </xdr:nvCxnSpPr>
        <xdr:spPr>
          <a:xfrm flipH="1">
            <a:off x="1000125" y="50282475"/>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78" name="Straight Connector 1077">
            <a:extLst>
              <a:ext uri="{FF2B5EF4-FFF2-40B4-BE49-F238E27FC236}">
                <a16:creationId xmlns:a16="http://schemas.microsoft.com/office/drawing/2014/main" id="{F789B2FA-AE27-15DA-A25B-1CCBE7BC6083}"/>
              </a:ext>
            </a:extLst>
          </xdr:cNvPr>
          <xdr:cNvCxnSpPr/>
        </xdr:nvCxnSpPr>
        <xdr:spPr>
          <a:xfrm flipH="1">
            <a:off x="690563" y="50401537"/>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7" name="Straight Connector 1086">
            <a:extLst>
              <a:ext uri="{FF2B5EF4-FFF2-40B4-BE49-F238E27FC236}">
                <a16:creationId xmlns:a16="http://schemas.microsoft.com/office/drawing/2014/main" id="{0F822EF9-C330-FA69-7E2E-B1DA75820C27}"/>
              </a:ext>
            </a:extLst>
          </xdr:cNvPr>
          <xdr:cNvCxnSpPr/>
        </xdr:nvCxnSpPr>
        <xdr:spPr>
          <a:xfrm flipV="1">
            <a:off x="839245" y="49937611"/>
            <a:ext cx="246605" cy="9721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9" name="Straight Connector 1088">
            <a:extLst>
              <a:ext uri="{FF2B5EF4-FFF2-40B4-BE49-F238E27FC236}">
                <a16:creationId xmlns:a16="http://schemas.microsoft.com/office/drawing/2014/main" id="{B9F1DBAF-C821-59DC-7CAF-CAC333D4B2BE}"/>
              </a:ext>
            </a:extLst>
          </xdr:cNvPr>
          <xdr:cNvCxnSpPr/>
        </xdr:nvCxnSpPr>
        <xdr:spPr>
          <a:xfrm flipH="1">
            <a:off x="876299" y="49963389"/>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4" name="Straight Connector 1093">
            <a:extLst>
              <a:ext uri="{FF2B5EF4-FFF2-40B4-BE49-F238E27FC236}">
                <a16:creationId xmlns:a16="http://schemas.microsoft.com/office/drawing/2014/main" id="{1A1D9C90-5A78-68EC-5A7E-5CD5703F7AEC}"/>
              </a:ext>
            </a:extLst>
          </xdr:cNvPr>
          <xdr:cNvCxnSpPr/>
        </xdr:nvCxnSpPr>
        <xdr:spPr>
          <a:xfrm flipH="1">
            <a:off x="8399258" y="49758600"/>
            <a:ext cx="244679" cy="6667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8" name="Straight Connector 1097">
            <a:extLst>
              <a:ext uri="{FF2B5EF4-FFF2-40B4-BE49-F238E27FC236}">
                <a16:creationId xmlns:a16="http://schemas.microsoft.com/office/drawing/2014/main" id="{68420C79-B0FB-B80E-BA4B-107278E78192}"/>
              </a:ext>
            </a:extLst>
          </xdr:cNvPr>
          <xdr:cNvCxnSpPr/>
        </xdr:nvCxnSpPr>
        <xdr:spPr>
          <a:xfrm>
            <a:off x="8353425" y="49717539"/>
            <a:ext cx="652463" cy="25773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7" name="Straight Connector 1106">
            <a:extLst>
              <a:ext uri="{FF2B5EF4-FFF2-40B4-BE49-F238E27FC236}">
                <a16:creationId xmlns:a16="http://schemas.microsoft.com/office/drawing/2014/main" id="{97BEEE3B-D60F-C155-E9FD-A0C040B79FAE}"/>
              </a:ext>
            </a:extLst>
          </xdr:cNvPr>
          <xdr:cNvCxnSpPr/>
        </xdr:nvCxnSpPr>
        <xdr:spPr>
          <a:xfrm>
            <a:off x="8596313" y="49768125"/>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10" name="Straight Connector 1109">
            <a:extLst>
              <a:ext uri="{FF2B5EF4-FFF2-40B4-BE49-F238E27FC236}">
                <a16:creationId xmlns:a16="http://schemas.microsoft.com/office/drawing/2014/main" id="{49FC3C34-582D-1A94-284C-FDF399DD9608}"/>
              </a:ext>
            </a:extLst>
          </xdr:cNvPr>
          <xdr:cNvCxnSpPr/>
        </xdr:nvCxnSpPr>
        <xdr:spPr>
          <a:xfrm flipH="1">
            <a:off x="8734425" y="49891951"/>
            <a:ext cx="242887" cy="66186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13" name="Straight Connector 1112">
            <a:extLst>
              <a:ext uri="{FF2B5EF4-FFF2-40B4-BE49-F238E27FC236}">
                <a16:creationId xmlns:a16="http://schemas.microsoft.com/office/drawing/2014/main" id="{5E69CB5B-5B7F-9E8A-3E35-021FF41FC9F1}"/>
              </a:ext>
            </a:extLst>
          </xdr:cNvPr>
          <xdr:cNvCxnSpPr/>
        </xdr:nvCxnSpPr>
        <xdr:spPr>
          <a:xfrm>
            <a:off x="8929688" y="49901476"/>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14" name="Straight Connector 1113">
            <a:extLst>
              <a:ext uri="{FF2B5EF4-FFF2-40B4-BE49-F238E27FC236}">
                <a16:creationId xmlns:a16="http://schemas.microsoft.com/office/drawing/2014/main" id="{CA5E2E49-8475-4910-96B6-8DC749EA4474}"/>
              </a:ext>
            </a:extLst>
          </xdr:cNvPr>
          <xdr:cNvCxnSpPr/>
        </xdr:nvCxnSpPr>
        <xdr:spPr>
          <a:xfrm>
            <a:off x="8162930" y="50241416"/>
            <a:ext cx="652463" cy="25773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15" name="Straight Connector 1114">
            <a:extLst>
              <a:ext uri="{FF2B5EF4-FFF2-40B4-BE49-F238E27FC236}">
                <a16:creationId xmlns:a16="http://schemas.microsoft.com/office/drawing/2014/main" id="{4BD143F3-24E5-7E37-61A9-7F234326AB18}"/>
              </a:ext>
            </a:extLst>
          </xdr:cNvPr>
          <xdr:cNvCxnSpPr/>
        </xdr:nvCxnSpPr>
        <xdr:spPr>
          <a:xfrm>
            <a:off x="8405818" y="50292002"/>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17" name="Straight Connector 1116">
            <a:extLst>
              <a:ext uri="{FF2B5EF4-FFF2-40B4-BE49-F238E27FC236}">
                <a16:creationId xmlns:a16="http://schemas.microsoft.com/office/drawing/2014/main" id="{FFF5038E-67A5-E735-5069-10423C0D1944}"/>
              </a:ext>
            </a:extLst>
          </xdr:cNvPr>
          <xdr:cNvCxnSpPr/>
        </xdr:nvCxnSpPr>
        <xdr:spPr>
          <a:xfrm>
            <a:off x="8739193" y="50425353"/>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18" name="Straight Connector 1117">
            <a:extLst>
              <a:ext uri="{FF2B5EF4-FFF2-40B4-BE49-F238E27FC236}">
                <a16:creationId xmlns:a16="http://schemas.microsoft.com/office/drawing/2014/main" id="{D3A5497B-6DAE-8F1B-05A7-EE4A781FBAE4}"/>
              </a:ext>
            </a:extLst>
          </xdr:cNvPr>
          <xdr:cNvCxnSpPr/>
        </xdr:nvCxnSpPr>
        <xdr:spPr>
          <a:xfrm>
            <a:off x="8334375" y="49952764"/>
            <a:ext cx="261935" cy="10346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19" name="Straight Connector 1118">
            <a:extLst>
              <a:ext uri="{FF2B5EF4-FFF2-40B4-BE49-F238E27FC236}">
                <a16:creationId xmlns:a16="http://schemas.microsoft.com/office/drawing/2014/main" id="{1C3F33D8-7C60-81A5-3D1E-75E4F6A16798}"/>
              </a:ext>
            </a:extLst>
          </xdr:cNvPr>
          <xdr:cNvCxnSpPr/>
        </xdr:nvCxnSpPr>
        <xdr:spPr>
          <a:xfrm>
            <a:off x="8520110" y="49982438"/>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20" name="Straight Connector 1119">
            <a:extLst>
              <a:ext uri="{FF2B5EF4-FFF2-40B4-BE49-F238E27FC236}">
                <a16:creationId xmlns:a16="http://schemas.microsoft.com/office/drawing/2014/main" id="{0FB05A83-86DB-D169-9A8F-7A9BF1C27C82}"/>
              </a:ext>
            </a:extLst>
          </xdr:cNvPr>
          <xdr:cNvCxnSpPr/>
        </xdr:nvCxnSpPr>
        <xdr:spPr>
          <a:xfrm flipV="1">
            <a:off x="2849004" y="49199474"/>
            <a:ext cx="1575359" cy="62103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21" name="Straight Connector 1120">
            <a:extLst>
              <a:ext uri="{FF2B5EF4-FFF2-40B4-BE49-F238E27FC236}">
                <a16:creationId xmlns:a16="http://schemas.microsoft.com/office/drawing/2014/main" id="{EA7B3ED8-E50A-86B7-8DFB-0712F6469E2D}"/>
              </a:ext>
            </a:extLst>
          </xdr:cNvPr>
          <xdr:cNvCxnSpPr/>
        </xdr:nvCxnSpPr>
        <xdr:spPr>
          <a:xfrm flipH="1">
            <a:off x="2881312" y="49749071"/>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25" name="Straight Connector 1124">
            <a:extLst>
              <a:ext uri="{FF2B5EF4-FFF2-40B4-BE49-F238E27FC236}">
                <a16:creationId xmlns:a16="http://schemas.microsoft.com/office/drawing/2014/main" id="{840234C5-47EA-231D-BD7E-B8629092E8C4}"/>
              </a:ext>
            </a:extLst>
          </xdr:cNvPr>
          <xdr:cNvCxnSpPr/>
        </xdr:nvCxnSpPr>
        <xdr:spPr>
          <a:xfrm>
            <a:off x="2805112" y="49534761"/>
            <a:ext cx="118933" cy="3190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26" name="Straight Connector 1125">
            <a:extLst>
              <a:ext uri="{FF2B5EF4-FFF2-40B4-BE49-F238E27FC236}">
                <a16:creationId xmlns:a16="http://schemas.microsoft.com/office/drawing/2014/main" id="{FF882049-6372-48C5-036A-A9EA73E2477B}"/>
              </a:ext>
            </a:extLst>
          </xdr:cNvPr>
          <xdr:cNvCxnSpPr/>
        </xdr:nvCxnSpPr>
        <xdr:spPr>
          <a:xfrm flipH="1">
            <a:off x="2809873" y="49558574"/>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28" name="Straight Connector 1127">
            <a:extLst>
              <a:ext uri="{FF2B5EF4-FFF2-40B4-BE49-F238E27FC236}">
                <a16:creationId xmlns:a16="http://schemas.microsoft.com/office/drawing/2014/main" id="{969B233C-7D6A-5131-DFA3-287F070C092B}"/>
              </a:ext>
            </a:extLst>
          </xdr:cNvPr>
          <xdr:cNvCxnSpPr/>
        </xdr:nvCxnSpPr>
        <xdr:spPr>
          <a:xfrm>
            <a:off x="5129213" y="49202164"/>
            <a:ext cx="1432770" cy="5659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30" name="Straight Connector 1129">
            <a:extLst>
              <a:ext uri="{FF2B5EF4-FFF2-40B4-BE49-F238E27FC236}">
                <a16:creationId xmlns:a16="http://schemas.microsoft.com/office/drawing/2014/main" id="{7EAD1EA7-3B33-5A1F-6A9D-A1E55BAB71FE}"/>
              </a:ext>
            </a:extLst>
          </xdr:cNvPr>
          <xdr:cNvCxnSpPr/>
        </xdr:nvCxnSpPr>
        <xdr:spPr>
          <a:xfrm>
            <a:off x="6462712" y="49685355"/>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31" name="Straight Connector 1130">
            <a:extLst>
              <a:ext uri="{FF2B5EF4-FFF2-40B4-BE49-F238E27FC236}">
                <a16:creationId xmlns:a16="http://schemas.microsoft.com/office/drawing/2014/main" id="{FAB1DED5-0FC8-4E95-EC83-6FE7A6FE892A}"/>
              </a:ext>
            </a:extLst>
          </xdr:cNvPr>
          <xdr:cNvCxnSpPr/>
        </xdr:nvCxnSpPr>
        <xdr:spPr>
          <a:xfrm flipH="1">
            <a:off x="6457950" y="49534764"/>
            <a:ext cx="101804" cy="27741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32" name="Straight Connector 1131">
            <a:extLst>
              <a:ext uri="{FF2B5EF4-FFF2-40B4-BE49-F238E27FC236}">
                <a16:creationId xmlns:a16="http://schemas.microsoft.com/office/drawing/2014/main" id="{686EF039-7F5F-4A4B-CC72-30B033F6F830}"/>
              </a:ext>
            </a:extLst>
          </xdr:cNvPr>
          <xdr:cNvCxnSpPr/>
        </xdr:nvCxnSpPr>
        <xdr:spPr>
          <a:xfrm>
            <a:off x="6512130" y="49544289"/>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68" name="Straight Connector 1167">
            <a:extLst>
              <a:ext uri="{FF2B5EF4-FFF2-40B4-BE49-F238E27FC236}">
                <a16:creationId xmlns:a16="http://schemas.microsoft.com/office/drawing/2014/main" id="{5ECEC562-3DA5-1385-9189-7CB1CAA936AB}"/>
              </a:ext>
            </a:extLst>
          </xdr:cNvPr>
          <xdr:cNvCxnSpPr/>
        </xdr:nvCxnSpPr>
        <xdr:spPr>
          <a:xfrm>
            <a:off x="3157544" y="48315557"/>
            <a:ext cx="163310" cy="4381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2" name="Straight Connector 1171">
            <a:extLst>
              <a:ext uri="{FF2B5EF4-FFF2-40B4-BE49-F238E27FC236}">
                <a16:creationId xmlns:a16="http://schemas.microsoft.com/office/drawing/2014/main" id="{8238810A-7FAE-4967-F3EE-5186F5F801B8}"/>
              </a:ext>
            </a:extLst>
          </xdr:cNvPr>
          <xdr:cNvCxnSpPr/>
        </xdr:nvCxnSpPr>
        <xdr:spPr>
          <a:xfrm flipH="1">
            <a:off x="3162305" y="48339370"/>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3" name="Straight Connector 1172">
            <a:extLst>
              <a:ext uri="{FF2B5EF4-FFF2-40B4-BE49-F238E27FC236}">
                <a16:creationId xmlns:a16="http://schemas.microsoft.com/office/drawing/2014/main" id="{8614A4F6-D150-ED9A-A7CC-DE3549123B90}"/>
              </a:ext>
            </a:extLst>
          </xdr:cNvPr>
          <xdr:cNvCxnSpPr/>
        </xdr:nvCxnSpPr>
        <xdr:spPr>
          <a:xfrm>
            <a:off x="4433886" y="47810738"/>
            <a:ext cx="253841" cy="6810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8" name="Straight Connector 1177">
            <a:extLst>
              <a:ext uri="{FF2B5EF4-FFF2-40B4-BE49-F238E27FC236}">
                <a16:creationId xmlns:a16="http://schemas.microsoft.com/office/drawing/2014/main" id="{E514EFEF-16AD-8C88-C391-4FB25315F90C}"/>
              </a:ext>
            </a:extLst>
          </xdr:cNvPr>
          <xdr:cNvCxnSpPr/>
        </xdr:nvCxnSpPr>
        <xdr:spPr>
          <a:xfrm flipH="1">
            <a:off x="4438647" y="47834551"/>
            <a:ext cx="47625"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9" name="Straight Connector 1178">
            <a:extLst>
              <a:ext uri="{FF2B5EF4-FFF2-40B4-BE49-F238E27FC236}">
                <a16:creationId xmlns:a16="http://schemas.microsoft.com/office/drawing/2014/main" id="{90546330-AD21-E8B6-0FF0-DC1E671FC5DE}"/>
              </a:ext>
            </a:extLst>
          </xdr:cNvPr>
          <xdr:cNvCxnSpPr/>
        </xdr:nvCxnSpPr>
        <xdr:spPr>
          <a:xfrm flipH="1">
            <a:off x="6062660" y="48310795"/>
            <a:ext cx="169483" cy="46184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80" name="Straight Connector 1179">
            <a:extLst>
              <a:ext uri="{FF2B5EF4-FFF2-40B4-BE49-F238E27FC236}">
                <a16:creationId xmlns:a16="http://schemas.microsoft.com/office/drawing/2014/main" id="{E7B28860-FDBF-7C43-C39B-5FCE7802D3A6}"/>
              </a:ext>
            </a:extLst>
          </xdr:cNvPr>
          <xdr:cNvCxnSpPr/>
        </xdr:nvCxnSpPr>
        <xdr:spPr>
          <a:xfrm>
            <a:off x="6181722" y="48320320"/>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81" name="Straight Connector 1180">
            <a:extLst>
              <a:ext uri="{FF2B5EF4-FFF2-40B4-BE49-F238E27FC236}">
                <a16:creationId xmlns:a16="http://schemas.microsoft.com/office/drawing/2014/main" id="{ACC4D19D-AD8C-3D6A-A9E8-E5CDC8DE308D}"/>
              </a:ext>
            </a:extLst>
          </xdr:cNvPr>
          <xdr:cNvCxnSpPr/>
        </xdr:nvCxnSpPr>
        <xdr:spPr>
          <a:xfrm flipH="1">
            <a:off x="4722608" y="47820263"/>
            <a:ext cx="244679" cy="6667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83" name="Straight Connector 1182">
            <a:extLst>
              <a:ext uri="{FF2B5EF4-FFF2-40B4-BE49-F238E27FC236}">
                <a16:creationId xmlns:a16="http://schemas.microsoft.com/office/drawing/2014/main" id="{11F29A60-DC40-9BD5-61AB-179F5142B1BF}"/>
              </a:ext>
            </a:extLst>
          </xdr:cNvPr>
          <xdr:cNvCxnSpPr/>
        </xdr:nvCxnSpPr>
        <xdr:spPr>
          <a:xfrm>
            <a:off x="4919663" y="47829788"/>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85" name="Straight Connector 1184">
            <a:extLst>
              <a:ext uri="{FF2B5EF4-FFF2-40B4-BE49-F238E27FC236}">
                <a16:creationId xmlns:a16="http://schemas.microsoft.com/office/drawing/2014/main" id="{0DA8757C-8A82-8871-62F9-30C71800D4BB}"/>
              </a:ext>
            </a:extLst>
          </xdr:cNvPr>
          <xdr:cNvCxnSpPr/>
        </xdr:nvCxnSpPr>
        <xdr:spPr>
          <a:xfrm>
            <a:off x="4886324" y="47858361"/>
            <a:ext cx="1398568" cy="55245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27" name="Straight Connector 1226">
            <a:extLst>
              <a:ext uri="{FF2B5EF4-FFF2-40B4-BE49-F238E27FC236}">
                <a16:creationId xmlns:a16="http://schemas.microsoft.com/office/drawing/2014/main" id="{C7462DAA-0277-6B0C-900F-6DDB34710192}"/>
              </a:ext>
            </a:extLst>
          </xdr:cNvPr>
          <xdr:cNvCxnSpPr/>
        </xdr:nvCxnSpPr>
        <xdr:spPr>
          <a:xfrm>
            <a:off x="4695825" y="48529875"/>
            <a:ext cx="0" cy="3038475"/>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233" name="Straight Connector 1232">
            <a:extLst>
              <a:ext uri="{FF2B5EF4-FFF2-40B4-BE49-F238E27FC236}">
                <a16:creationId xmlns:a16="http://schemas.microsoft.com/office/drawing/2014/main" id="{E61DEC0A-4ED3-31D1-BDD1-2B4BAD4F0A70}"/>
              </a:ext>
            </a:extLst>
          </xdr:cNvPr>
          <xdr:cNvCxnSpPr/>
        </xdr:nvCxnSpPr>
        <xdr:spPr>
          <a:xfrm>
            <a:off x="4448175" y="50272950"/>
            <a:ext cx="65246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71" name="Straight Connector 1270">
            <a:extLst>
              <a:ext uri="{FF2B5EF4-FFF2-40B4-BE49-F238E27FC236}">
                <a16:creationId xmlns:a16="http://schemas.microsoft.com/office/drawing/2014/main" id="{25AE9188-C806-DC79-767B-E8415AB940C5}"/>
              </a:ext>
            </a:extLst>
          </xdr:cNvPr>
          <xdr:cNvCxnSpPr/>
        </xdr:nvCxnSpPr>
        <xdr:spPr>
          <a:xfrm flipH="1">
            <a:off x="3457575" y="50701575"/>
            <a:ext cx="10334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74" name="Straight Connector 1273">
            <a:extLst>
              <a:ext uri="{FF2B5EF4-FFF2-40B4-BE49-F238E27FC236}">
                <a16:creationId xmlns:a16="http://schemas.microsoft.com/office/drawing/2014/main" id="{31395958-7AEF-BA1C-4E6D-F82A685A5155}"/>
              </a:ext>
            </a:extLst>
          </xdr:cNvPr>
          <xdr:cNvCxnSpPr/>
        </xdr:nvCxnSpPr>
        <xdr:spPr>
          <a:xfrm>
            <a:off x="3538537" y="49368076"/>
            <a:ext cx="0" cy="14335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3" name="Straight Connector 1282">
            <a:extLst>
              <a:ext uri="{FF2B5EF4-FFF2-40B4-BE49-F238E27FC236}">
                <a16:creationId xmlns:a16="http://schemas.microsoft.com/office/drawing/2014/main" id="{C94607A0-E793-6F53-773D-A9D219342CC3}"/>
              </a:ext>
            </a:extLst>
          </xdr:cNvPr>
          <xdr:cNvCxnSpPr/>
        </xdr:nvCxnSpPr>
        <xdr:spPr>
          <a:xfrm flipH="1">
            <a:off x="3495674" y="50663476"/>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4" name="Straight Connector 1283">
            <a:extLst>
              <a:ext uri="{FF2B5EF4-FFF2-40B4-BE49-F238E27FC236}">
                <a16:creationId xmlns:a16="http://schemas.microsoft.com/office/drawing/2014/main" id="{D389A506-6E23-4122-9CCE-9B8EE52D0423}"/>
              </a:ext>
            </a:extLst>
          </xdr:cNvPr>
          <xdr:cNvCxnSpPr/>
        </xdr:nvCxnSpPr>
        <xdr:spPr>
          <a:xfrm flipH="1">
            <a:off x="4400549" y="50663476"/>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6" name="Straight Connector 1285">
            <a:extLst>
              <a:ext uri="{FF2B5EF4-FFF2-40B4-BE49-F238E27FC236}">
                <a16:creationId xmlns:a16="http://schemas.microsoft.com/office/drawing/2014/main" id="{4A1BC01B-6854-4DA2-BFFC-D1585105928E}"/>
              </a:ext>
            </a:extLst>
          </xdr:cNvPr>
          <xdr:cNvCxnSpPr/>
        </xdr:nvCxnSpPr>
        <xdr:spPr>
          <a:xfrm>
            <a:off x="5033963" y="50701575"/>
            <a:ext cx="9096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5" name="Straight Connector 1294">
            <a:extLst>
              <a:ext uri="{FF2B5EF4-FFF2-40B4-BE49-F238E27FC236}">
                <a16:creationId xmlns:a16="http://schemas.microsoft.com/office/drawing/2014/main" id="{0AEBF149-B9B5-BCB2-043C-44E0FB0C12AE}"/>
              </a:ext>
            </a:extLst>
          </xdr:cNvPr>
          <xdr:cNvCxnSpPr/>
        </xdr:nvCxnSpPr>
        <xdr:spPr>
          <a:xfrm flipH="1">
            <a:off x="5057775" y="50668238"/>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9" name="Straight Connector 1298">
            <a:extLst>
              <a:ext uri="{FF2B5EF4-FFF2-40B4-BE49-F238E27FC236}">
                <a16:creationId xmlns:a16="http://schemas.microsoft.com/office/drawing/2014/main" id="{A37EAD22-22A7-8800-2886-C46F95C15801}"/>
              </a:ext>
            </a:extLst>
          </xdr:cNvPr>
          <xdr:cNvCxnSpPr/>
        </xdr:nvCxnSpPr>
        <xdr:spPr>
          <a:xfrm flipV="1">
            <a:off x="5867400" y="49358550"/>
            <a:ext cx="0" cy="14335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06" name="Straight Connector 1305">
            <a:extLst>
              <a:ext uri="{FF2B5EF4-FFF2-40B4-BE49-F238E27FC236}">
                <a16:creationId xmlns:a16="http://schemas.microsoft.com/office/drawing/2014/main" id="{8986D678-CA83-FE9A-AF5A-E5CD9E2B7352}"/>
              </a:ext>
            </a:extLst>
          </xdr:cNvPr>
          <xdr:cNvCxnSpPr/>
        </xdr:nvCxnSpPr>
        <xdr:spPr>
          <a:xfrm flipH="1">
            <a:off x="5829301" y="50663475"/>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09" name="Straight Connector 1308">
            <a:extLst>
              <a:ext uri="{FF2B5EF4-FFF2-40B4-BE49-F238E27FC236}">
                <a16:creationId xmlns:a16="http://schemas.microsoft.com/office/drawing/2014/main" id="{35338E93-28C5-217E-AB81-ECA0605A6E39}"/>
              </a:ext>
            </a:extLst>
          </xdr:cNvPr>
          <xdr:cNvCxnSpPr/>
        </xdr:nvCxnSpPr>
        <xdr:spPr>
          <a:xfrm>
            <a:off x="4452938" y="51673125"/>
            <a:ext cx="0" cy="6619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15" name="Straight Connector 1314">
            <a:extLst>
              <a:ext uri="{FF2B5EF4-FFF2-40B4-BE49-F238E27FC236}">
                <a16:creationId xmlns:a16="http://schemas.microsoft.com/office/drawing/2014/main" id="{5E508F34-578A-86AB-9724-F1018DB07BBC}"/>
              </a:ext>
            </a:extLst>
          </xdr:cNvPr>
          <xdr:cNvCxnSpPr/>
        </xdr:nvCxnSpPr>
        <xdr:spPr>
          <a:xfrm>
            <a:off x="4381499" y="51987451"/>
            <a:ext cx="78581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17" name="Straight Connector 1316">
            <a:extLst>
              <a:ext uri="{FF2B5EF4-FFF2-40B4-BE49-F238E27FC236}">
                <a16:creationId xmlns:a16="http://schemas.microsoft.com/office/drawing/2014/main" id="{FE77CEDD-15DD-C78A-40F5-F44F87618D0D}"/>
              </a:ext>
            </a:extLst>
          </xdr:cNvPr>
          <xdr:cNvCxnSpPr/>
        </xdr:nvCxnSpPr>
        <xdr:spPr>
          <a:xfrm flipH="1">
            <a:off x="4410075" y="51949349"/>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3" name="Straight Connector 1322">
            <a:extLst>
              <a:ext uri="{FF2B5EF4-FFF2-40B4-BE49-F238E27FC236}">
                <a16:creationId xmlns:a16="http://schemas.microsoft.com/office/drawing/2014/main" id="{AAADDE1B-327E-46C5-B8A7-471499213B69}"/>
              </a:ext>
            </a:extLst>
          </xdr:cNvPr>
          <xdr:cNvCxnSpPr/>
        </xdr:nvCxnSpPr>
        <xdr:spPr>
          <a:xfrm>
            <a:off x="4381499" y="52273201"/>
            <a:ext cx="77628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6" name="Straight Connector 1325">
            <a:extLst>
              <a:ext uri="{FF2B5EF4-FFF2-40B4-BE49-F238E27FC236}">
                <a16:creationId xmlns:a16="http://schemas.microsoft.com/office/drawing/2014/main" id="{85D65DE9-A7E3-4F6A-86E7-2CAECD7D3316}"/>
              </a:ext>
            </a:extLst>
          </xdr:cNvPr>
          <xdr:cNvCxnSpPr/>
        </xdr:nvCxnSpPr>
        <xdr:spPr>
          <a:xfrm flipH="1">
            <a:off x="4410075" y="52235099"/>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7" name="Straight Connector 1326">
            <a:extLst>
              <a:ext uri="{FF2B5EF4-FFF2-40B4-BE49-F238E27FC236}">
                <a16:creationId xmlns:a16="http://schemas.microsoft.com/office/drawing/2014/main" id="{3EFA40E7-D457-4485-9268-8944E6C0C8D0}"/>
              </a:ext>
            </a:extLst>
          </xdr:cNvPr>
          <xdr:cNvCxnSpPr/>
        </xdr:nvCxnSpPr>
        <xdr:spPr>
          <a:xfrm>
            <a:off x="5095876" y="51673129"/>
            <a:ext cx="0" cy="6619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8" name="Straight Connector 1327">
            <a:extLst>
              <a:ext uri="{FF2B5EF4-FFF2-40B4-BE49-F238E27FC236}">
                <a16:creationId xmlns:a16="http://schemas.microsoft.com/office/drawing/2014/main" id="{FE242283-0674-48FF-B665-F36AEB86A5E4}"/>
              </a:ext>
            </a:extLst>
          </xdr:cNvPr>
          <xdr:cNvCxnSpPr/>
        </xdr:nvCxnSpPr>
        <xdr:spPr>
          <a:xfrm flipH="1">
            <a:off x="5053013" y="51949353"/>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30" name="Straight Connector 1329">
            <a:extLst>
              <a:ext uri="{FF2B5EF4-FFF2-40B4-BE49-F238E27FC236}">
                <a16:creationId xmlns:a16="http://schemas.microsoft.com/office/drawing/2014/main" id="{0D4DB41D-785F-44DB-8528-21BD515B3FD5}"/>
              </a:ext>
            </a:extLst>
          </xdr:cNvPr>
          <xdr:cNvCxnSpPr/>
        </xdr:nvCxnSpPr>
        <xdr:spPr>
          <a:xfrm flipH="1">
            <a:off x="5053013" y="52235103"/>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35" name="Straight Connector 1334">
            <a:extLst>
              <a:ext uri="{FF2B5EF4-FFF2-40B4-BE49-F238E27FC236}">
                <a16:creationId xmlns:a16="http://schemas.microsoft.com/office/drawing/2014/main" id="{CBDADAFD-AEB7-4D8C-AF3F-FC908271BC88}"/>
              </a:ext>
            </a:extLst>
          </xdr:cNvPr>
          <xdr:cNvCxnSpPr/>
        </xdr:nvCxnSpPr>
        <xdr:spPr>
          <a:xfrm>
            <a:off x="4695826" y="51720750"/>
            <a:ext cx="0" cy="32861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38" name="Straight Connector 1337">
            <a:extLst>
              <a:ext uri="{FF2B5EF4-FFF2-40B4-BE49-F238E27FC236}">
                <a16:creationId xmlns:a16="http://schemas.microsoft.com/office/drawing/2014/main" id="{DAC98149-BCED-4FDC-B5DD-AA29FE4CA52C}"/>
              </a:ext>
            </a:extLst>
          </xdr:cNvPr>
          <xdr:cNvCxnSpPr/>
        </xdr:nvCxnSpPr>
        <xdr:spPr>
          <a:xfrm flipH="1">
            <a:off x="4652963" y="51949346"/>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40" name="Straight Connector 1439">
            <a:extLst>
              <a:ext uri="{FF2B5EF4-FFF2-40B4-BE49-F238E27FC236}">
                <a16:creationId xmlns:a16="http://schemas.microsoft.com/office/drawing/2014/main" id="{3BF4E247-EC1F-B45D-D213-52292D7B6D53}"/>
              </a:ext>
            </a:extLst>
          </xdr:cNvPr>
          <xdr:cNvCxnSpPr/>
        </xdr:nvCxnSpPr>
        <xdr:spPr>
          <a:xfrm>
            <a:off x="3662363" y="50272950"/>
            <a:ext cx="7429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43" name="Straight Connector 1442">
            <a:extLst>
              <a:ext uri="{FF2B5EF4-FFF2-40B4-BE49-F238E27FC236}">
                <a16:creationId xmlns:a16="http://schemas.microsoft.com/office/drawing/2014/main" id="{994E3B9B-E21E-C0E4-3B70-17FD87A9F0E5}"/>
              </a:ext>
            </a:extLst>
          </xdr:cNvPr>
          <xdr:cNvCxnSpPr/>
        </xdr:nvCxnSpPr>
        <xdr:spPr>
          <a:xfrm flipH="1">
            <a:off x="3157538" y="50272950"/>
            <a:ext cx="3429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45" name="Straight Connector 1444">
            <a:extLst>
              <a:ext uri="{FF2B5EF4-FFF2-40B4-BE49-F238E27FC236}">
                <a16:creationId xmlns:a16="http://schemas.microsoft.com/office/drawing/2014/main" id="{114E2FEB-D5AA-7959-2263-8A5533505310}"/>
              </a:ext>
            </a:extLst>
          </xdr:cNvPr>
          <xdr:cNvCxnSpPr/>
        </xdr:nvCxnSpPr>
        <xdr:spPr>
          <a:xfrm flipV="1">
            <a:off x="3238500" y="49096613"/>
            <a:ext cx="0" cy="12811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47" name="Straight Connector 1446">
            <a:extLst>
              <a:ext uri="{FF2B5EF4-FFF2-40B4-BE49-F238E27FC236}">
                <a16:creationId xmlns:a16="http://schemas.microsoft.com/office/drawing/2014/main" id="{F4B1423D-B9CD-BBAD-334C-F48123351660}"/>
              </a:ext>
            </a:extLst>
          </xdr:cNvPr>
          <xdr:cNvCxnSpPr/>
        </xdr:nvCxnSpPr>
        <xdr:spPr>
          <a:xfrm flipH="1">
            <a:off x="3195638" y="50234851"/>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50" name="Straight Connector 1449">
            <a:extLst>
              <a:ext uri="{FF2B5EF4-FFF2-40B4-BE49-F238E27FC236}">
                <a16:creationId xmlns:a16="http://schemas.microsoft.com/office/drawing/2014/main" id="{86452943-3456-48D3-AF03-D59E152188A9}"/>
              </a:ext>
            </a:extLst>
          </xdr:cNvPr>
          <xdr:cNvCxnSpPr/>
        </xdr:nvCxnSpPr>
        <xdr:spPr>
          <a:xfrm flipH="1">
            <a:off x="3162292" y="49191863"/>
            <a:ext cx="122873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51" name="Straight Connector 1450">
            <a:extLst>
              <a:ext uri="{FF2B5EF4-FFF2-40B4-BE49-F238E27FC236}">
                <a16:creationId xmlns:a16="http://schemas.microsoft.com/office/drawing/2014/main" id="{DA148998-2CF2-4866-97C5-B8579ECB1AB3}"/>
              </a:ext>
            </a:extLst>
          </xdr:cNvPr>
          <xdr:cNvCxnSpPr/>
        </xdr:nvCxnSpPr>
        <xdr:spPr>
          <a:xfrm flipH="1">
            <a:off x="3200392" y="49153764"/>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57</xdr:col>
      <xdr:colOff>76200</xdr:colOff>
      <xdr:row>329</xdr:row>
      <xdr:rowOff>47625</xdr:rowOff>
    </xdr:from>
    <xdr:to>
      <xdr:col>81</xdr:col>
      <xdr:colOff>66688</xdr:colOff>
      <xdr:row>350</xdr:row>
      <xdr:rowOff>80963</xdr:rowOff>
    </xdr:to>
    <xdr:grpSp>
      <xdr:nvGrpSpPr>
        <xdr:cNvPr id="1459" name="Group 1458">
          <a:extLst>
            <a:ext uri="{FF2B5EF4-FFF2-40B4-BE49-F238E27FC236}">
              <a16:creationId xmlns:a16="http://schemas.microsoft.com/office/drawing/2014/main" id="{80E2657A-3EFA-52FF-9220-00E03552D14D}"/>
            </a:ext>
          </a:extLst>
        </xdr:cNvPr>
        <xdr:cNvGrpSpPr/>
      </xdr:nvGrpSpPr>
      <xdr:grpSpPr>
        <a:xfrm>
          <a:off x="9305925" y="47605950"/>
          <a:ext cx="3876688" cy="3033713"/>
          <a:chOff x="9305925" y="48177450"/>
          <a:chExt cx="3876688" cy="3033713"/>
        </a:xfrm>
      </xdr:grpSpPr>
      <xdr:sp macro="" textlink="">
        <xdr:nvSpPr>
          <xdr:cNvPr id="1345" name="Freeform: Shape 1344">
            <a:extLst>
              <a:ext uri="{FF2B5EF4-FFF2-40B4-BE49-F238E27FC236}">
                <a16:creationId xmlns:a16="http://schemas.microsoft.com/office/drawing/2014/main" id="{E670FB11-7E79-4CB3-9A90-29E73FD07066}"/>
              </a:ext>
            </a:extLst>
          </xdr:cNvPr>
          <xdr:cNvSpPr/>
        </xdr:nvSpPr>
        <xdr:spPr>
          <a:xfrm>
            <a:off x="10044110" y="48563217"/>
            <a:ext cx="2709863" cy="1995487"/>
          </a:xfrm>
          <a:custGeom>
            <a:avLst/>
            <a:gdLst>
              <a:gd name="connsiteX0" fmla="*/ 0 w 2709863"/>
              <a:gd name="connsiteY0" fmla="*/ 523875 h 1995487"/>
              <a:gd name="connsiteX1" fmla="*/ 195263 w 2709863"/>
              <a:gd name="connsiteY1" fmla="*/ 1047750 h 1995487"/>
              <a:gd name="connsiteX2" fmla="*/ 1109663 w 2709863"/>
              <a:gd name="connsiteY2" fmla="*/ 1995487 h 1995487"/>
              <a:gd name="connsiteX3" fmla="*/ 1757363 w 2709863"/>
              <a:gd name="connsiteY3" fmla="*/ 1995487 h 1995487"/>
              <a:gd name="connsiteX4" fmla="*/ 2524125 w 2709863"/>
              <a:gd name="connsiteY4" fmla="*/ 1047750 h 1995487"/>
              <a:gd name="connsiteX5" fmla="*/ 2709863 w 2709863"/>
              <a:gd name="connsiteY5" fmla="*/ 533400 h 1995487"/>
              <a:gd name="connsiteX6" fmla="*/ 1362075 w 2709863"/>
              <a:gd name="connsiteY6" fmla="*/ 0 h 1995487"/>
              <a:gd name="connsiteX7" fmla="*/ 0 w 2709863"/>
              <a:gd name="connsiteY7" fmla="*/ 523875 h 19954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709863" h="1995487">
                <a:moveTo>
                  <a:pt x="0" y="523875"/>
                </a:moveTo>
                <a:lnTo>
                  <a:pt x="195263" y="1047750"/>
                </a:lnTo>
                <a:lnTo>
                  <a:pt x="1109663" y="1995487"/>
                </a:lnTo>
                <a:lnTo>
                  <a:pt x="1757363" y="1995487"/>
                </a:lnTo>
                <a:lnTo>
                  <a:pt x="2524125" y="1047750"/>
                </a:lnTo>
                <a:lnTo>
                  <a:pt x="2709863" y="533400"/>
                </a:lnTo>
                <a:lnTo>
                  <a:pt x="1362075" y="0"/>
                </a:lnTo>
                <a:lnTo>
                  <a:pt x="0" y="52387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347" name="Straight Connector 1346">
            <a:extLst>
              <a:ext uri="{FF2B5EF4-FFF2-40B4-BE49-F238E27FC236}">
                <a16:creationId xmlns:a16="http://schemas.microsoft.com/office/drawing/2014/main" id="{9BE58D25-8AA1-F484-D42C-6787147B65B5}"/>
              </a:ext>
            </a:extLst>
          </xdr:cNvPr>
          <xdr:cNvCxnSpPr/>
        </xdr:nvCxnSpPr>
        <xdr:spPr>
          <a:xfrm flipV="1">
            <a:off x="10039348" y="48177450"/>
            <a:ext cx="0" cy="3000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51" name="Straight Connector 1350">
            <a:extLst>
              <a:ext uri="{FF2B5EF4-FFF2-40B4-BE49-F238E27FC236}">
                <a16:creationId xmlns:a16="http://schemas.microsoft.com/office/drawing/2014/main" id="{8C43A919-B941-2DE5-8EC4-AC354C55A3AA}"/>
              </a:ext>
            </a:extLst>
          </xdr:cNvPr>
          <xdr:cNvCxnSpPr/>
        </xdr:nvCxnSpPr>
        <xdr:spPr>
          <a:xfrm>
            <a:off x="9958390" y="48272699"/>
            <a:ext cx="288607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56" name="Straight Connector 1355">
            <a:extLst>
              <a:ext uri="{FF2B5EF4-FFF2-40B4-BE49-F238E27FC236}">
                <a16:creationId xmlns:a16="http://schemas.microsoft.com/office/drawing/2014/main" id="{9E4AEE8E-9AE5-54F2-2A80-82C60047EAFE}"/>
              </a:ext>
            </a:extLst>
          </xdr:cNvPr>
          <xdr:cNvCxnSpPr/>
        </xdr:nvCxnSpPr>
        <xdr:spPr>
          <a:xfrm flipH="1">
            <a:off x="9996488" y="4822983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57" name="Straight Connector 1356">
            <a:extLst>
              <a:ext uri="{FF2B5EF4-FFF2-40B4-BE49-F238E27FC236}">
                <a16:creationId xmlns:a16="http://schemas.microsoft.com/office/drawing/2014/main" id="{393F0EAF-EA32-4F89-B20B-B0BEF124B398}"/>
              </a:ext>
            </a:extLst>
          </xdr:cNvPr>
          <xdr:cNvCxnSpPr/>
        </xdr:nvCxnSpPr>
        <xdr:spPr>
          <a:xfrm flipV="1">
            <a:off x="11406186" y="48177453"/>
            <a:ext cx="0" cy="31908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59" name="Straight Connector 1358">
            <a:extLst>
              <a:ext uri="{FF2B5EF4-FFF2-40B4-BE49-F238E27FC236}">
                <a16:creationId xmlns:a16="http://schemas.microsoft.com/office/drawing/2014/main" id="{39F7FDDE-4F6A-443A-B092-865CD7B16F3C}"/>
              </a:ext>
            </a:extLst>
          </xdr:cNvPr>
          <xdr:cNvCxnSpPr/>
        </xdr:nvCxnSpPr>
        <xdr:spPr>
          <a:xfrm flipH="1">
            <a:off x="11363326" y="4822984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63" name="Straight Connector 1362">
            <a:extLst>
              <a:ext uri="{FF2B5EF4-FFF2-40B4-BE49-F238E27FC236}">
                <a16:creationId xmlns:a16="http://schemas.microsoft.com/office/drawing/2014/main" id="{83BEB733-D1F7-4A30-84F4-559BA470225D}"/>
              </a:ext>
            </a:extLst>
          </xdr:cNvPr>
          <xdr:cNvCxnSpPr/>
        </xdr:nvCxnSpPr>
        <xdr:spPr>
          <a:xfrm flipV="1">
            <a:off x="12753977" y="48182215"/>
            <a:ext cx="0" cy="8334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64" name="Straight Connector 1363">
            <a:extLst>
              <a:ext uri="{FF2B5EF4-FFF2-40B4-BE49-F238E27FC236}">
                <a16:creationId xmlns:a16="http://schemas.microsoft.com/office/drawing/2014/main" id="{E4ECADAA-8352-4B81-8E8C-F719E4FEFBB8}"/>
              </a:ext>
            </a:extLst>
          </xdr:cNvPr>
          <xdr:cNvCxnSpPr/>
        </xdr:nvCxnSpPr>
        <xdr:spPr>
          <a:xfrm flipH="1">
            <a:off x="12711117" y="48234602"/>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1" name="Straight Connector 1370">
            <a:extLst>
              <a:ext uri="{FF2B5EF4-FFF2-40B4-BE49-F238E27FC236}">
                <a16:creationId xmlns:a16="http://schemas.microsoft.com/office/drawing/2014/main" id="{C4CA9EB9-88FB-FC30-567D-1AF9E1AC4D29}"/>
              </a:ext>
            </a:extLst>
          </xdr:cNvPr>
          <xdr:cNvCxnSpPr/>
        </xdr:nvCxnSpPr>
        <xdr:spPr>
          <a:xfrm>
            <a:off x="10039350" y="49229963"/>
            <a:ext cx="0" cy="1971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7" name="Straight Connector 1376">
            <a:extLst>
              <a:ext uri="{FF2B5EF4-FFF2-40B4-BE49-F238E27FC236}">
                <a16:creationId xmlns:a16="http://schemas.microsoft.com/office/drawing/2014/main" id="{4CED19EF-129F-6117-41A5-049F19A4A5F8}"/>
              </a:ext>
            </a:extLst>
          </xdr:cNvPr>
          <xdr:cNvCxnSpPr/>
        </xdr:nvCxnSpPr>
        <xdr:spPr>
          <a:xfrm>
            <a:off x="9953624" y="50844450"/>
            <a:ext cx="287655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8" name="Straight Connector 1377">
            <a:extLst>
              <a:ext uri="{FF2B5EF4-FFF2-40B4-BE49-F238E27FC236}">
                <a16:creationId xmlns:a16="http://schemas.microsoft.com/office/drawing/2014/main" id="{05278794-4DBC-4397-877D-C3BF177FBE98}"/>
              </a:ext>
            </a:extLst>
          </xdr:cNvPr>
          <xdr:cNvCxnSpPr/>
        </xdr:nvCxnSpPr>
        <xdr:spPr>
          <a:xfrm flipH="1">
            <a:off x="9996488" y="5080158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9" name="Straight Connector 1378">
            <a:extLst>
              <a:ext uri="{FF2B5EF4-FFF2-40B4-BE49-F238E27FC236}">
                <a16:creationId xmlns:a16="http://schemas.microsoft.com/office/drawing/2014/main" id="{C858C2CA-1CB3-496C-A43D-689CE27BAD1C}"/>
              </a:ext>
            </a:extLst>
          </xdr:cNvPr>
          <xdr:cNvCxnSpPr/>
        </xdr:nvCxnSpPr>
        <xdr:spPr>
          <a:xfrm>
            <a:off x="10239375" y="49672875"/>
            <a:ext cx="0" cy="126205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81" name="Straight Connector 1380">
            <a:extLst>
              <a:ext uri="{FF2B5EF4-FFF2-40B4-BE49-F238E27FC236}">
                <a16:creationId xmlns:a16="http://schemas.microsoft.com/office/drawing/2014/main" id="{51F279D3-4A09-400B-90F9-5B4EA3253E64}"/>
              </a:ext>
            </a:extLst>
          </xdr:cNvPr>
          <xdr:cNvCxnSpPr/>
        </xdr:nvCxnSpPr>
        <xdr:spPr>
          <a:xfrm flipH="1">
            <a:off x="10196513" y="50801582"/>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82" name="Straight Connector 1381">
            <a:extLst>
              <a:ext uri="{FF2B5EF4-FFF2-40B4-BE49-F238E27FC236}">
                <a16:creationId xmlns:a16="http://schemas.microsoft.com/office/drawing/2014/main" id="{BC560A4C-6D3C-4676-87D8-65B43ECE64D8}"/>
              </a:ext>
            </a:extLst>
          </xdr:cNvPr>
          <xdr:cNvCxnSpPr/>
        </xdr:nvCxnSpPr>
        <xdr:spPr>
          <a:xfrm>
            <a:off x="11149012" y="50615850"/>
            <a:ext cx="0" cy="31431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83" name="Straight Connector 1382">
            <a:extLst>
              <a:ext uri="{FF2B5EF4-FFF2-40B4-BE49-F238E27FC236}">
                <a16:creationId xmlns:a16="http://schemas.microsoft.com/office/drawing/2014/main" id="{D2D5D92B-BFEB-44EC-BCD6-446F783B521A}"/>
              </a:ext>
            </a:extLst>
          </xdr:cNvPr>
          <xdr:cNvCxnSpPr/>
        </xdr:nvCxnSpPr>
        <xdr:spPr>
          <a:xfrm flipH="1">
            <a:off x="11106150" y="50796818"/>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84" name="Straight Connector 1383">
            <a:extLst>
              <a:ext uri="{FF2B5EF4-FFF2-40B4-BE49-F238E27FC236}">
                <a16:creationId xmlns:a16="http://schemas.microsoft.com/office/drawing/2014/main" id="{3CF99177-49D1-4CE8-A852-92E9A3EF60CE}"/>
              </a:ext>
            </a:extLst>
          </xdr:cNvPr>
          <xdr:cNvCxnSpPr/>
        </xdr:nvCxnSpPr>
        <xdr:spPr>
          <a:xfrm>
            <a:off x="11806238" y="50611088"/>
            <a:ext cx="0" cy="32384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85" name="Straight Connector 1384">
            <a:extLst>
              <a:ext uri="{FF2B5EF4-FFF2-40B4-BE49-F238E27FC236}">
                <a16:creationId xmlns:a16="http://schemas.microsoft.com/office/drawing/2014/main" id="{8A3DABCF-5D4B-4E14-B6AE-8901A3F97934}"/>
              </a:ext>
            </a:extLst>
          </xdr:cNvPr>
          <xdr:cNvCxnSpPr/>
        </xdr:nvCxnSpPr>
        <xdr:spPr>
          <a:xfrm flipH="1">
            <a:off x="11763376" y="50801579"/>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86" name="Straight Connector 1385">
            <a:extLst>
              <a:ext uri="{FF2B5EF4-FFF2-40B4-BE49-F238E27FC236}">
                <a16:creationId xmlns:a16="http://schemas.microsoft.com/office/drawing/2014/main" id="{83F48649-A5C4-4790-A425-5C44E5805110}"/>
              </a:ext>
            </a:extLst>
          </xdr:cNvPr>
          <xdr:cNvCxnSpPr/>
        </xdr:nvCxnSpPr>
        <xdr:spPr>
          <a:xfrm>
            <a:off x="12568237" y="49653825"/>
            <a:ext cx="0" cy="128110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87" name="Straight Connector 1386">
            <a:extLst>
              <a:ext uri="{FF2B5EF4-FFF2-40B4-BE49-F238E27FC236}">
                <a16:creationId xmlns:a16="http://schemas.microsoft.com/office/drawing/2014/main" id="{8A546EE5-71DB-4776-A8D7-93DBAA54CDC1}"/>
              </a:ext>
            </a:extLst>
          </xdr:cNvPr>
          <xdr:cNvCxnSpPr/>
        </xdr:nvCxnSpPr>
        <xdr:spPr>
          <a:xfrm flipH="1">
            <a:off x="12525375" y="50801578"/>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88" name="Straight Connector 1387">
            <a:extLst>
              <a:ext uri="{FF2B5EF4-FFF2-40B4-BE49-F238E27FC236}">
                <a16:creationId xmlns:a16="http://schemas.microsoft.com/office/drawing/2014/main" id="{095EDC08-F83F-49BF-BCE3-4D7198539F73}"/>
              </a:ext>
            </a:extLst>
          </xdr:cNvPr>
          <xdr:cNvCxnSpPr/>
        </xdr:nvCxnSpPr>
        <xdr:spPr>
          <a:xfrm>
            <a:off x="12753974" y="49229960"/>
            <a:ext cx="0" cy="198120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89" name="Straight Connector 1388">
            <a:extLst>
              <a:ext uri="{FF2B5EF4-FFF2-40B4-BE49-F238E27FC236}">
                <a16:creationId xmlns:a16="http://schemas.microsoft.com/office/drawing/2014/main" id="{24005A57-4403-4887-BABC-89F1B4CB1DF9}"/>
              </a:ext>
            </a:extLst>
          </xdr:cNvPr>
          <xdr:cNvCxnSpPr/>
        </xdr:nvCxnSpPr>
        <xdr:spPr>
          <a:xfrm flipH="1">
            <a:off x="12711112" y="50801584"/>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93" name="Straight Connector 1392">
            <a:extLst>
              <a:ext uri="{FF2B5EF4-FFF2-40B4-BE49-F238E27FC236}">
                <a16:creationId xmlns:a16="http://schemas.microsoft.com/office/drawing/2014/main" id="{D451A00A-82F5-4655-A619-C2A93C031023}"/>
              </a:ext>
            </a:extLst>
          </xdr:cNvPr>
          <xdr:cNvCxnSpPr/>
        </xdr:nvCxnSpPr>
        <xdr:spPr>
          <a:xfrm>
            <a:off x="9953623" y="51130203"/>
            <a:ext cx="287655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94" name="Straight Connector 1393">
            <a:extLst>
              <a:ext uri="{FF2B5EF4-FFF2-40B4-BE49-F238E27FC236}">
                <a16:creationId xmlns:a16="http://schemas.microsoft.com/office/drawing/2014/main" id="{70C573E2-9CAF-4027-A8D0-765EEF0D26BF}"/>
              </a:ext>
            </a:extLst>
          </xdr:cNvPr>
          <xdr:cNvCxnSpPr/>
        </xdr:nvCxnSpPr>
        <xdr:spPr>
          <a:xfrm flipH="1">
            <a:off x="9996487" y="5108734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95" name="Straight Connector 1394">
            <a:extLst>
              <a:ext uri="{FF2B5EF4-FFF2-40B4-BE49-F238E27FC236}">
                <a16:creationId xmlns:a16="http://schemas.microsoft.com/office/drawing/2014/main" id="{33046EEB-0CEB-4D26-84EE-4A10640C42EA}"/>
              </a:ext>
            </a:extLst>
          </xdr:cNvPr>
          <xdr:cNvCxnSpPr/>
        </xdr:nvCxnSpPr>
        <xdr:spPr>
          <a:xfrm flipH="1">
            <a:off x="12711111" y="5108733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97" name="Straight Connector 1396">
            <a:extLst>
              <a:ext uri="{FF2B5EF4-FFF2-40B4-BE49-F238E27FC236}">
                <a16:creationId xmlns:a16="http://schemas.microsoft.com/office/drawing/2014/main" id="{11194BEE-4271-D5B7-4F27-14552806420F}"/>
              </a:ext>
            </a:extLst>
          </xdr:cNvPr>
          <xdr:cNvCxnSpPr/>
        </xdr:nvCxnSpPr>
        <xdr:spPr>
          <a:xfrm>
            <a:off x="9305925" y="48558451"/>
            <a:ext cx="20383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99" name="Straight Connector 1398">
            <a:extLst>
              <a:ext uri="{FF2B5EF4-FFF2-40B4-BE49-F238E27FC236}">
                <a16:creationId xmlns:a16="http://schemas.microsoft.com/office/drawing/2014/main" id="{178A87B5-4C91-DB77-DC4C-EE2CD4B93E9C}"/>
              </a:ext>
            </a:extLst>
          </xdr:cNvPr>
          <xdr:cNvCxnSpPr/>
        </xdr:nvCxnSpPr>
        <xdr:spPr>
          <a:xfrm>
            <a:off x="9715499" y="48477487"/>
            <a:ext cx="0" cy="21717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02" name="Straight Connector 1401">
            <a:extLst>
              <a:ext uri="{FF2B5EF4-FFF2-40B4-BE49-F238E27FC236}">
                <a16:creationId xmlns:a16="http://schemas.microsoft.com/office/drawing/2014/main" id="{2E6EF6EB-8DE3-4D55-E9B4-A8FA35F1BD41}"/>
              </a:ext>
            </a:extLst>
          </xdr:cNvPr>
          <xdr:cNvCxnSpPr/>
        </xdr:nvCxnSpPr>
        <xdr:spPr>
          <a:xfrm flipH="1">
            <a:off x="9677400" y="48525113"/>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03" name="Straight Connector 1402">
            <a:extLst>
              <a:ext uri="{FF2B5EF4-FFF2-40B4-BE49-F238E27FC236}">
                <a16:creationId xmlns:a16="http://schemas.microsoft.com/office/drawing/2014/main" id="{59A2D0CC-06C4-4DED-9A06-5498162B4F15}"/>
              </a:ext>
            </a:extLst>
          </xdr:cNvPr>
          <xdr:cNvCxnSpPr/>
        </xdr:nvCxnSpPr>
        <xdr:spPr>
          <a:xfrm>
            <a:off x="9629778" y="49087089"/>
            <a:ext cx="35242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04" name="Straight Connector 1403">
            <a:extLst>
              <a:ext uri="{FF2B5EF4-FFF2-40B4-BE49-F238E27FC236}">
                <a16:creationId xmlns:a16="http://schemas.microsoft.com/office/drawing/2014/main" id="{31F51C41-9956-488F-94B3-0D8EBE52ECB9}"/>
              </a:ext>
            </a:extLst>
          </xdr:cNvPr>
          <xdr:cNvCxnSpPr/>
        </xdr:nvCxnSpPr>
        <xdr:spPr>
          <a:xfrm flipH="1">
            <a:off x="9677403" y="49053751"/>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06" name="Straight Connector 1405">
            <a:extLst>
              <a:ext uri="{FF2B5EF4-FFF2-40B4-BE49-F238E27FC236}">
                <a16:creationId xmlns:a16="http://schemas.microsoft.com/office/drawing/2014/main" id="{A533C6EB-B05F-40DD-B5B5-E8A97FA5EAAC}"/>
              </a:ext>
            </a:extLst>
          </xdr:cNvPr>
          <xdr:cNvCxnSpPr/>
        </xdr:nvCxnSpPr>
        <xdr:spPr>
          <a:xfrm>
            <a:off x="9305925" y="50558703"/>
            <a:ext cx="6667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07" name="Straight Connector 1406">
            <a:extLst>
              <a:ext uri="{FF2B5EF4-FFF2-40B4-BE49-F238E27FC236}">
                <a16:creationId xmlns:a16="http://schemas.microsoft.com/office/drawing/2014/main" id="{D5DD26DC-AD0B-4C14-86EC-9C203894A444}"/>
              </a:ext>
            </a:extLst>
          </xdr:cNvPr>
          <xdr:cNvCxnSpPr/>
        </xdr:nvCxnSpPr>
        <xdr:spPr>
          <a:xfrm flipH="1">
            <a:off x="9677399" y="50525365"/>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10" name="Straight Connector 1409">
            <a:extLst>
              <a:ext uri="{FF2B5EF4-FFF2-40B4-BE49-F238E27FC236}">
                <a16:creationId xmlns:a16="http://schemas.microsoft.com/office/drawing/2014/main" id="{91676092-508A-BF86-AB91-DE527607E55D}"/>
              </a:ext>
            </a:extLst>
          </xdr:cNvPr>
          <xdr:cNvCxnSpPr/>
        </xdr:nvCxnSpPr>
        <xdr:spPr>
          <a:xfrm>
            <a:off x="10291763" y="50558700"/>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16" name="Straight Connector 1415">
            <a:extLst>
              <a:ext uri="{FF2B5EF4-FFF2-40B4-BE49-F238E27FC236}">
                <a16:creationId xmlns:a16="http://schemas.microsoft.com/office/drawing/2014/main" id="{2B3FBE0A-4BCD-493C-9F24-C2C09AA440E5}"/>
              </a:ext>
            </a:extLst>
          </xdr:cNvPr>
          <xdr:cNvCxnSpPr/>
        </xdr:nvCxnSpPr>
        <xdr:spPr>
          <a:xfrm flipV="1">
            <a:off x="10039350" y="48615600"/>
            <a:ext cx="0" cy="3476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19" name="Straight Connector 1418">
            <a:extLst>
              <a:ext uri="{FF2B5EF4-FFF2-40B4-BE49-F238E27FC236}">
                <a16:creationId xmlns:a16="http://schemas.microsoft.com/office/drawing/2014/main" id="{16149B1C-8CF7-22A1-ED8E-03F296B78316}"/>
              </a:ext>
            </a:extLst>
          </xdr:cNvPr>
          <xdr:cNvCxnSpPr/>
        </xdr:nvCxnSpPr>
        <xdr:spPr>
          <a:xfrm>
            <a:off x="11520488" y="48558450"/>
            <a:ext cx="11858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21" name="Straight Connector 1420">
            <a:extLst>
              <a:ext uri="{FF2B5EF4-FFF2-40B4-BE49-F238E27FC236}">
                <a16:creationId xmlns:a16="http://schemas.microsoft.com/office/drawing/2014/main" id="{DD27B876-A4C1-13A7-6A90-4C3EB4AB55DC}"/>
              </a:ext>
            </a:extLst>
          </xdr:cNvPr>
          <xdr:cNvCxnSpPr/>
        </xdr:nvCxnSpPr>
        <xdr:spPr>
          <a:xfrm>
            <a:off x="12801599" y="48558451"/>
            <a:ext cx="38100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23" name="Straight Connector 1422">
            <a:extLst>
              <a:ext uri="{FF2B5EF4-FFF2-40B4-BE49-F238E27FC236}">
                <a16:creationId xmlns:a16="http://schemas.microsoft.com/office/drawing/2014/main" id="{97FDF5F5-C753-9F40-931A-AAB15187046B}"/>
              </a:ext>
            </a:extLst>
          </xdr:cNvPr>
          <xdr:cNvCxnSpPr/>
        </xdr:nvCxnSpPr>
        <xdr:spPr>
          <a:xfrm>
            <a:off x="13115925" y="48467963"/>
            <a:ext cx="0" cy="21764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24" name="Straight Connector 1423">
            <a:extLst>
              <a:ext uri="{FF2B5EF4-FFF2-40B4-BE49-F238E27FC236}">
                <a16:creationId xmlns:a16="http://schemas.microsoft.com/office/drawing/2014/main" id="{2954B6B7-1C70-4030-B830-4209CB1EF639}"/>
              </a:ext>
            </a:extLst>
          </xdr:cNvPr>
          <xdr:cNvCxnSpPr/>
        </xdr:nvCxnSpPr>
        <xdr:spPr>
          <a:xfrm flipH="1">
            <a:off x="13077825" y="48525113"/>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26" name="Straight Connector 1425">
            <a:extLst>
              <a:ext uri="{FF2B5EF4-FFF2-40B4-BE49-F238E27FC236}">
                <a16:creationId xmlns:a16="http://schemas.microsoft.com/office/drawing/2014/main" id="{85C910B0-D5B1-4EF9-B826-E8FDF376CF73}"/>
              </a:ext>
            </a:extLst>
          </xdr:cNvPr>
          <xdr:cNvCxnSpPr/>
        </xdr:nvCxnSpPr>
        <xdr:spPr>
          <a:xfrm>
            <a:off x="12801602" y="49096614"/>
            <a:ext cx="38100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27" name="Straight Connector 1426">
            <a:extLst>
              <a:ext uri="{FF2B5EF4-FFF2-40B4-BE49-F238E27FC236}">
                <a16:creationId xmlns:a16="http://schemas.microsoft.com/office/drawing/2014/main" id="{46D9C94C-E5BD-4BB2-872C-BF047BA7D62A}"/>
              </a:ext>
            </a:extLst>
          </xdr:cNvPr>
          <xdr:cNvCxnSpPr/>
        </xdr:nvCxnSpPr>
        <xdr:spPr>
          <a:xfrm flipH="1">
            <a:off x="13077828" y="49063276"/>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28" name="Straight Connector 1427">
            <a:extLst>
              <a:ext uri="{FF2B5EF4-FFF2-40B4-BE49-F238E27FC236}">
                <a16:creationId xmlns:a16="http://schemas.microsoft.com/office/drawing/2014/main" id="{85B343FA-50C7-4D41-AFC9-5EB920B48332}"/>
              </a:ext>
            </a:extLst>
          </xdr:cNvPr>
          <xdr:cNvCxnSpPr/>
        </xdr:nvCxnSpPr>
        <xdr:spPr>
          <a:xfrm>
            <a:off x="12801607" y="49610964"/>
            <a:ext cx="38100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29" name="Straight Connector 1428">
            <a:extLst>
              <a:ext uri="{FF2B5EF4-FFF2-40B4-BE49-F238E27FC236}">
                <a16:creationId xmlns:a16="http://schemas.microsoft.com/office/drawing/2014/main" id="{9DBDB746-3808-406D-AE46-940A12C692AD}"/>
              </a:ext>
            </a:extLst>
          </xdr:cNvPr>
          <xdr:cNvCxnSpPr/>
        </xdr:nvCxnSpPr>
        <xdr:spPr>
          <a:xfrm flipH="1">
            <a:off x="13077833" y="49577626"/>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30" name="Straight Connector 1429">
            <a:extLst>
              <a:ext uri="{FF2B5EF4-FFF2-40B4-BE49-F238E27FC236}">
                <a16:creationId xmlns:a16="http://schemas.microsoft.com/office/drawing/2014/main" id="{0DC03877-43AB-441B-B1A2-6EEACC76F714}"/>
              </a:ext>
            </a:extLst>
          </xdr:cNvPr>
          <xdr:cNvCxnSpPr/>
        </xdr:nvCxnSpPr>
        <xdr:spPr>
          <a:xfrm>
            <a:off x="12801612" y="50558701"/>
            <a:ext cx="38100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31" name="Straight Connector 1430">
            <a:extLst>
              <a:ext uri="{FF2B5EF4-FFF2-40B4-BE49-F238E27FC236}">
                <a16:creationId xmlns:a16="http://schemas.microsoft.com/office/drawing/2014/main" id="{17D19D8F-D6F1-48F3-A9C0-E6F8DAAF141E}"/>
              </a:ext>
            </a:extLst>
          </xdr:cNvPr>
          <xdr:cNvCxnSpPr/>
        </xdr:nvCxnSpPr>
        <xdr:spPr>
          <a:xfrm flipH="1">
            <a:off x="13077838" y="50525363"/>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32" name="Straight Connector 1431">
            <a:extLst>
              <a:ext uri="{FF2B5EF4-FFF2-40B4-BE49-F238E27FC236}">
                <a16:creationId xmlns:a16="http://schemas.microsoft.com/office/drawing/2014/main" id="{CEEB11CB-0B78-4628-A0BD-EFFBF8BC00FD}"/>
              </a:ext>
            </a:extLst>
          </xdr:cNvPr>
          <xdr:cNvCxnSpPr/>
        </xdr:nvCxnSpPr>
        <xdr:spPr>
          <a:xfrm>
            <a:off x="11872913" y="50558700"/>
            <a:ext cx="62388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36" name="Straight Connector 1435">
            <a:extLst>
              <a:ext uri="{FF2B5EF4-FFF2-40B4-BE49-F238E27FC236}">
                <a16:creationId xmlns:a16="http://schemas.microsoft.com/office/drawing/2014/main" id="{E226BCAD-671A-4AAA-BBF8-3C29DAF88982}"/>
              </a:ext>
            </a:extLst>
          </xdr:cNvPr>
          <xdr:cNvCxnSpPr/>
        </xdr:nvCxnSpPr>
        <xdr:spPr>
          <a:xfrm>
            <a:off x="9391650" y="48477486"/>
            <a:ext cx="0" cy="21717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37" name="Straight Connector 1436">
            <a:extLst>
              <a:ext uri="{FF2B5EF4-FFF2-40B4-BE49-F238E27FC236}">
                <a16:creationId xmlns:a16="http://schemas.microsoft.com/office/drawing/2014/main" id="{976EA021-04F7-4CA4-9AA7-17B17ED88EAA}"/>
              </a:ext>
            </a:extLst>
          </xdr:cNvPr>
          <xdr:cNvCxnSpPr/>
        </xdr:nvCxnSpPr>
        <xdr:spPr>
          <a:xfrm flipH="1">
            <a:off x="9353551" y="48525112"/>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38" name="Straight Connector 1437">
            <a:extLst>
              <a:ext uri="{FF2B5EF4-FFF2-40B4-BE49-F238E27FC236}">
                <a16:creationId xmlns:a16="http://schemas.microsoft.com/office/drawing/2014/main" id="{588C903A-0AFF-4A34-A636-C64E4F9DF5D8}"/>
              </a:ext>
            </a:extLst>
          </xdr:cNvPr>
          <xdr:cNvCxnSpPr/>
        </xdr:nvCxnSpPr>
        <xdr:spPr>
          <a:xfrm flipH="1">
            <a:off x="9353550" y="50525364"/>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53" name="Straight Connector 1452">
            <a:extLst>
              <a:ext uri="{FF2B5EF4-FFF2-40B4-BE49-F238E27FC236}">
                <a16:creationId xmlns:a16="http://schemas.microsoft.com/office/drawing/2014/main" id="{6FF55209-CDC1-43E9-BEF3-5887ABBCFAE3}"/>
              </a:ext>
            </a:extLst>
          </xdr:cNvPr>
          <xdr:cNvCxnSpPr/>
        </xdr:nvCxnSpPr>
        <xdr:spPr>
          <a:xfrm>
            <a:off x="9634538" y="49615727"/>
            <a:ext cx="35242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54" name="Straight Connector 1453">
            <a:extLst>
              <a:ext uri="{FF2B5EF4-FFF2-40B4-BE49-F238E27FC236}">
                <a16:creationId xmlns:a16="http://schemas.microsoft.com/office/drawing/2014/main" id="{62014C4E-D356-4B30-B278-D3642DF70A2C}"/>
              </a:ext>
            </a:extLst>
          </xdr:cNvPr>
          <xdr:cNvCxnSpPr/>
        </xdr:nvCxnSpPr>
        <xdr:spPr>
          <a:xfrm flipH="1">
            <a:off x="9682163" y="49582389"/>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55" name="Straight Connector 1454">
            <a:extLst>
              <a:ext uri="{FF2B5EF4-FFF2-40B4-BE49-F238E27FC236}">
                <a16:creationId xmlns:a16="http://schemas.microsoft.com/office/drawing/2014/main" id="{4688E3CF-066D-43FE-8ACD-B9B746DCEFD2}"/>
              </a:ext>
            </a:extLst>
          </xdr:cNvPr>
          <xdr:cNvCxnSpPr/>
        </xdr:nvCxnSpPr>
        <xdr:spPr>
          <a:xfrm>
            <a:off x="10063163" y="49615725"/>
            <a:ext cx="12858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58" name="Straight Connector 1457">
            <a:extLst>
              <a:ext uri="{FF2B5EF4-FFF2-40B4-BE49-F238E27FC236}">
                <a16:creationId xmlns:a16="http://schemas.microsoft.com/office/drawing/2014/main" id="{7D81019B-63C7-48C3-BD3C-EC7D6D838127}"/>
              </a:ext>
            </a:extLst>
          </xdr:cNvPr>
          <xdr:cNvCxnSpPr/>
        </xdr:nvCxnSpPr>
        <xdr:spPr>
          <a:xfrm>
            <a:off x="12601573" y="49610962"/>
            <a:ext cx="128587"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76194</xdr:colOff>
      <xdr:row>364</xdr:row>
      <xdr:rowOff>38100</xdr:rowOff>
    </xdr:from>
    <xdr:to>
      <xdr:col>66</xdr:col>
      <xdr:colOff>104775</xdr:colOff>
      <xdr:row>383</xdr:row>
      <xdr:rowOff>76200</xdr:rowOff>
    </xdr:to>
    <xdr:grpSp>
      <xdr:nvGrpSpPr>
        <xdr:cNvPr id="1580" name="Group 1579">
          <a:extLst>
            <a:ext uri="{FF2B5EF4-FFF2-40B4-BE49-F238E27FC236}">
              <a16:creationId xmlns:a16="http://schemas.microsoft.com/office/drawing/2014/main" id="{C9BCFEFF-A6EF-E11D-5307-22BC41DF2402}"/>
            </a:ext>
          </a:extLst>
        </xdr:cNvPr>
        <xdr:cNvGrpSpPr/>
      </xdr:nvGrpSpPr>
      <xdr:grpSpPr>
        <a:xfrm>
          <a:off x="7200894" y="52597050"/>
          <a:ext cx="3590931" cy="2752725"/>
          <a:chOff x="7200894" y="52597050"/>
          <a:chExt cx="3590931" cy="2752725"/>
        </a:xfrm>
      </xdr:grpSpPr>
      <xdr:sp macro="" textlink="">
        <xdr:nvSpPr>
          <xdr:cNvPr id="1162" name="Freeform: Shape 1161">
            <a:extLst>
              <a:ext uri="{FF2B5EF4-FFF2-40B4-BE49-F238E27FC236}">
                <a16:creationId xmlns:a16="http://schemas.microsoft.com/office/drawing/2014/main" id="{38173717-3414-4CA1-A42B-D1810B87A429}"/>
              </a:ext>
            </a:extLst>
          </xdr:cNvPr>
          <xdr:cNvSpPr/>
        </xdr:nvSpPr>
        <xdr:spPr>
          <a:xfrm>
            <a:off x="7610476" y="52978051"/>
            <a:ext cx="2438400" cy="2009775"/>
          </a:xfrm>
          <a:custGeom>
            <a:avLst/>
            <a:gdLst>
              <a:gd name="connsiteX0" fmla="*/ 300037 w 2438400"/>
              <a:gd name="connsiteY0" fmla="*/ 333375 h 2009775"/>
              <a:gd name="connsiteX1" fmla="*/ 1042987 w 2438400"/>
              <a:gd name="connsiteY1" fmla="*/ 0 h 2009775"/>
              <a:gd name="connsiteX2" fmla="*/ 1514475 w 2438400"/>
              <a:gd name="connsiteY2" fmla="*/ 0 h 2009775"/>
              <a:gd name="connsiteX3" fmla="*/ 2105025 w 2438400"/>
              <a:gd name="connsiteY3" fmla="*/ 176213 h 2009775"/>
              <a:gd name="connsiteX4" fmla="*/ 2438400 w 2438400"/>
              <a:gd name="connsiteY4" fmla="*/ 366713 h 2009775"/>
              <a:gd name="connsiteX5" fmla="*/ 2438400 w 2438400"/>
              <a:gd name="connsiteY5" fmla="*/ 2009775 h 2009775"/>
              <a:gd name="connsiteX6" fmla="*/ 0 w 2438400"/>
              <a:gd name="connsiteY6" fmla="*/ 2009775 h 2009775"/>
              <a:gd name="connsiteX7" fmla="*/ 0 w 2438400"/>
              <a:gd name="connsiteY7" fmla="*/ 595313 h 2009775"/>
              <a:gd name="connsiteX8" fmla="*/ 300037 w 2438400"/>
              <a:gd name="connsiteY8" fmla="*/ 333375 h 20097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438400" h="2009775">
                <a:moveTo>
                  <a:pt x="300037" y="333375"/>
                </a:moveTo>
                <a:lnTo>
                  <a:pt x="1042987" y="0"/>
                </a:lnTo>
                <a:lnTo>
                  <a:pt x="1514475" y="0"/>
                </a:lnTo>
                <a:lnTo>
                  <a:pt x="2105025" y="176213"/>
                </a:lnTo>
                <a:lnTo>
                  <a:pt x="2438400" y="366713"/>
                </a:lnTo>
                <a:lnTo>
                  <a:pt x="2438400" y="2009775"/>
                </a:lnTo>
                <a:lnTo>
                  <a:pt x="0" y="2009775"/>
                </a:lnTo>
                <a:lnTo>
                  <a:pt x="0" y="595313"/>
                </a:lnTo>
                <a:lnTo>
                  <a:pt x="300037" y="33337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515" name="Straight Connector 1514">
            <a:extLst>
              <a:ext uri="{FF2B5EF4-FFF2-40B4-BE49-F238E27FC236}">
                <a16:creationId xmlns:a16="http://schemas.microsoft.com/office/drawing/2014/main" id="{BF633402-93C7-340B-137D-F01AC3267529}"/>
              </a:ext>
            </a:extLst>
          </xdr:cNvPr>
          <xdr:cNvCxnSpPr/>
        </xdr:nvCxnSpPr>
        <xdr:spPr>
          <a:xfrm>
            <a:off x="7500937" y="52701826"/>
            <a:ext cx="26336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17" name="Straight Connector 1516">
            <a:extLst>
              <a:ext uri="{FF2B5EF4-FFF2-40B4-BE49-F238E27FC236}">
                <a16:creationId xmlns:a16="http://schemas.microsoft.com/office/drawing/2014/main" id="{11D6C9B2-3A55-BC7A-4CE8-FAF8E878C275}"/>
              </a:ext>
            </a:extLst>
          </xdr:cNvPr>
          <xdr:cNvCxnSpPr/>
        </xdr:nvCxnSpPr>
        <xdr:spPr>
          <a:xfrm flipV="1">
            <a:off x="7610475" y="52597050"/>
            <a:ext cx="0" cy="842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19" name="Straight Connector 1518">
            <a:extLst>
              <a:ext uri="{FF2B5EF4-FFF2-40B4-BE49-F238E27FC236}">
                <a16:creationId xmlns:a16="http://schemas.microsoft.com/office/drawing/2014/main" id="{72CBD16F-A40A-0558-FEC9-A9E8279FA6E3}"/>
              </a:ext>
            </a:extLst>
          </xdr:cNvPr>
          <xdr:cNvCxnSpPr/>
        </xdr:nvCxnSpPr>
        <xdr:spPr>
          <a:xfrm flipH="1">
            <a:off x="7562850" y="52658963"/>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21" name="Straight Connector 1520">
            <a:extLst>
              <a:ext uri="{FF2B5EF4-FFF2-40B4-BE49-F238E27FC236}">
                <a16:creationId xmlns:a16="http://schemas.microsoft.com/office/drawing/2014/main" id="{674BF56E-DBBB-4AC1-AC7C-8AF134DE3568}"/>
              </a:ext>
            </a:extLst>
          </xdr:cNvPr>
          <xdr:cNvCxnSpPr/>
        </xdr:nvCxnSpPr>
        <xdr:spPr>
          <a:xfrm flipV="1">
            <a:off x="7905751" y="52597053"/>
            <a:ext cx="0" cy="60959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22" name="Straight Connector 1521">
            <a:extLst>
              <a:ext uri="{FF2B5EF4-FFF2-40B4-BE49-F238E27FC236}">
                <a16:creationId xmlns:a16="http://schemas.microsoft.com/office/drawing/2014/main" id="{064A7AA0-D4B7-4E30-8813-848173F3C24E}"/>
              </a:ext>
            </a:extLst>
          </xdr:cNvPr>
          <xdr:cNvCxnSpPr/>
        </xdr:nvCxnSpPr>
        <xdr:spPr>
          <a:xfrm flipH="1">
            <a:off x="7858126" y="52658966"/>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24" name="Straight Connector 1523">
            <a:extLst>
              <a:ext uri="{FF2B5EF4-FFF2-40B4-BE49-F238E27FC236}">
                <a16:creationId xmlns:a16="http://schemas.microsoft.com/office/drawing/2014/main" id="{0DD19C89-493E-4B29-82E2-8D610622573E}"/>
              </a:ext>
            </a:extLst>
          </xdr:cNvPr>
          <xdr:cNvCxnSpPr/>
        </xdr:nvCxnSpPr>
        <xdr:spPr>
          <a:xfrm flipV="1">
            <a:off x="8658226" y="52597056"/>
            <a:ext cx="0" cy="33336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25" name="Straight Connector 1524">
            <a:extLst>
              <a:ext uri="{FF2B5EF4-FFF2-40B4-BE49-F238E27FC236}">
                <a16:creationId xmlns:a16="http://schemas.microsoft.com/office/drawing/2014/main" id="{562BD9AD-07A4-44EB-A9A2-8C5F28FDAF59}"/>
              </a:ext>
            </a:extLst>
          </xdr:cNvPr>
          <xdr:cNvCxnSpPr/>
        </xdr:nvCxnSpPr>
        <xdr:spPr>
          <a:xfrm flipH="1">
            <a:off x="8610601" y="52658969"/>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27" name="Straight Connector 1526">
            <a:extLst>
              <a:ext uri="{FF2B5EF4-FFF2-40B4-BE49-F238E27FC236}">
                <a16:creationId xmlns:a16="http://schemas.microsoft.com/office/drawing/2014/main" id="{420BF2A5-E35B-410A-AEE9-08495BC0C7B1}"/>
              </a:ext>
            </a:extLst>
          </xdr:cNvPr>
          <xdr:cNvCxnSpPr/>
        </xdr:nvCxnSpPr>
        <xdr:spPr>
          <a:xfrm flipV="1">
            <a:off x="9129713" y="52597055"/>
            <a:ext cx="0" cy="33336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28" name="Straight Connector 1527">
            <a:extLst>
              <a:ext uri="{FF2B5EF4-FFF2-40B4-BE49-F238E27FC236}">
                <a16:creationId xmlns:a16="http://schemas.microsoft.com/office/drawing/2014/main" id="{FC2E6852-CEE7-49E1-97AE-615CEC238FE7}"/>
              </a:ext>
            </a:extLst>
          </xdr:cNvPr>
          <xdr:cNvCxnSpPr/>
        </xdr:nvCxnSpPr>
        <xdr:spPr>
          <a:xfrm flipH="1">
            <a:off x="9082088" y="52658968"/>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29" name="Straight Connector 1528">
            <a:extLst>
              <a:ext uri="{FF2B5EF4-FFF2-40B4-BE49-F238E27FC236}">
                <a16:creationId xmlns:a16="http://schemas.microsoft.com/office/drawing/2014/main" id="{2FE31B16-308F-413C-A262-0F0E9CC83A14}"/>
              </a:ext>
            </a:extLst>
          </xdr:cNvPr>
          <xdr:cNvCxnSpPr/>
        </xdr:nvCxnSpPr>
        <xdr:spPr>
          <a:xfrm flipV="1">
            <a:off x="9715501" y="52597050"/>
            <a:ext cx="0" cy="33336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30" name="Straight Connector 1529">
            <a:extLst>
              <a:ext uri="{FF2B5EF4-FFF2-40B4-BE49-F238E27FC236}">
                <a16:creationId xmlns:a16="http://schemas.microsoft.com/office/drawing/2014/main" id="{743697F1-AC79-46FB-A2E2-0165E19A6049}"/>
              </a:ext>
            </a:extLst>
          </xdr:cNvPr>
          <xdr:cNvCxnSpPr/>
        </xdr:nvCxnSpPr>
        <xdr:spPr>
          <a:xfrm flipH="1">
            <a:off x="9667876" y="52658963"/>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31" name="Straight Connector 1530">
            <a:extLst>
              <a:ext uri="{FF2B5EF4-FFF2-40B4-BE49-F238E27FC236}">
                <a16:creationId xmlns:a16="http://schemas.microsoft.com/office/drawing/2014/main" id="{6CE403A3-9EBA-45E3-9E24-846887A088E8}"/>
              </a:ext>
            </a:extLst>
          </xdr:cNvPr>
          <xdr:cNvCxnSpPr/>
        </xdr:nvCxnSpPr>
        <xdr:spPr>
          <a:xfrm flipV="1">
            <a:off x="10048876" y="52597050"/>
            <a:ext cx="0" cy="6905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32" name="Straight Connector 1531">
            <a:extLst>
              <a:ext uri="{FF2B5EF4-FFF2-40B4-BE49-F238E27FC236}">
                <a16:creationId xmlns:a16="http://schemas.microsoft.com/office/drawing/2014/main" id="{E33839ED-255B-40CD-AF46-0D93F86AD142}"/>
              </a:ext>
            </a:extLst>
          </xdr:cNvPr>
          <xdr:cNvCxnSpPr/>
        </xdr:nvCxnSpPr>
        <xdr:spPr>
          <a:xfrm flipH="1">
            <a:off x="10001251" y="52658963"/>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36" name="Straight Connector 1535">
            <a:extLst>
              <a:ext uri="{FF2B5EF4-FFF2-40B4-BE49-F238E27FC236}">
                <a16:creationId xmlns:a16="http://schemas.microsoft.com/office/drawing/2014/main" id="{2F6F5847-07EF-F01E-A474-5B1A03C9150B}"/>
              </a:ext>
            </a:extLst>
          </xdr:cNvPr>
          <xdr:cNvCxnSpPr/>
        </xdr:nvCxnSpPr>
        <xdr:spPr>
          <a:xfrm>
            <a:off x="7200900" y="52973287"/>
            <a:ext cx="13954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39" name="Straight Connector 1538">
            <a:extLst>
              <a:ext uri="{FF2B5EF4-FFF2-40B4-BE49-F238E27FC236}">
                <a16:creationId xmlns:a16="http://schemas.microsoft.com/office/drawing/2014/main" id="{DD3EFD02-DC1A-91B3-1357-4D130E6B6A61}"/>
              </a:ext>
            </a:extLst>
          </xdr:cNvPr>
          <xdr:cNvCxnSpPr/>
        </xdr:nvCxnSpPr>
        <xdr:spPr>
          <a:xfrm>
            <a:off x="7286625" y="52897087"/>
            <a:ext cx="0" cy="216217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40" name="Straight Connector 1539">
            <a:extLst>
              <a:ext uri="{FF2B5EF4-FFF2-40B4-BE49-F238E27FC236}">
                <a16:creationId xmlns:a16="http://schemas.microsoft.com/office/drawing/2014/main" id="{1352BC86-17AE-4920-8B5B-3EEC315CA62A}"/>
              </a:ext>
            </a:extLst>
          </xdr:cNvPr>
          <xdr:cNvCxnSpPr/>
        </xdr:nvCxnSpPr>
        <xdr:spPr>
          <a:xfrm flipH="1">
            <a:off x="7239004" y="52930426"/>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41" name="Straight Connector 1540">
            <a:extLst>
              <a:ext uri="{FF2B5EF4-FFF2-40B4-BE49-F238E27FC236}">
                <a16:creationId xmlns:a16="http://schemas.microsoft.com/office/drawing/2014/main" id="{CD22C439-A3FB-4370-AF35-E34122FBA6A6}"/>
              </a:ext>
            </a:extLst>
          </xdr:cNvPr>
          <xdr:cNvCxnSpPr/>
        </xdr:nvCxnSpPr>
        <xdr:spPr>
          <a:xfrm>
            <a:off x="7200899" y="53306663"/>
            <a:ext cx="66675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42" name="Straight Connector 1541">
            <a:extLst>
              <a:ext uri="{FF2B5EF4-FFF2-40B4-BE49-F238E27FC236}">
                <a16:creationId xmlns:a16="http://schemas.microsoft.com/office/drawing/2014/main" id="{A797435D-621C-4176-A264-164B62F9E27A}"/>
              </a:ext>
            </a:extLst>
          </xdr:cNvPr>
          <xdr:cNvCxnSpPr/>
        </xdr:nvCxnSpPr>
        <xdr:spPr>
          <a:xfrm flipH="1">
            <a:off x="7239003" y="53263802"/>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44" name="Straight Connector 1543">
            <a:extLst>
              <a:ext uri="{FF2B5EF4-FFF2-40B4-BE49-F238E27FC236}">
                <a16:creationId xmlns:a16="http://schemas.microsoft.com/office/drawing/2014/main" id="{CBE53008-7277-4D87-96A9-A21362F34D47}"/>
              </a:ext>
            </a:extLst>
          </xdr:cNvPr>
          <xdr:cNvCxnSpPr/>
        </xdr:nvCxnSpPr>
        <xdr:spPr>
          <a:xfrm>
            <a:off x="7200898" y="53573363"/>
            <a:ext cx="38100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45" name="Straight Connector 1544">
            <a:extLst>
              <a:ext uri="{FF2B5EF4-FFF2-40B4-BE49-F238E27FC236}">
                <a16:creationId xmlns:a16="http://schemas.microsoft.com/office/drawing/2014/main" id="{C7E9D292-9D3E-459A-9C83-F66E771A2A17}"/>
              </a:ext>
            </a:extLst>
          </xdr:cNvPr>
          <xdr:cNvCxnSpPr/>
        </xdr:nvCxnSpPr>
        <xdr:spPr>
          <a:xfrm flipH="1">
            <a:off x="7239002" y="53530502"/>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47" name="Straight Connector 1546">
            <a:extLst>
              <a:ext uri="{FF2B5EF4-FFF2-40B4-BE49-F238E27FC236}">
                <a16:creationId xmlns:a16="http://schemas.microsoft.com/office/drawing/2014/main" id="{74396528-7996-44F5-9B43-A5A1E4FCEE2A}"/>
              </a:ext>
            </a:extLst>
          </xdr:cNvPr>
          <xdr:cNvCxnSpPr/>
        </xdr:nvCxnSpPr>
        <xdr:spPr>
          <a:xfrm>
            <a:off x="7200894" y="54987823"/>
            <a:ext cx="38100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48" name="Straight Connector 1547">
            <a:extLst>
              <a:ext uri="{FF2B5EF4-FFF2-40B4-BE49-F238E27FC236}">
                <a16:creationId xmlns:a16="http://schemas.microsoft.com/office/drawing/2014/main" id="{4BF357F7-441F-4389-A784-03C0DF0F52B5}"/>
              </a:ext>
            </a:extLst>
          </xdr:cNvPr>
          <xdr:cNvCxnSpPr/>
        </xdr:nvCxnSpPr>
        <xdr:spPr>
          <a:xfrm flipH="1">
            <a:off x="7238998" y="54944962"/>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51" name="Straight Connector 1550">
            <a:extLst>
              <a:ext uri="{FF2B5EF4-FFF2-40B4-BE49-F238E27FC236}">
                <a16:creationId xmlns:a16="http://schemas.microsoft.com/office/drawing/2014/main" id="{0C26124F-6C85-D49F-C5B2-D3EE7D842EBB}"/>
              </a:ext>
            </a:extLst>
          </xdr:cNvPr>
          <xdr:cNvCxnSpPr/>
        </xdr:nvCxnSpPr>
        <xdr:spPr>
          <a:xfrm>
            <a:off x="9215438" y="52973288"/>
            <a:ext cx="15621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53" name="Straight Connector 1552">
            <a:extLst>
              <a:ext uri="{FF2B5EF4-FFF2-40B4-BE49-F238E27FC236}">
                <a16:creationId xmlns:a16="http://schemas.microsoft.com/office/drawing/2014/main" id="{CCB8B8DB-70D3-280D-F652-8C5CF560A993}"/>
              </a:ext>
            </a:extLst>
          </xdr:cNvPr>
          <xdr:cNvCxnSpPr/>
        </xdr:nvCxnSpPr>
        <xdr:spPr>
          <a:xfrm>
            <a:off x="10363200" y="52887563"/>
            <a:ext cx="0" cy="21907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56" name="Straight Connector 1555">
            <a:extLst>
              <a:ext uri="{FF2B5EF4-FFF2-40B4-BE49-F238E27FC236}">
                <a16:creationId xmlns:a16="http://schemas.microsoft.com/office/drawing/2014/main" id="{29E9A4D2-5548-3CF2-3FE1-9AF47BC8E75E}"/>
              </a:ext>
            </a:extLst>
          </xdr:cNvPr>
          <xdr:cNvCxnSpPr/>
        </xdr:nvCxnSpPr>
        <xdr:spPr>
          <a:xfrm flipH="1">
            <a:off x="10329862" y="52939951"/>
            <a:ext cx="66675" cy="66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57" name="Straight Connector 1556">
            <a:extLst>
              <a:ext uri="{FF2B5EF4-FFF2-40B4-BE49-F238E27FC236}">
                <a16:creationId xmlns:a16="http://schemas.microsoft.com/office/drawing/2014/main" id="{B77A41A0-2FC1-4A57-965F-927A2C1FDD37}"/>
              </a:ext>
            </a:extLst>
          </xdr:cNvPr>
          <xdr:cNvCxnSpPr/>
        </xdr:nvCxnSpPr>
        <xdr:spPr>
          <a:xfrm>
            <a:off x="9758363" y="53154262"/>
            <a:ext cx="68103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58" name="Straight Connector 1557">
            <a:extLst>
              <a:ext uri="{FF2B5EF4-FFF2-40B4-BE49-F238E27FC236}">
                <a16:creationId xmlns:a16="http://schemas.microsoft.com/office/drawing/2014/main" id="{0E12C757-46D2-455E-89A6-0FD697893FB7}"/>
              </a:ext>
            </a:extLst>
          </xdr:cNvPr>
          <xdr:cNvCxnSpPr/>
        </xdr:nvCxnSpPr>
        <xdr:spPr>
          <a:xfrm flipH="1">
            <a:off x="10329861" y="53120925"/>
            <a:ext cx="66675" cy="66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60" name="Straight Connector 1559">
            <a:extLst>
              <a:ext uri="{FF2B5EF4-FFF2-40B4-BE49-F238E27FC236}">
                <a16:creationId xmlns:a16="http://schemas.microsoft.com/office/drawing/2014/main" id="{B427DE28-3538-4464-8325-7063200D384B}"/>
              </a:ext>
            </a:extLst>
          </xdr:cNvPr>
          <xdr:cNvCxnSpPr/>
        </xdr:nvCxnSpPr>
        <xdr:spPr>
          <a:xfrm>
            <a:off x="10086975" y="53344765"/>
            <a:ext cx="35241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61" name="Straight Connector 1560">
            <a:extLst>
              <a:ext uri="{FF2B5EF4-FFF2-40B4-BE49-F238E27FC236}">
                <a16:creationId xmlns:a16="http://schemas.microsoft.com/office/drawing/2014/main" id="{E97365F3-FBC9-4B79-B2B0-5ADDBAB13726}"/>
              </a:ext>
            </a:extLst>
          </xdr:cNvPr>
          <xdr:cNvCxnSpPr/>
        </xdr:nvCxnSpPr>
        <xdr:spPr>
          <a:xfrm flipH="1">
            <a:off x="10329854" y="53311428"/>
            <a:ext cx="66675" cy="66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63" name="Straight Connector 1562">
            <a:extLst>
              <a:ext uri="{FF2B5EF4-FFF2-40B4-BE49-F238E27FC236}">
                <a16:creationId xmlns:a16="http://schemas.microsoft.com/office/drawing/2014/main" id="{371ED4A3-EE8F-407D-A24C-2A7261C633F6}"/>
              </a:ext>
            </a:extLst>
          </xdr:cNvPr>
          <xdr:cNvCxnSpPr/>
        </xdr:nvCxnSpPr>
        <xdr:spPr>
          <a:xfrm>
            <a:off x="10086973" y="54987840"/>
            <a:ext cx="70485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64" name="Straight Connector 1563">
            <a:extLst>
              <a:ext uri="{FF2B5EF4-FFF2-40B4-BE49-F238E27FC236}">
                <a16:creationId xmlns:a16="http://schemas.microsoft.com/office/drawing/2014/main" id="{6AAE482D-ABDB-48A6-9966-9B6A1FBEEE3E}"/>
              </a:ext>
            </a:extLst>
          </xdr:cNvPr>
          <xdr:cNvCxnSpPr/>
        </xdr:nvCxnSpPr>
        <xdr:spPr>
          <a:xfrm flipH="1">
            <a:off x="10329852" y="54954503"/>
            <a:ext cx="66675" cy="66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66" name="Straight Connector 1565">
            <a:extLst>
              <a:ext uri="{FF2B5EF4-FFF2-40B4-BE49-F238E27FC236}">
                <a16:creationId xmlns:a16="http://schemas.microsoft.com/office/drawing/2014/main" id="{AA78F1EA-1370-9FFB-8F4E-2EE67F9F2BCB}"/>
              </a:ext>
            </a:extLst>
          </xdr:cNvPr>
          <xdr:cNvCxnSpPr/>
        </xdr:nvCxnSpPr>
        <xdr:spPr>
          <a:xfrm>
            <a:off x="7610476" y="55049738"/>
            <a:ext cx="0" cy="3000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68" name="Straight Connector 1567">
            <a:extLst>
              <a:ext uri="{FF2B5EF4-FFF2-40B4-BE49-F238E27FC236}">
                <a16:creationId xmlns:a16="http://schemas.microsoft.com/office/drawing/2014/main" id="{1A269408-2CD4-D8A5-D96C-D270391B7C63}"/>
              </a:ext>
            </a:extLst>
          </xdr:cNvPr>
          <xdr:cNvCxnSpPr/>
        </xdr:nvCxnSpPr>
        <xdr:spPr>
          <a:xfrm>
            <a:off x="7543800" y="55273576"/>
            <a:ext cx="25812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70" name="Straight Connector 1569">
            <a:extLst>
              <a:ext uri="{FF2B5EF4-FFF2-40B4-BE49-F238E27FC236}">
                <a16:creationId xmlns:a16="http://schemas.microsoft.com/office/drawing/2014/main" id="{49A16A92-C444-5FEE-8B2C-133AEF2F67C9}"/>
              </a:ext>
            </a:extLst>
          </xdr:cNvPr>
          <xdr:cNvCxnSpPr/>
        </xdr:nvCxnSpPr>
        <xdr:spPr>
          <a:xfrm flipH="1">
            <a:off x="7567611" y="5524023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72" name="Straight Connector 1571">
            <a:extLst>
              <a:ext uri="{FF2B5EF4-FFF2-40B4-BE49-F238E27FC236}">
                <a16:creationId xmlns:a16="http://schemas.microsoft.com/office/drawing/2014/main" id="{EFA87CB8-1280-4E6E-A878-636D3292AE7C}"/>
              </a:ext>
            </a:extLst>
          </xdr:cNvPr>
          <xdr:cNvCxnSpPr/>
        </xdr:nvCxnSpPr>
        <xdr:spPr>
          <a:xfrm>
            <a:off x="10053640" y="55049738"/>
            <a:ext cx="0" cy="3000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73" name="Straight Connector 1572">
            <a:extLst>
              <a:ext uri="{FF2B5EF4-FFF2-40B4-BE49-F238E27FC236}">
                <a16:creationId xmlns:a16="http://schemas.microsoft.com/office/drawing/2014/main" id="{37DA7178-0942-48B7-AD5E-A814DD06B5A5}"/>
              </a:ext>
            </a:extLst>
          </xdr:cNvPr>
          <xdr:cNvCxnSpPr/>
        </xdr:nvCxnSpPr>
        <xdr:spPr>
          <a:xfrm flipH="1">
            <a:off x="10010775" y="5524023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76" name="Straight Connector 1575">
            <a:extLst>
              <a:ext uri="{FF2B5EF4-FFF2-40B4-BE49-F238E27FC236}">
                <a16:creationId xmlns:a16="http://schemas.microsoft.com/office/drawing/2014/main" id="{0CAA46E4-5384-4AF2-8CD1-B0DF350BD579}"/>
              </a:ext>
            </a:extLst>
          </xdr:cNvPr>
          <xdr:cNvCxnSpPr/>
        </xdr:nvCxnSpPr>
        <xdr:spPr>
          <a:xfrm>
            <a:off x="10687050" y="52887562"/>
            <a:ext cx="0" cy="21907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77" name="Straight Connector 1576">
            <a:extLst>
              <a:ext uri="{FF2B5EF4-FFF2-40B4-BE49-F238E27FC236}">
                <a16:creationId xmlns:a16="http://schemas.microsoft.com/office/drawing/2014/main" id="{67804891-9173-4F55-98AC-7A4591775056}"/>
              </a:ext>
            </a:extLst>
          </xdr:cNvPr>
          <xdr:cNvCxnSpPr/>
        </xdr:nvCxnSpPr>
        <xdr:spPr>
          <a:xfrm flipH="1">
            <a:off x="10653712" y="52939950"/>
            <a:ext cx="66675" cy="66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78" name="Straight Connector 1577">
            <a:extLst>
              <a:ext uri="{FF2B5EF4-FFF2-40B4-BE49-F238E27FC236}">
                <a16:creationId xmlns:a16="http://schemas.microsoft.com/office/drawing/2014/main" id="{026C8520-3EDF-4CEF-9D34-598CAB6A13C6}"/>
              </a:ext>
            </a:extLst>
          </xdr:cNvPr>
          <xdr:cNvCxnSpPr/>
        </xdr:nvCxnSpPr>
        <xdr:spPr>
          <a:xfrm flipH="1">
            <a:off x="10653702" y="54954502"/>
            <a:ext cx="66675" cy="66675"/>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90485</xdr:colOff>
      <xdr:row>357</xdr:row>
      <xdr:rowOff>66675</xdr:rowOff>
    </xdr:from>
    <xdr:to>
      <xdr:col>37</xdr:col>
      <xdr:colOff>71438</xdr:colOff>
      <xdr:row>383</xdr:row>
      <xdr:rowOff>28575</xdr:rowOff>
    </xdr:to>
    <xdr:grpSp>
      <xdr:nvGrpSpPr>
        <xdr:cNvPr id="1605" name="Group 1604">
          <a:extLst>
            <a:ext uri="{FF2B5EF4-FFF2-40B4-BE49-F238E27FC236}">
              <a16:creationId xmlns:a16="http://schemas.microsoft.com/office/drawing/2014/main" id="{316B2BB5-B470-7581-6CC3-2813F97A7E02}"/>
            </a:ext>
          </a:extLst>
        </xdr:cNvPr>
        <xdr:cNvGrpSpPr/>
      </xdr:nvGrpSpPr>
      <xdr:grpSpPr>
        <a:xfrm>
          <a:off x="252410" y="51625500"/>
          <a:ext cx="5810253" cy="3676650"/>
          <a:chOff x="252410" y="51625500"/>
          <a:chExt cx="5810253" cy="3676650"/>
        </a:xfrm>
      </xdr:grpSpPr>
      <xdr:sp macro="" textlink="">
        <xdr:nvSpPr>
          <xdr:cNvPr id="1154" name="Freeform: Shape 1153">
            <a:extLst>
              <a:ext uri="{FF2B5EF4-FFF2-40B4-BE49-F238E27FC236}">
                <a16:creationId xmlns:a16="http://schemas.microsoft.com/office/drawing/2014/main" id="{9288970B-7885-6D8E-DACB-7058B377595A}"/>
              </a:ext>
            </a:extLst>
          </xdr:cNvPr>
          <xdr:cNvSpPr/>
        </xdr:nvSpPr>
        <xdr:spPr>
          <a:xfrm>
            <a:off x="1985963" y="53120925"/>
            <a:ext cx="2438400" cy="2009775"/>
          </a:xfrm>
          <a:custGeom>
            <a:avLst/>
            <a:gdLst>
              <a:gd name="connsiteX0" fmla="*/ 300037 w 2438400"/>
              <a:gd name="connsiteY0" fmla="*/ 333375 h 2009775"/>
              <a:gd name="connsiteX1" fmla="*/ 1042987 w 2438400"/>
              <a:gd name="connsiteY1" fmla="*/ 0 h 2009775"/>
              <a:gd name="connsiteX2" fmla="*/ 1514475 w 2438400"/>
              <a:gd name="connsiteY2" fmla="*/ 0 h 2009775"/>
              <a:gd name="connsiteX3" fmla="*/ 2105025 w 2438400"/>
              <a:gd name="connsiteY3" fmla="*/ 176213 h 2009775"/>
              <a:gd name="connsiteX4" fmla="*/ 2438400 w 2438400"/>
              <a:gd name="connsiteY4" fmla="*/ 366713 h 2009775"/>
              <a:gd name="connsiteX5" fmla="*/ 2438400 w 2438400"/>
              <a:gd name="connsiteY5" fmla="*/ 2009775 h 2009775"/>
              <a:gd name="connsiteX6" fmla="*/ 0 w 2438400"/>
              <a:gd name="connsiteY6" fmla="*/ 2009775 h 2009775"/>
              <a:gd name="connsiteX7" fmla="*/ 0 w 2438400"/>
              <a:gd name="connsiteY7" fmla="*/ 595313 h 2009775"/>
              <a:gd name="connsiteX8" fmla="*/ 300037 w 2438400"/>
              <a:gd name="connsiteY8" fmla="*/ 333375 h 20097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438400" h="2009775">
                <a:moveTo>
                  <a:pt x="300037" y="333375"/>
                </a:moveTo>
                <a:lnTo>
                  <a:pt x="1042987" y="0"/>
                </a:lnTo>
                <a:lnTo>
                  <a:pt x="1514475" y="0"/>
                </a:lnTo>
                <a:lnTo>
                  <a:pt x="2105025" y="176213"/>
                </a:lnTo>
                <a:lnTo>
                  <a:pt x="2438400" y="366713"/>
                </a:lnTo>
                <a:lnTo>
                  <a:pt x="2438400" y="2009775"/>
                </a:lnTo>
                <a:lnTo>
                  <a:pt x="0" y="2009775"/>
                </a:lnTo>
                <a:lnTo>
                  <a:pt x="0" y="595313"/>
                </a:lnTo>
                <a:lnTo>
                  <a:pt x="300037" y="33337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65" name="Freeform: Shape 364">
            <a:extLst>
              <a:ext uri="{FF2B5EF4-FFF2-40B4-BE49-F238E27FC236}">
                <a16:creationId xmlns:a16="http://schemas.microsoft.com/office/drawing/2014/main" id="{D9B1DDC7-A925-AD25-76B8-039EF128918F}"/>
              </a:ext>
            </a:extLst>
          </xdr:cNvPr>
          <xdr:cNvSpPr/>
        </xdr:nvSpPr>
        <xdr:spPr>
          <a:xfrm>
            <a:off x="895350" y="54411563"/>
            <a:ext cx="4833938" cy="719137"/>
          </a:xfrm>
          <a:custGeom>
            <a:avLst/>
            <a:gdLst>
              <a:gd name="connsiteX0" fmla="*/ 0 w 4833938"/>
              <a:gd name="connsiteY0" fmla="*/ 333375 h 719137"/>
              <a:gd name="connsiteX1" fmla="*/ 76200 w 4833938"/>
              <a:gd name="connsiteY1" fmla="*/ 290512 h 719137"/>
              <a:gd name="connsiteX2" fmla="*/ 76200 w 4833938"/>
              <a:gd name="connsiteY2" fmla="*/ 0 h 719137"/>
              <a:gd name="connsiteX3" fmla="*/ 4772025 w 4833938"/>
              <a:gd name="connsiteY3" fmla="*/ 0 h 719137"/>
              <a:gd name="connsiteX4" fmla="*/ 4772025 w 4833938"/>
              <a:gd name="connsiteY4" fmla="*/ 290512 h 719137"/>
              <a:gd name="connsiteX5" fmla="*/ 4833938 w 4833938"/>
              <a:gd name="connsiteY5" fmla="*/ 352425 h 719137"/>
              <a:gd name="connsiteX6" fmla="*/ 4695825 w 4833938"/>
              <a:gd name="connsiteY6" fmla="*/ 385762 h 719137"/>
              <a:gd name="connsiteX7" fmla="*/ 4772025 w 4833938"/>
              <a:gd name="connsiteY7" fmla="*/ 438150 h 719137"/>
              <a:gd name="connsiteX8" fmla="*/ 4772025 w 4833938"/>
              <a:gd name="connsiteY8" fmla="*/ 719137 h 719137"/>
              <a:gd name="connsiteX9" fmla="*/ 80963 w 4833938"/>
              <a:gd name="connsiteY9" fmla="*/ 719137 h 719137"/>
              <a:gd name="connsiteX10" fmla="*/ 80963 w 4833938"/>
              <a:gd name="connsiteY10" fmla="*/ 428625 h 719137"/>
              <a:gd name="connsiteX11" fmla="*/ 133350 w 4833938"/>
              <a:gd name="connsiteY11" fmla="*/ 371475 h 719137"/>
              <a:gd name="connsiteX12" fmla="*/ 0 w 4833938"/>
              <a:gd name="connsiteY12" fmla="*/ 333375 h 7191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4833938" h="719137">
                <a:moveTo>
                  <a:pt x="0" y="333375"/>
                </a:moveTo>
                <a:lnTo>
                  <a:pt x="76200" y="290512"/>
                </a:lnTo>
                <a:lnTo>
                  <a:pt x="76200" y="0"/>
                </a:lnTo>
                <a:lnTo>
                  <a:pt x="4772025" y="0"/>
                </a:lnTo>
                <a:lnTo>
                  <a:pt x="4772025" y="290512"/>
                </a:lnTo>
                <a:lnTo>
                  <a:pt x="4833938" y="352425"/>
                </a:lnTo>
                <a:lnTo>
                  <a:pt x="4695825" y="385762"/>
                </a:lnTo>
                <a:lnTo>
                  <a:pt x="4772025" y="438150"/>
                </a:lnTo>
                <a:lnTo>
                  <a:pt x="4772025" y="719137"/>
                </a:lnTo>
                <a:lnTo>
                  <a:pt x="80963" y="719137"/>
                </a:lnTo>
                <a:lnTo>
                  <a:pt x="80963" y="428625"/>
                </a:lnTo>
                <a:lnTo>
                  <a:pt x="133350" y="371475"/>
                </a:lnTo>
                <a:lnTo>
                  <a:pt x="0" y="33337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558" name="Straight Connector 557">
            <a:extLst>
              <a:ext uri="{FF2B5EF4-FFF2-40B4-BE49-F238E27FC236}">
                <a16:creationId xmlns:a16="http://schemas.microsoft.com/office/drawing/2014/main" id="{EC306412-BBA8-917D-904E-575C41AC61D3}"/>
              </a:ext>
            </a:extLst>
          </xdr:cNvPr>
          <xdr:cNvCxnSpPr/>
        </xdr:nvCxnSpPr>
        <xdr:spPr>
          <a:xfrm>
            <a:off x="976312" y="55049741"/>
            <a:ext cx="469106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8" name="Straight Connector 587">
            <a:extLst>
              <a:ext uri="{FF2B5EF4-FFF2-40B4-BE49-F238E27FC236}">
                <a16:creationId xmlns:a16="http://schemas.microsoft.com/office/drawing/2014/main" id="{1A297AC5-8E29-4C09-A6B7-60588091B071}"/>
              </a:ext>
            </a:extLst>
          </xdr:cNvPr>
          <xdr:cNvCxnSpPr/>
        </xdr:nvCxnSpPr>
        <xdr:spPr>
          <a:xfrm>
            <a:off x="981074" y="54897341"/>
            <a:ext cx="4691063"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950" name="Freeform: Shape 949">
            <a:extLst>
              <a:ext uri="{FF2B5EF4-FFF2-40B4-BE49-F238E27FC236}">
                <a16:creationId xmlns:a16="http://schemas.microsoft.com/office/drawing/2014/main" id="{B165E9A6-91B8-7973-604A-905A8D020480}"/>
              </a:ext>
            </a:extLst>
          </xdr:cNvPr>
          <xdr:cNvSpPr/>
        </xdr:nvSpPr>
        <xdr:spPr>
          <a:xfrm>
            <a:off x="1423989" y="52849463"/>
            <a:ext cx="1371600" cy="1419225"/>
          </a:xfrm>
          <a:custGeom>
            <a:avLst/>
            <a:gdLst>
              <a:gd name="connsiteX0" fmla="*/ 0 w 1371600"/>
              <a:gd name="connsiteY0" fmla="*/ 261937 h 1419225"/>
              <a:gd name="connsiteX1" fmla="*/ 100013 w 1371600"/>
              <a:gd name="connsiteY1" fmla="*/ 171450 h 1419225"/>
              <a:gd name="connsiteX2" fmla="*/ 80963 w 1371600"/>
              <a:gd name="connsiteY2" fmla="*/ 100012 h 1419225"/>
              <a:gd name="connsiteX3" fmla="*/ 219075 w 1371600"/>
              <a:gd name="connsiteY3" fmla="*/ 152400 h 1419225"/>
              <a:gd name="connsiteX4" fmla="*/ 200025 w 1371600"/>
              <a:gd name="connsiteY4" fmla="*/ 76200 h 1419225"/>
              <a:gd name="connsiteX5" fmla="*/ 280988 w 1371600"/>
              <a:gd name="connsiteY5" fmla="*/ 0 h 1419225"/>
              <a:gd name="connsiteX6" fmla="*/ 1371600 w 1371600"/>
              <a:gd name="connsiteY6" fmla="*/ 1147762 h 1419225"/>
              <a:gd name="connsiteX7" fmla="*/ 1085850 w 1371600"/>
              <a:gd name="connsiteY7" fmla="*/ 1419225 h 1419225"/>
              <a:gd name="connsiteX8" fmla="*/ 0 w 1371600"/>
              <a:gd name="connsiteY8" fmla="*/ 261937 h 1419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71600" h="1419225">
                <a:moveTo>
                  <a:pt x="0" y="261937"/>
                </a:moveTo>
                <a:lnTo>
                  <a:pt x="100013" y="171450"/>
                </a:lnTo>
                <a:lnTo>
                  <a:pt x="80963" y="100012"/>
                </a:lnTo>
                <a:lnTo>
                  <a:pt x="219075" y="152400"/>
                </a:lnTo>
                <a:lnTo>
                  <a:pt x="200025" y="76200"/>
                </a:lnTo>
                <a:lnTo>
                  <a:pt x="280988" y="0"/>
                </a:lnTo>
                <a:lnTo>
                  <a:pt x="1371600" y="1147762"/>
                </a:lnTo>
                <a:lnTo>
                  <a:pt x="1085850" y="1419225"/>
                </a:lnTo>
                <a:lnTo>
                  <a:pt x="0" y="261937"/>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822" name="Straight Connector 821">
            <a:extLst>
              <a:ext uri="{FF2B5EF4-FFF2-40B4-BE49-F238E27FC236}">
                <a16:creationId xmlns:a16="http://schemas.microsoft.com/office/drawing/2014/main" id="{EDFAE283-38C4-4B08-B51C-31AC4AF65372}"/>
              </a:ext>
            </a:extLst>
          </xdr:cNvPr>
          <xdr:cNvCxnSpPr/>
        </xdr:nvCxnSpPr>
        <xdr:spPr>
          <a:xfrm flipH="1" flipV="1">
            <a:off x="1514475" y="52989368"/>
            <a:ext cx="1800225" cy="190797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961" name="Straight Connector 960">
            <a:extLst>
              <a:ext uri="{FF2B5EF4-FFF2-40B4-BE49-F238E27FC236}">
                <a16:creationId xmlns:a16="http://schemas.microsoft.com/office/drawing/2014/main" id="{018D1542-03D1-AB8D-6B72-A57A5504EA2B}"/>
              </a:ext>
            </a:extLst>
          </xdr:cNvPr>
          <xdr:cNvCxnSpPr/>
        </xdr:nvCxnSpPr>
        <xdr:spPr>
          <a:xfrm>
            <a:off x="1466852" y="53073300"/>
            <a:ext cx="1090612" cy="11477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63" name="Freeform: Shape 962">
            <a:extLst>
              <a:ext uri="{FF2B5EF4-FFF2-40B4-BE49-F238E27FC236}">
                <a16:creationId xmlns:a16="http://schemas.microsoft.com/office/drawing/2014/main" id="{9CDC2BE4-DBDF-4B3A-A1DF-14EC29B96266}"/>
              </a:ext>
            </a:extLst>
          </xdr:cNvPr>
          <xdr:cNvSpPr/>
        </xdr:nvSpPr>
        <xdr:spPr>
          <a:xfrm rot="4389114">
            <a:off x="3529002" y="52768501"/>
            <a:ext cx="1371600" cy="1419225"/>
          </a:xfrm>
          <a:custGeom>
            <a:avLst/>
            <a:gdLst>
              <a:gd name="connsiteX0" fmla="*/ 0 w 1371600"/>
              <a:gd name="connsiteY0" fmla="*/ 261937 h 1419225"/>
              <a:gd name="connsiteX1" fmla="*/ 100013 w 1371600"/>
              <a:gd name="connsiteY1" fmla="*/ 171450 h 1419225"/>
              <a:gd name="connsiteX2" fmla="*/ 80963 w 1371600"/>
              <a:gd name="connsiteY2" fmla="*/ 100012 h 1419225"/>
              <a:gd name="connsiteX3" fmla="*/ 219075 w 1371600"/>
              <a:gd name="connsiteY3" fmla="*/ 152400 h 1419225"/>
              <a:gd name="connsiteX4" fmla="*/ 200025 w 1371600"/>
              <a:gd name="connsiteY4" fmla="*/ 76200 h 1419225"/>
              <a:gd name="connsiteX5" fmla="*/ 280988 w 1371600"/>
              <a:gd name="connsiteY5" fmla="*/ 0 h 1419225"/>
              <a:gd name="connsiteX6" fmla="*/ 1371600 w 1371600"/>
              <a:gd name="connsiteY6" fmla="*/ 1147762 h 1419225"/>
              <a:gd name="connsiteX7" fmla="*/ 1085850 w 1371600"/>
              <a:gd name="connsiteY7" fmla="*/ 1419225 h 1419225"/>
              <a:gd name="connsiteX8" fmla="*/ 0 w 1371600"/>
              <a:gd name="connsiteY8" fmla="*/ 261937 h 1419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71600" h="1419225">
                <a:moveTo>
                  <a:pt x="0" y="261937"/>
                </a:moveTo>
                <a:lnTo>
                  <a:pt x="100013" y="171450"/>
                </a:lnTo>
                <a:lnTo>
                  <a:pt x="80963" y="100012"/>
                </a:lnTo>
                <a:lnTo>
                  <a:pt x="219075" y="152400"/>
                </a:lnTo>
                <a:lnTo>
                  <a:pt x="200025" y="76200"/>
                </a:lnTo>
                <a:lnTo>
                  <a:pt x="280988" y="0"/>
                </a:lnTo>
                <a:lnTo>
                  <a:pt x="1371600" y="1147762"/>
                </a:lnTo>
                <a:lnTo>
                  <a:pt x="1085850" y="1419225"/>
                </a:lnTo>
                <a:lnTo>
                  <a:pt x="0" y="261937"/>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790" name="Straight Connector 789">
            <a:extLst>
              <a:ext uri="{FF2B5EF4-FFF2-40B4-BE49-F238E27FC236}">
                <a16:creationId xmlns:a16="http://schemas.microsoft.com/office/drawing/2014/main" id="{7FBD785D-425E-4866-8AB2-1FBA632120F6}"/>
              </a:ext>
            </a:extLst>
          </xdr:cNvPr>
          <xdr:cNvCxnSpPr/>
        </xdr:nvCxnSpPr>
        <xdr:spPr>
          <a:xfrm flipV="1">
            <a:off x="3324225" y="52749450"/>
            <a:ext cx="1237323" cy="2147888"/>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970" name="Straight Connector 969">
            <a:extLst>
              <a:ext uri="{FF2B5EF4-FFF2-40B4-BE49-F238E27FC236}">
                <a16:creationId xmlns:a16="http://schemas.microsoft.com/office/drawing/2014/main" id="{826C1F74-747E-B842-BE09-BE83E609F88C}"/>
              </a:ext>
            </a:extLst>
          </xdr:cNvPr>
          <xdr:cNvCxnSpPr/>
        </xdr:nvCxnSpPr>
        <xdr:spPr>
          <a:xfrm flipV="1">
            <a:off x="3699222" y="52715811"/>
            <a:ext cx="792896" cy="13746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79" name="Freeform: Shape 978">
            <a:extLst>
              <a:ext uri="{FF2B5EF4-FFF2-40B4-BE49-F238E27FC236}">
                <a16:creationId xmlns:a16="http://schemas.microsoft.com/office/drawing/2014/main" id="{FD988929-D784-87C3-68EA-EB15919F5AB3}"/>
              </a:ext>
            </a:extLst>
          </xdr:cNvPr>
          <xdr:cNvSpPr/>
        </xdr:nvSpPr>
        <xdr:spPr>
          <a:xfrm rot="5400000">
            <a:off x="2369343" y="53004248"/>
            <a:ext cx="1785938" cy="466724"/>
          </a:xfrm>
          <a:custGeom>
            <a:avLst/>
            <a:gdLst>
              <a:gd name="connsiteX0" fmla="*/ 90487 w 2200275"/>
              <a:gd name="connsiteY0" fmla="*/ 438150 h 723900"/>
              <a:gd name="connsiteX1" fmla="*/ 0 w 2200275"/>
              <a:gd name="connsiteY1" fmla="*/ 400050 h 723900"/>
              <a:gd name="connsiteX2" fmla="*/ 176212 w 2200275"/>
              <a:gd name="connsiteY2" fmla="*/ 342900 h 723900"/>
              <a:gd name="connsiteX3" fmla="*/ 90487 w 2200275"/>
              <a:gd name="connsiteY3" fmla="*/ 300038 h 723900"/>
              <a:gd name="connsiteX4" fmla="*/ 90487 w 2200275"/>
              <a:gd name="connsiteY4" fmla="*/ 0 h 723900"/>
              <a:gd name="connsiteX5" fmla="*/ 2200275 w 2200275"/>
              <a:gd name="connsiteY5" fmla="*/ 0 h 723900"/>
              <a:gd name="connsiteX6" fmla="*/ 2200275 w 2200275"/>
              <a:gd name="connsiteY6" fmla="*/ 723900 h 723900"/>
              <a:gd name="connsiteX7" fmla="*/ 90487 w 2200275"/>
              <a:gd name="connsiteY7" fmla="*/ 723900 h 723900"/>
              <a:gd name="connsiteX8" fmla="*/ 90487 w 2200275"/>
              <a:gd name="connsiteY8" fmla="*/ 438150 h 723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00275" h="723900">
                <a:moveTo>
                  <a:pt x="90487" y="438150"/>
                </a:moveTo>
                <a:lnTo>
                  <a:pt x="0" y="400050"/>
                </a:lnTo>
                <a:lnTo>
                  <a:pt x="176212" y="342900"/>
                </a:lnTo>
                <a:lnTo>
                  <a:pt x="90487" y="300038"/>
                </a:lnTo>
                <a:lnTo>
                  <a:pt x="90487" y="0"/>
                </a:lnTo>
                <a:lnTo>
                  <a:pt x="2200275" y="0"/>
                </a:lnTo>
                <a:lnTo>
                  <a:pt x="2200275" y="723900"/>
                </a:lnTo>
                <a:lnTo>
                  <a:pt x="90487" y="723900"/>
                </a:lnTo>
                <a:lnTo>
                  <a:pt x="90487" y="43815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716" name="Straight Connector 715">
            <a:extLst>
              <a:ext uri="{FF2B5EF4-FFF2-40B4-BE49-F238E27FC236}">
                <a16:creationId xmlns:a16="http://schemas.microsoft.com/office/drawing/2014/main" id="{BC6093B4-83EA-1E88-257C-9C5493793555}"/>
              </a:ext>
            </a:extLst>
          </xdr:cNvPr>
          <xdr:cNvCxnSpPr/>
        </xdr:nvCxnSpPr>
        <xdr:spPr>
          <a:xfrm flipV="1">
            <a:off x="3319463" y="52425600"/>
            <a:ext cx="0" cy="2471738"/>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010" name="Straight Connector 1009">
            <a:extLst>
              <a:ext uri="{FF2B5EF4-FFF2-40B4-BE49-F238E27FC236}">
                <a16:creationId xmlns:a16="http://schemas.microsoft.com/office/drawing/2014/main" id="{53FA12BF-FBC6-50F8-DF0E-865FDB4AB7B9}"/>
              </a:ext>
            </a:extLst>
          </xdr:cNvPr>
          <xdr:cNvCxnSpPr/>
        </xdr:nvCxnSpPr>
        <xdr:spPr>
          <a:xfrm>
            <a:off x="3433764" y="52411313"/>
            <a:ext cx="0" cy="1714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46" name="Straight Connector 1145">
            <a:extLst>
              <a:ext uri="{FF2B5EF4-FFF2-40B4-BE49-F238E27FC236}">
                <a16:creationId xmlns:a16="http://schemas.microsoft.com/office/drawing/2014/main" id="{CAD47340-7E9D-1A4D-E99F-028CF2A5D1CD}"/>
              </a:ext>
            </a:extLst>
          </xdr:cNvPr>
          <xdr:cNvCxnSpPr/>
        </xdr:nvCxnSpPr>
        <xdr:spPr>
          <a:xfrm flipV="1">
            <a:off x="1995487" y="53449529"/>
            <a:ext cx="285750" cy="271463"/>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48" name="Straight Connector 1147">
            <a:extLst>
              <a:ext uri="{FF2B5EF4-FFF2-40B4-BE49-F238E27FC236}">
                <a16:creationId xmlns:a16="http://schemas.microsoft.com/office/drawing/2014/main" id="{5189E9C4-E4E9-9C8F-39FA-DE2740AA0FD7}"/>
              </a:ext>
            </a:extLst>
          </xdr:cNvPr>
          <xdr:cNvCxnSpPr/>
        </xdr:nvCxnSpPr>
        <xdr:spPr>
          <a:xfrm>
            <a:off x="4094506" y="53299906"/>
            <a:ext cx="342631" cy="19480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52" name="Straight Connector 1151">
            <a:extLst>
              <a:ext uri="{FF2B5EF4-FFF2-40B4-BE49-F238E27FC236}">
                <a16:creationId xmlns:a16="http://schemas.microsoft.com/office/drawing/2014/main" id="{95FF7AF2-6E42-1E81-D8E7-2EC51003CCE0}"/>
              </a:ext>
            </a:extLst>
          </xdr:cNvPr>
          <xdr:cNvCxnSpPr/>
        </xdr:nvCxnSpPr>
        <xdr:spPr>
          <a:xfrm>
            <a:off x="3024188" y="53125688"/>
            <a:ext cx="47625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56" name="Straight Connector 1155">
            <a:extLst>
              <a:ext uri="{FF2B5EF4-FFF2-40B4-BE49-F238E27FC236}">
                <a16:creationId xmlns:a16="http://schemas.microsoft.com/office/drawing/2014/main" id="{35896EB6-E297-9143-1CA2-CE59E24D6825}"/>
              </a:ext>
            </a:extLst>
          </xdr:cNvPr>
          <xdr:cNvCxnSpPr/>
        </xdr:nvCxnSpPr>
        <xdr:spPr>
          <a:xfrm>
            <a:off x="1985963" y="54411561"/>
            <a:ext cx="0" cy="72390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59" name="Straight Connector 1158">
            <a:extLst>
              <a:ext uri="{FF2B5EF4-FFF2-40B4-BE49-F238E27FC236}">
                <a16:creationId xmlns:a16="http://schemas.microsoft.com/office/drawing/2014/main" id="{249E240F-62DB-4EC7-A1A9-04BB790691B9}"/>
              </a:ext>
            </a:extLst>
          </xdr:cNvPr>
          <xdr:cNvCxnSpPr/>
        </xdr:nvCxnSpPr>
        <xdr:spPr>
          <a:xfrm>
            <a:off x="4433887" y="54411560"/>
            <a:ext cx="0" cy="72390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67" name="Straight Connector 1166">
            <a:extLst>
              <a:ext uri="{FF2B5EF4-FFF2-40B4-BE49-F238E27FC236}">
                <a16:creationId xmlns:a16="http://schemas.microsoft.com/office/drawing/2014/main" id="{3B4CE844-C07E-9A96-0447-0716DA1C239A}"/>
              </a:ext>
            </a:extLst>
          </xdr:cNvPr>
          <xdr:cNvCxnSpPr/>
        </xdr:nvCxnSpPr>
        <xdr:spPr>
          <a:xfrm>
            <a:off x="2719388" y="52987576"/>
            <a:ext cx="3524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89" name="Straight Connector 1188">
            <a:extLst>
              <a:ext uri="{FF2B5EF4-FFF2-40B4-BE49-F238E27FC236}">
                <a16:creationId xmlns:a16="http://schemas.microsoft.com/office/drawing/2014/main" id="{17BB2A8F-4CEB-C7B9-F2BC-B3CE080E8870}"/>
              </a:ext>
            </a:extLst>
          </xdr:cNvPr>
          <xdr:cNvCxnSpPr/>
        </xdr:nvCxnSpPr>
        <xdr:spPr>
          <a:xfrm>
            <a:off x="2800350" y="52897088"/>
            <a:ext cx="0" cy="10810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97" name="Straight Connector 1196">
            <a:extLst>
              <a:ext uri="{FF2B5EF4-FFF2-40B4-BE49-F238E27FC236}">
                <a16:creationId xmlns:a16="http://schemas.microsoft.com/office/drawing/2014/main" id="{939DB2AD-7832-5D96-7714-08674A035162}"/>
              </a:ext>
            </a:extLst>
          </xdr:cNvPr>
          <xdr:cNvCxnSpPr/>
        </xdr:nvCxnSpPr>
        <xdr:spPr>
          <a:xfrm flipH="1">
            <a:off x="2762249" y="5294947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01" name="Straight Connector 1200">
            <a:extLst>
              <a:ext uri="{FF2B5EF4-FFF2-40B4-BE49-F238E27FC236}">
                <a16:creationId xmlns:a16="http://schemas.microsoft.com/office/drawing/2014/main" id="{3532B308-DC6F-449C-A6DB-FC612B8982CB}"/>
              </a:ext>
            </a:extLst>
          </xdr:cNvPr>
          <xdr:cNvCxnSpPr/>
        </xdr:nvCxnSpPr>
        <xdr:spPr>
          <a:xfrm flipH="1">
            <a:off x="2990852" y="5294947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03" name="Straight Connector 1202">
            <a:extLst>
              <a:ext uri="{FF2B5EF4-FFF2-40B4-BE49-F238E27FC236}">
                <a16:creationId xmlns:a16="http://schemas.microsoft.com/office/drawing/2014/main" id="{BA9F5B0C-852F-4F54-94E8-EB9843CFE0F0}"/>
              </a:ext>
            </a:extLst>
          </xdr:cNvPr>
          <xdr:cNvCxnSpPr/>
        </xdr:nvCxnSpPr>
        <xdr:spPr>
          <a:xfrm>
            <a:off x="3443286" y="52987571"/>
            <a:ext cx="26670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06" name="Straight Connector 1205">
            <a:extLst>
              <a:ext uri="{FF2B5EF4-FFF2-40B4-BE49-F238E27FC236}">
                <a16:creationId xmlns:a16="http://schemas.microsoft.com/office/drawing/2014/main" id="{80F89215-FB26-4BC8-8610-1D6B86A2EDC4}"/>
              </a:ext>
            </a:extLst>
          </xdr:cNvPr>
          <xdr:cNvCxnSpPr/>
        </xdr:nvCxnSpPr>
        <xdr:spPr>
          <a:xfrm>
            <a:off x="3648074" y="52897083"/>
            <a:ext cx="0" cy="111919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07" name="Straight Connector 1206">
            <a:extLst>
              <a:ext uri="{FF2B5EF4-FFF2-40B4-BE49-F238E27FC236}">
                <a16:creationId xmlns:a16="http://schemas.microsoft.com/office/drawing/2014/main" id="{BBE1D561-4515-4CAF-898D-B41A1C418F56}"/>
              </a:ext>
            </a:extLst>
          </xdr:cNvPr>
          <xdr:cNvCxnSpPr/>
        </xdr:nvCxnSpPr>
        <xdr:spPr>
          <a:xfrm flipH="1">
            <a:off x="3609973" y="5294947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11" name="Straight Connector 1210">
            <a:extLst>
              <a:ext uri="{FF2B5EF4-FFF2-40B4-BE49-F238E27FC236}">
                <a16:creationId xmlns:a16="http://schemas.microsoft.com/office/drawing/2014/main" id="{6155304F-313F-49F9-9C00-CA74266A06A9}"/>
              </a:ext>
            </a:extLst>
          </xdr:cNvPr>
          <xdr:cNvCxnSpPr/>
        </xdr:nvCxnSpPr>
        <xdr:spPr>
          <a:xfrm flipH="1">
            <a:off x="3457574" y="5294947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16" name="Straight Connector 1215">
            <a:extLst>
              <a:ext uri="{FF2B5EF4-FFF2-40B4-BE49-F238E27FC236}">
                <a16:creationId xmlns:a16="http://schemas.microsoft.com/office/drawing/2014/main" id="{F37009A8-018F-509C-9304-1B73F6730876}"/>
              </a:ext>
            </a:extLst>
          </xdr:cNvPr>
          <xdr:cNvCxnSpPr/>
        </xdr:nvCxnSpPr>
        <xdr:spPr>
          <a:xfrm>
            <a:off x="1595438" y="53994907"/>
            <a:ext cx="614363" cy="65478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28" name="Straight Connector 1227">
            <a:extLst>
              <a:ext uri="{FF2B5EF4-FFF2-40B4-BE49-F238E27FC236}">
                <a16:creationId xmlns:a16="http://schemas.microsoft.com/office/drawing/2014/main" id="{B2A2185E-40AE-D2C9-29DF-DA817886FAB3}"/>
              </a:ext>
            </a:extLst>
          </xdr:cNvPr>
          <xdr:cNvCxnSpPr/>
        </xdr:nvCxnSpPr>
        <xdr:spPr>
          <a:xfrm flipH="1">
            <a:off x="2105027" y="54292500"/>
            <a:ext cx="380999" cy="3619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36" name="Straight Connector 1235">
            <a:extLst>
              <a:ext uri="{FF2B5EF4-FFF2-40B4-BE49-F238E27FC236}">
                <a16:creationId xmlns:a16="http://schemas.microsoft.com/office/drawing/2014/main" id="{E6738970-8CDE-72E6-66F1-28077DFDA6DD}"/>
              </a:ext>
            </a:extLst>
          </xdr:cNvPr>
          <xdr:cNvCxnSpPr/>
        </xdr:nvCxnSpPr>
        <xdr:spPr>
          <a:xfrm>
            <a:off x="2162174" y="54544912"/>
            <a:ext cx="4763" cy="1190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45" name="Straight Connector 1244">
            <a:extLst>
              <a:ext uri="{FF2B5EF4-FFF2-40B4-BE49-F238E27FC236}">
                <a16:creationId xmlns:a16="http://schemas.microsoft.com/office/drawing/2014/main" id="{94118C1E-74D7-4E32-9C17-7A870CC573F4}"/>
              </a:ext>
            </a:extLst>
          </xdr:cNvPr>
          <xdr:cNvCxnSpPr/>
        </xdr:nvCxnSpPr>
        <xdr:spPr>
          <a:xfrm flipH="1">
            <a:off x="1595439" y="53740052"/>
            <a:ext cx="380999" cy="3619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48" name="Straight Connector 1247">
            <a:extLst>
              <a:ext uri="{FF2B5EF4-FFF2-40B4-BE49-F238E27FC236}">
                <a16:creationId xmlns:a16="http://schemas.microsoft.com/office/drawing/2014/main" id="{997A1D7E-C2AB-46FB-82A7-9C9126EC7285}"/>
              </a:ext>
            </a:extLst>
          </xdr:cNvPr>
          <xdr:cNvCxnSpPr/>
        </xdr:nvCxnSpPr>
        <xdr:spPr>
          <a:xfrm>
            <a:off x="1652586" y="53992464"/>
            <a:ext cx="4763" cy="1190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5" name="Straight Connector 1254">
            <a:extLst>
              <a:ext uri="{FF2B5EF4-FFF2-40B4-BE49-F238E27FC236}">
                <a16:creationId xmlns:a16="http://schemas.microsoft.com/office/drawing/2014/main" id="{7FD46756-268E-7370-515B-38DCAD16B04E}"/>
              </a:ext>
            </a:extLst>
          </xdr:cNvPr>
          <xdr:cNvCxnSpPr/>
        </xdr:nvCxnSpPr>
        <xdr:spPr>
          <a:xfrm>
            <a:off x="1233488" y="54273451"/>
            <a:ext cx="12239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66" name="Straight Connector 1265">
            <a:extLst>
              <a:ext uri="{FF2B5EF4-FFF2-40B4-BE49-F238E27FC236}">
                <a16:creationId xmlns:a16="http://schemas.microsoft.com/office/drawing/2014/main" id="{3A2C66C0-6E86-008D-2679-91252942D523}"/>
              </a:ext>
            </a:extLst>
          </xdr:cNvPr>
          <xdr:cNvCxnSpPr/>
        </xdr:nvCxnSpPr>
        <xdr:spPr>
          <a:xfrm>
            <a:off x="1295400" y="54202013"/>
            <a:ext cx="0" cy="2714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70" name="Straight Connector 1269">
            <a:extLst>
              <a:ext uri="{FF2B5EF4-FFF2-40B4-BE49-F238E27FC236}">
                <a16:creationId xmlns:a16="http://schemas.microsoft.com/office/drawing/2014/main" id="{60F959F7-D170-4F53-A035-79EB079FD1AA}"/>
              </a:ext>
            </a:extLst>
          </xdr:cNvPr>
          <xdr:cNvCxnSpPr/>
        </xdr:nvCxnSpPr>
        <xdr:spPr>
          <a:xfrm flipH="1">
            <a:off x="1257299" y="5423535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73" name="Straight Connector 1272">
            <a:extLst>
              <a:ext uri="{FF2B5EF4-FFF2-40B4-BE49-F238E27FC236}">
                <a16:creationId xmlns:a16="http://schemas.microsoft.com/office/drawing/2014/main" id="{28BDE6CD-70E8-48CE-BC5C-CBB417FF4E5A}"/>
              </a:ext>
            </a:extLst>
          </xdr:cNvPr>
          <xdr:cNvCxnSpPr/>
        </xdr:nvCxnSpPr>
        <xdr:spPr>
          <a:xfrm flipH="1">
            <a:off x="1257295" y="5437346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0" name="Straight Connector 1279">
            <a:extLst>
              <a:ext uri="{FF2B5EF4-FFF2-40B4-BE49-F238E27FC236}">
                <a16:creationId xmlns:a16="http://schemas.microsoft.com/office/drawing/2014/main" id="{2598E99A-029C-7CB2-28EF-BC9E396342AC}"/>
              </a:ext>
            </a:extLst>
          </xdr:cNvPr>
          <xdr:cNvCxnSpPr/>
        </xdr:nvCxnSpPr>
        <xdr:spPr>
          <a:xfrm flipV="1">
            <a:off x="4494290" y="53730161"/>
            <a:ext cx="515860" cy="90754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5" name="Straight Connector 1284">
            <a:extLst>
              <a:ext uri="{FF2B5EF4-FFF2-40B4-BE49-F238E27FC236}">
                <a16:creationId xmlns:a16="http://schemas.microsoft.com/office/drawing/2014/main" id="{AD610DEE-EF10-D012-FD7E-B1B1C0C39543}"/>
              </a:ext>
            </a:extLst>
          </xdr:cNvPr>
          <xdr:cNvCxnSpPr/>
        </xdr:nvCxnSpPr>
        <xdr:spPr>
          <a:xfrm>
            <a:off x="4018309" y="54276213"/>
            <a:ext cx="572741" cy="3256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05" name="Straight Connector 1304">
            <a:extLst>
              <a:ext uri="{FF2B5EF4-FFF2-40B4-BE49-F238E27FC236}">
                <a16:creationId xmlns:a16="http://schemas.microsoft.com/office/drawing/2014/main" id="{1CFABBDA-5A84-AC98-E49B-C5929EA72B2F}"/>
              </a:ext>
            </a:extLst>
          </xdr:cNvPr>
          <xdr:cNvCxnSpPr/>
        </xdr:nvCxnSpPr>
        <xdr:spPr>
          <a:xfrm>
            <a:off x="4519613" y="54511576"/>
            <a:ext cx="22692"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12" name="Straight Connector 1311">
            <a:extLst>
              <a:ext uri="{FF2B5EF4-FFF2-40B4-BE49-F238E27FC236}">
                <a16:creationId xmlns:a16="http://schemas.microsoft.com/office/drawing/2014/main" id="{740438F5-DE7E-44DD-98F6-181E45311A28}"/>
              </a:ext>
            </a:extLst>
          </xdr:cNvPr>
          <xdr:cNvCxnSpPr/>
        </xdr:nvCxnSpPr>
        <xdr:spPr>
          <a:xfrm>
            <a:off x="4456458" y="53499925"/>
            <a:ext cx="572741" cy="3256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16" name="Straight Connector 1315">
            <a:extLst>
              <a:ext uri="{FF2B5EF4-FFF2-40B4-BE49-F238E27FC236}">
                <a16:creationId xmlns:a16="http://schemas.microsoft.com/office/drawing/2014/main" id="{9F680F40-2A72-441A-A8FA-32C1F5D5ABBE}"/>
              </a:ext>
            </a:extLst>
          </xdr:cNvPr>
          <xdr:cNvCxnSpPr/>
        </xdr:nvCxnSpPr>
        <xdr:spPr>
          <a:xfrm>
            <a:off x="4957762" y="53735288"/>
            <a:ext cx="22692"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31" name="Straight Connector 1330">
            <a:extLst>
              <a:ext uri="{FF2B5EF4-FFF2-40B4-BE49-F238E27FC236}">
                <a16:creationId xmlns:a16="http://schemas.microsoft.com/office/drawing/2014/main" id="{7CBD8C20-5718-386C-F30C-E6BDA4C931C6}"/>
              </a:ext>
            </a:extLst>
          </xdr:cNvPr>
          <xdr:cNvCxnSpPr/>
        </xdr:nvCxnSpPr>
        <xdr:spPr>
          <a:xfrm>
            <a:off x="4010025" y="54263925"/>
            <a:ext cx="12573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46" name="Straight Connector 1345">
            <a:extLst>
              <a:ext uri="{FF2B5EF4-FFF2-40B4-BE49-F238E27FC236}">
                <a16:creationId xmlns:a16="http://schemas.microsoft.com/office/drawing/2014/main" id="{50F1E538-45BE-A8AA-B6B9-D2ED3D7AE805}"/>
              </a:ext>
            </a:extLst>
          </xdr:cNvPr>
          <xdr:cNvCxnSpPr/>
        </xdr:nvCxnSpPr>
        <xdr:spPr>
          <a:xfrm>
            <a:off x="5181601" y="54206776"/>
            <a:ext cx="0" cy="2667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49" name="Straight Connector 1348">
            <a:extLst>
              <a:ext uri="{FF2B5EF4-FFF2-40B4-BE49-F238E27FC236}">
                <a16:creationId xmlns:a16="http://schemas.microsoft.com/office/drawing/2014/main" id="{A0BEAA8F-74DC-4C32-9728-ECF9C31BE0DB}"/>
              </a:ext>
            </a:extLst>
          </xdr:cNvPr>
          <xdr:cNvCxnSpPr/>
        </xdr:nvCxnSpPr>
        <xdr:spPr>
          <a:xfrm flipH="1">
            <a:off x="5143498" y="5422582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55" name="Straight Connector 1354">
            <a:extLst>
              <a:ext uri="{FF2B5EF4-FFF2-40B4-BE49-F238E27FC236}">
                <a16:creationId xmlns:a16="http://schemas.microsoft.com/office/drawing/2014/main" id="{7F409DAA-19D4-4874-BE4D-C015A61DE36A}"/>
              </a:ext>
            </a:extLst>
          </xdr:cNvPr>
          <xdr:cNvCxnSpPr/>
        </xdr:nvCxnSpPr>
        <xdr:spPr>
          <a:xfrm flipH="1">
            <a:off x="5143494" y="5437346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5" name="Straight Connector 1374">
            <a:extLst>
              <a:ext uri="{FF2B5EF4-FFF2-40B4-BE49-F238E27FC236}">
                <a16:creationId xmlns:a16="http://schemas.microsoft.com/office/drawing/2014/main" id="{153BD857-A701-40CF-AF6F-8663243054CC}"/>
              </a:ext>
            </a:extLst>
          </xdr:cNvPr>
          <xdr:cNvCxnSpPr/>
        </xdr:nvCxnSpPr>
        <xdr:spPr>
          <a:xfrm flipH="1">
            <a:off x="5948365" y="5436870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390" name="Arc 1389">
            <a:extLst>
              <a:ext uri="{FF2B5EF4-FFF2-40B4-BE49-F238E27FC236}">
                <a16:creationId xmlns:a16="http://schemas.microsoft.com/office/drawing/2014/main" id="{67DFD521-21FC-56F0-CAEB-B24A6F76089C}"/>
              </a:ext>
            </a:extLst>
          </xdr:cNvPr>
          <xdr:cNvSpPr/>
        </xdr:nvSpPr>
        <xdr:spPr>
          <a:xfrm rot="15296748">
            <a:off x="3024187" y="54702074"/>
            <a:ext cx="314326" cy="314326"/>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1391" name="Arc 1390">
            <a:extLst>
              <a:ext uri="{FF2B5EF4-FFF2-40B4-BE49-F238E27FC236}">
                <a16:creationId xmlns:a16="http://schemas.microsoft.com/office/drawing/2014/main" id="{805293EF-77FD-4472-AB3D-1A7131B1E5E4}"/>
              </a:ext>
            </a:extLst>
          </xdr:cNvPr>
          <xdr:cNvSpPr/>
        </xdr:nvSpPr>
        <xdr:spPr>
          <a:xfrm rot="1871932">
            <a:off x="3224213" y="54659213"/>
            <a:ext cx="314326" cy="314326"/>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1392" name="TextBox 1391">
            <a:extLst>
              <a:ext uri="{FF2B5EF4-FFF2-40B4-BE49-F238E27FC236}">
                <a16:creationId xmlns:a16="http://schemas.microsoft.com/office/drawing/2014/main" id="{A5640537-E6B8-47B5-B6F8-536DB7505E53}"/>
              </a:ext>
            </a:extLst>
          </xdr:cNvPr>
          <xdr:cNvSpPr txBox="1"/>
        </xdr:nvSpPr>
        <xdr:spPr>
          <a:xfrm>
            <a:off x="2728912" y="54611587"/>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sp macro="" textlink="">
        <xdr:nvSpPr>
          <xdr:cNvPr id="1396" name="TextBox 1395">
            <a:extLst>
              <a:ext uri="{FF2B5EF4-FFF2-40B4-BE49-F238E27FC236}">
                <a16:creationId xmlns:a16="http://schemas.microsoft.com/office/drawing/2014/main" id="{BC500CD6-322E-491F-9184-48BFA16C6CCB}"/>
              </a:ext>
            </a:extLst>
          </xdr:cNvPr>
          <xdr:cNvSpPr txBox="1"/>
        </xdr:nvSpPr>
        <xdr:spPr>
          <a:xfrm>
            <a:off x="3505200" y="54630637"/>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1408" name="Straight Connector 1407">
            <a:extLst>
              <a:ext uri="{FF2B5EF4-FFF2-40B4-BE49-F238E27FC236}">
                <a16:creationId xmlns:a16="http://schemas.microsoft.com/office/drawing/2014/main" id="{4758D86E-8C7A-9401-5D79-CF3094573E74}"/>
              </a:ext>
            </a:extLst>
          </xdr:cNvPr>
          <xdr:cNvCxnSpPr/>
        </xdr:nvCxnSpPr>
        <xdr:spPr>
          <a:xfrm flipV="1">
            <a:off x="1200151" y="52593479"/>
            <a:ext cx="404812" cy="38457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13" name="Straight Connector 1412">
            <a:extLst>
              <a:ext uri="{FF2B5EF4-FFF2-40B4-BE49-F238E27FC236}">
                <a16:creationId xmlns:a16="http://schemas.microsoft.com/office/drawing/2014/main" id="{A2EDF3C4-F1B6-85B2-C1A4-4C0603C72EF6}"/>
              </a:ext>
            </a:extLst>
          </xdr:cNvPr>
          <xdr:cNvCxnSpPr/>
        </xdr:nvCxnSpPr>
        <xdr:spPr>
          <a:xfrm flipH="1" flipV="1">
            <a:off x="971786" y="52625625"/>
            <a:ext cx="420040" cy="447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17" name="Straight Connector 1416">
            <a:extLst>
              <a:ext uri="{FF2B5EF4-FFF2-40B4-BE49-F238E27FC236}">
                <a16:creationId xmlns:a16="http://schemas.microsoft.com/office/drawing/2014/main" id="{46E8CDED-4911-4AAC-E212-99623B7E3FDC}"/>
              </a:ext>
            </a:extLst>
          </xdr:cNvPr>
          <xdr:cNvCxnSpPr/>
        </xdr:nvCxnSpPr>
        <xdr:spPr>
          <a:xfrm>
            <a:off x="1257299" y="52863750"/>
            <a:ext cx="0"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20" name="Straight Connector 1419">
            <a:extLst>
              <a:ext uri="{FF2B5EF4-FFF2-40B4-BE49-F238E27FC236}">
                <a16:creationId xmlns:a16="http://schemas.microsoft.com/office/drawing/2014/main" id="{62B7EC51-EC85-4BF4-9390-8C3C0A1B90A1}"/>
              </a:ext>
            </a:extLst>
          </xdr:cNvPr>
          <xdr:cNvCxnSpPr/>
        </xdr:nvCxnSpPr>
        <xdr:spPr>
          <a:xfrm flipV="1">
            <a:off x="971551" y="52364641"/>
            <a:ext cx="400049" cy="38004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22" name="Straight Connector 1421">
            <a:extLst>
              <a:ext uri="{FF2B5EF4-FFF2-40B4-BE49-F238E27FC236}">
                <a16:creationId xmlns:a16="http://schemas.microsoft.com/office/drawing/2014/main" id="{FB24E36B-8E26-4826-BEF4-591B06985C91}"/>
              </a:ext>
            </a:extLst>
          </xdr:cNvPr>
          <xdr:cNvCxnSpPr/>
        </xdr:nvCxnSpPr>
        <xdr:spPr>
          <a:xfrm>
            <a:off x="1028699" y="52630387"/>
            <a:ext cx="0"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33" name="Straight Connector 1432">
            <a:extLst>
              <a:ext uri="{FF2B5EF4-FFF2-40B4-BE49-F238E27FC236}">
                <a16:creationId xmlns:a16="http://schemas.microsoft.com/office/drawing/2014/main" id="{8B13CE6E-1B27-4314-A4A5-3C4E2530F597}"/>
              </a:ext>
            </a:extLst>
          </xdr:cNvPr>
          <xdr:cNvCxnSpPr/>
        </xdr:nvCxnSpPr>
        <xdr:spPr>
          <a:xfrm flipH="1" flipV="1">
            <a:off x="1257536" y="52354162"/>
            <a:ext cx="420040" cy="447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34" name="Straight Connector 1433">
            <a:extLst>
              <a:ext uri="{FF2B5EF4-FFF2-40B4-BE49-F238E27FC236}">
                <a16:creationId xmlns:a16="http://schemas.microsoft.com/office/drawing/2014/main" id="{2398A780-8BD7-48D8-896D-44081D1BA7BE}"/>
              </a:ext>
            </a:extLst>
          </xdr:cNvPr>
          <xdr:cNvCxnSpPr/>
        </xdr:nvCxnSpPr>
        <xdr:spPr>
          <a:xfrm>
            <a:off x="1543049" y="52592287"/>
            <a:ext cx="0"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35" name="Straight Connector 1434">
            <a:extLst>
              <a:ext uri="{FF2B5EF4-FFF2-40B4-BE49-F238E27FC236}">
                <a16:creationId xmlns:a16="http://schemas.microsoft.com/office/drawing/2014/main" id="{94C9DCC9-09EF-425F-9EB8-B5E72CA57B72}"/>
              </a:ext>
            </a:extLst>
          </xdr:cNvPr>
          <xdr:cNvCxnSpPr/>
        </xdr:nvCxnSpPr>
        <xdr:spPr>
          <a:xfrm>
            <a:off x="1314449" y="52358924"/>
            <a:ext cx="0"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42" name="Straight Connector 1441">
            <a:extLst>
              <a:ext uri="{FF2B5EF4-FFF2-40B4-BE49-F238E27FC236}">
                <a16:creationId xmlns:a16="http://schemas.microsoft.com/office/drawing/2014/main" id="{0DA49DE0-17F4-48A8-BCC4-1ECE4C038F7D}"/>
              </a:ext>
            </a:extLst>
          </xdr:cNvPr>
          <xdr:cNvCxnSpPr/>
        </xdr:nvCxnSpPr>
        <xdr:spPr>
          <a:xfrm flipH="1" flipV="1">
            <a:off x="1309688" y="52764552"/>
            <a:ext cx="169040" cy="1801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44" name="Straight Connector 1443">
            <a:extLst>
              <a:ext uri="{FF2B5EF4-FFF2-40B4-BE49-F238E27FC236}">
                <a16:creationId xmlns:a16="http://schemas.microsoft.com/office/drawing/2014/main" id="{103F5801-2CFC-4182-9A72-7753E8B6DABB}"/>
              </a:ext>
            </a:extLst>
          </xdr:cNvPr>
          <xdr:cNvCxnSpPr/>
        </xdr:nvCxnSpPr>
        <xdr:spPr>
          <a:xfrm>
            <a:off x="1362074" y="52754212"/>
            <a:ext cx="0"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52" name="Straight Connector 1451">
            <a:extLst>
              <a:ext uri="{FF2B5EF4-FFF2-40B4-BE49-F238E27FC236}">
                <a16:creationId xmlns:a16="http://schemas.microsoft.com/office/drawing/2014/main" id="{E6007E4B-BEA5-FD80-0F28-7882A122B386}"/>
              </a:ext>
            </a:extLst>
          </xdr:cNvPr>
          <xdr:cNvCxnSpPr/>
        </xdr:nvCxnSpPr>
        <xdr:spPr>
          <a:xfrm flipV="1">
            <a:off x="3028951" y="51630263"/>
            <a:ext cx="0" cy="7572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57" name="Straight Connector 1456">
            <a:extLst>
              <a:ext uri="{FF2B5EF4-FFF2-40B4-BE49-F238E27FC236}">
                <a16:creationId xmlns:a16="http://schemas.microsoft.com/office/drawing/2014/main" id="{0DE6FF36-93FD-21A3-5C39-CB748149F1F7}"/>
              </a:ext>
            </a:extLst>
          </xdr:cNvPr>
          <xdr:cNvCxnSpPr/>
        </xdr:nvCxnSpPr>
        <xdr:spPr>
          <a:xfrm>
            <a:off x="2943223" y="52130325"/>
            <a:ext cx="6619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62" name="Straight Connector 1461">
            <a:extLst>
              <a:ext uri="{FF2B5EF4-FFF2-40B4-BE49-F238E27FC236}">
                <a16:creationId xmlns:a16="http://schemas.microsoft.com/office/drawing/2014/main" id="{350288A9-E070-0F4D-793A-E27901FBB057}"/>
              </a:ext>
            </a:extLst>
          </xdr:cNvPr>
          <xdr:cNvCxnSpPr/>
        </xdr:nvCxnSpPr>
        <xdr:spPr>
          <a:xfrm flipH="1">
            <a:off x="2981326" y="52087462"/>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63" name="Straight Connector 1462">
            <a:extLst>
              <a:ext uri="{FF2B5EF4-FFF2-40B4-BE49-F238E27FC236}">
                <a16:creationId xmlns:a16="http://schemas.microsoft.com/office/drawing/2014/main" id="{4A7010EE-4712-4AD4-843F-B368E8398F52}"/>
              </a:ext>
            </a:extLst>
          </xdr:cNvPr>
          <xdr:cNvCxnSpPr/>
        </xdr:nvCxnSpPr>
        <xdr:spPr>
          <a:xfrm>
            <a:off x="2943223" y="51701695"/>
            <a:ext cx="6619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64" name="Straight Connector 1463">
            <a:extLst>
              <a:ext uri="{FF2B5EF4-FFF2-40B4-BE49-F238E27FC236}">
                <a16:creationId xmlns:a16="http://schemas.microsoft.com/office/drawing/2014/main" id="{CA1A8936-458B-4D6B-B8D5-4D87EA98C78F}"/>
              </a:ext>
            </a:extLst>
          </xdr:cNvPr>
          <xdr:cNvCxnSpPr/>
        </xdr:nvCxnSpPr>
        <xdr:spPr>
          <a:xfrm flipH="1">
            <a:off x="2981326" y="51658832"/>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66" name="Straight Connector 1465">
            <a:extLst>
              <a:ext uri="{FF2B5EF4-FFF2-40B4-BE49-F238E27FC236}">
                <a16:creationId xmlns:a16="http://schemas.microsoft.com/office/drawing/2014/main" id="{9F208E5B-58BB-46D7-9F84-00EDD69694E9}"/>
              </a:ext>
            </a:extLst>
          </xdr:cNvPr>
          <xdr:cNvCxnSpPr/>
        </xdr:nvCxnSpPr>
        <xdr:spPr>
          <a:xfrm flipV="1">
            <a:off x="3500439" y="51625500"/>
            <a:ext cx="0" cy="7620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67" name="Straight Connector 1466">
            <a:extLst>
              <a:ext uri="{FF2B5EF4-FFF2-40B4-BE49-F238E27FC236}">
                <a16:creationId xmlns:a16="http://schemas.microsoft.com/office/drawing/2014/main" id="{A17ECE74-9660-4BED-8324-3ED4D4C72FB3}"/>
              </a:ext>
            </a:extLst>
          </xdr:cNvPr>
          <xdr:cNvCxnSpPr/>
        </xdr:nvCxnSpPr>
        <xdr:spPr>
          <a:xfrm flipH="1">
            <a:off x="3452814" y="52087462"/>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68" name="Straight Connector 1467">
            <a:extLst>
              <a:ext uri="{FF2B5EF4-FFF2-40B4-BE49-F238E27FC236}">
                <a16:creationId xmlns:a16="http://schemas.microsoft.com/office/drawing/2014/main" id="{A839DFA7-32B7-4F9F-9C44-9EA614984121}"/>
              </a:ext>
            </a:extLst>
          </xdr:cNvPr>
          <xdr:cNvCxnSpPr/>
        </xdr:nvCxnSpPr>
        <xdr:spPr>
          <a:xfrm flipH="1">
            <a:off x="3452814" y="51658832"/>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69" name="Straight Connector 1468">
            <a:extLst>
              <a:ext uri="{FF2B5EF4-FFF2-40B4-BE49-F238E27FC236}">
                <a16:creationId xmlns:a16="http://schemas.microsoft.com/office/drawing/2014/main" id="{76FB2CD8-C381-4D66-9559-7973392F7C81}"/>
              </a:ext>
            </a:extLst>
          </xdr:cNvPr>
          <xdr:cNvCxnSpPr/>
        </xdr:nvCxnSpPr>
        <xdr:spPr>
          <a:xfrm flipV="1">
            <a:off x="3319464" y="52039838"/>
            <a:ext cx="0" cy="3476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0" name="Straight Connector 1469">
            <a:extLst>
              <a:ext uri="{FF2B5EF4-FFF2-40B4-BE49-F238E27FC236}">
                <a16:creationId xmlns:a16="http://schemas.microsoft.com/office/drawing/2014/main" id="{E892A02D-B19E-40A2-AE76-93F2F79D63B0}"/>
              </a:ext>
            </a:extLst>
          </xdr:cNvPr>
          <xdr:cNvCxnSpPr/>
        </xdr:nvCxnSpPr>
        <xdr:spPr>
          <a:xfrm flipH="1">
            <a:off x="3271839" y="52087461"/>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5" name="Straight Connector 1474">
            <a:extLst>
              <a:ext uri="{FF2B5EF4-FFF2-40B4-BE49-F238E27FC236}">
                <a16:creationId xmlns:a16="http://schemas.microsoft.com/office/drawing/2014/main" id="{FD23E2D1-3036-717C-3913-8883802CEEE4}"/>
              </a:ext>
            </a:extLst>
          </xdr:cNvPr>
          <xdr:cNvCxnSpPr/>
        </xdr:nvCxnSpPr>
        <xdr:spPr>
          <a:xfrm>
            <a:off x="4542185" y="52352164"/>
            <a:ext cx="480975" cy="27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9" name="Straight Connector 1478">
            <a:extLst>
              <a:ext uri="{FF2B5EF4-FFF2-40B4-BE49-F238E27FC236}">
                <a16:creationId xmlns:a16="http://schemas.microsoft.com/office/drawing/2014/main" id="{D7A07E39-027B-58C5-9563-14A0CD1DB9F5}"/>
              </a:ext>
            </a:extLst>
          </xdr:cNvPr>
          <xdr:cNvCxnSpPr/>
        </xdr:nvCxnSpPr>
        <xdr:spPr>
          <a:xfrm flipV="1">
            <a:off x="4457940" y="52025550"/>
            <a:ext cx="362600" cy="6286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2" name="Straight Connector 1481">
            <a:extLst>
              <a:ext uri="{FF2B5EF4-FFF2-40B4-BE49-F238E27FC236}">
                <a16:creationId xmlns:a16="http://schemas.microsoft.com/office/drawing/2014/main" id="{A8CC15D7-F3E4-AE65-BBC7-634011A67CD9}"/>
              </a:ext>
            </a:extLst>
          </xdr:cNvPr>
          <xdr:cNvCxnSpPr/>
        </xdr:nvCxnSpPr>
        <xdr:spPr>
          <a:xfrm>
            <a:off x="4600574" y="52330350"/>
            <a:ext cx="14288"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4" name="Straight Connector 1483">
            <a:extLst>
              <a:ext uri="{FF2B5EF4-FFF2-40B4-BE49-F238E27FC236}">
                <a16:creationId xmlns:a16="http://schemas.microsoft.com/office/drawing/2014/main" id="{2FF11276-57AB-4403-905D-4DCD2B15224C}"/>
              </a:ext>
            </a:extLst>
          </xdr:cNvPr>
          <xdr:cNvCxnSpPr/>
        </xdr:nvCxnSpPr>
        <xdr:spPr>
          <a:xfrm>
            <a:off x="4718397" y="52052127"/>
            <a:ext cx="489351" cy="27822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5" name="Straight Connector 1484">
            <a:extLst>
              <a:ext uri="{FF2B5EF4-FFF2-40B4-BE49-F238E27FC236}">
                <a16:creationId xmlns:a16="http://schemas.microsoft.com/office/drawing/2014/main" id="{4AF6EC50-B95F-4AD9-AC86-8A881E45AB4A}"/>
              </a:ext>
            </a:extLst>
          </xdr:cNvPr>
          <xdr:cNvCxnSpPr/>
        </xdr:nvCxnSpPr>
        <xdr:spPr>
          <a:xfrm>
            <a:off x="4776786" y="52030313"/>
            <a:ext cx="14288"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6" name="Straight Connector 1485">
            <a:extLst>
              <a:ext uri="{FF2B5EF4-FFF2-40B4-BE49-F238E27FC236}">
                <a16:creationId xmlns:a16="http://schemas.microsoft.com/office/drawing/2014/main" id="{6041A3B3-263D-45D8-96BE-68DEFBCE1D93}"/>
              </a:ext>
            </a:extLst>
          </xdr:cNvPr>
          <xdr:cNvCxnSpPr/>
        </xdr:nvCxnSpPr>
        <xdr:spPr>
          <a:xfrm flipV="1">
            <a:off x="4800841" y="52216048"/>
            <a:ext cx="362600" cy="6286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7" name="Straight Connector 1486">
            <a:extLst>
              <a:ext uri="{FF2B5EF4-FFF2-40B4-BE49-F238E27FC236}">
                <a16:creationId xmlns:a16="http://schemas.microsoft.com/office/drawing/2014/main" id="{ECB4E43F-7F47-4B62-B612-87DA6EF77D6E}"/>
              </a:ext>
            </a:extLst>
          </xdr:cNvPr>
          <xdr:cNvCxnSpPr/>
        </xdr:nvCxnSpPr>
        <xdr:spPr>
          <a:xfrm>
            <a:off x="4943475" y="52520848"/>
            <a:ext cx="14288"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8" name="Straight Connector 1487">
            <a:extLst>
              <a:ext uri="{FF2B5EF4-FFF2-40B4-BE49-F238E27FC236}">
                <a16:creationId xmlns:a16="http://schemas.microsoft.com/office/drawing/2014/main" id="{C38A47C0-7560-47E4-B8BC-F9E7E4C52A80}"/>
              </a:ext>
            </a:extLst>
          </xdr:cNvPr>
          <xdr:cNvCxnSpPr/>
        </xdr:nvCxnSpPr>
        <xdr:spPr>
          <a:xfrm>
            <a:off x="5119687" y="52220811"/>
            <a:ext cx="14288"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91" name="Straight Connector 1490">
            <a:extLst>
              <a:ext uri="{FF2B5EF4-FFF2-40B4-BE49-F238E27FC236}">
                <a16:creationId xmlns:a16="http://schemas.microsoft.com/office/drawing/2014/main" id="{3A2433DC-40A2-4A74-A04E-ED3CA23B85D0}"/>
              </a:ext>
            </a:extLst>
          </xdr:cNvPr>
          <xdr:cNvCxnSpPr/>
        </xdr:nvCxnSpPr>
        <xdr:spPr>
          <a:xfrm flipV="1">
            <a:off x="4581765" y="52387500"/>
            <a:ext cx="186794" cy="3238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92" name="Straight Connector 1491">
            <a:extLst>
              <a:ext uri="{FF2B5EF4-FFF2-40B4-BE49-F238E27FC236}">
                <a16:creationId xmlns:a16="http://schemas.microsoft.com/office/drawing/2014/main" id="{4406C172-933F-4292-8FFC-8BEFAA66DCE7}"/>
              </a:ext>
            </a:extLst>
          </xdr:cNvPr>
          <xdr:cNvCxnSpPr/>
        </xdr:nvCxnSpPr>
        <xdr:spPr>
          <a:xfrm>
            <a:off x="4724399" y="52387500"/>
            <a:ext cx="14288"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95" name="Straight Connector 1494">
            <a:extLst>
              <a:ext uri="{FF2B5EF4-FFF2-40B4-BE49-F238E27FC236}">
                <a16:creationId xmlns:a16="http://schemas.microsoft.com/office/drawing/2014/main" id="{91A303EF-FD93-9FAA-D599-BF951098F47D}"/>
              </a:ext>
            </a:extLst>
          </xdr:cNvPr>
          <xdr:cNvCxnSpPr/>
        </xdr:nvCxnSpPr>
        <xdr:spPr>
          <a:xfrm>
            <a:off x="252413" y="54406800"/>
            <a:ext cx="6953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97" name="Straight Connector 1496">
            <a:extLst>
              <a:ext uri="{FF2B5EF4-FFF2-40B4-BE49-F238E27FC236}">
                <a16:creationId xmlns:a16="http://schemas.microsoft.com/office/drawing/2014/main" id="{40BCC1A6-F65C-470A-0171-77689CD904B4}"/>
              </a:ext>
            </a:extLst>
          </xdr:cNvPr>
          <xdr:cNvCxnSpPr/>
        </xdr:nvCxnSpPr>
        <xdr:spPr>
          <a:xfrm>
            <a:off x="647700" y="54344888"/>
            <a:ext cx="0" cy="862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99" name="Straight Connector 1498">
            <a:extLst>
              <a:ext uri="{FF2B5EF4-FFF2-40B4-BE49-F238E27FC236}">
                <a16:creationId xmlns:a16="http://schemas.microsoft.com/office/drawing/2014/main" id="{BEBFBAAA-D89E-D6FA-A96C-BB6729D30CAF}"/>
              </a:ext>
            </a:extLst>
          </xdr:cNvPr>
          <xdr:cNvCxnSpPr/>
        </xdr:nvCxnSpPr>
        <xdr:spPr>
          <a:xfrm flipH="1">
            <a:off x="600075" y="54368701"/>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0" name="Straight Connector 1499">
            <a:extLst>
              <a:ext uri="{FF2B5EF4-FFF2-40B4-BE49-F238E27FC236}">
                <a16:creationId xmlns:a16="http://schemas.microsoft.com/office/drawing/2014/main" id="{1968A8E6-D358-4A1B-A7D4-38AB41D68BB4}"/>
              </a:ext>
            </a:extLst>
          </xdr:cNvPr>
          <xdr:cNvCxnSpPr/>
        </xdr:nvCxnSpPr>
        <xdr:spPr>
          <a:xfrm>
            <a:off x="323850" y="54344887"/>
            <a:ext cx="0" cy="862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1" name="Straight Connector 1500">
            <a:extLst>
              <a:ext uri="{FF2B5EF4-FFF2-40B4-BE49-F238E27FC236}">
                <a16:creationId xmlns:a16="http://schemas.microsoft.com/office/drawing/2014/main" id="{697A24D5-BD47-494D-99D0-DCCD7A6E9A78}"/>
              </a:ext>
            </a:extLst>
          </xdr:cNvPr>
          <xdr:cNvCxnSpPr/>
        </xdr:nvCxnSpPr>
        <xdr:spPr>
          <a:xfrm flipH="1">
            <a:off x="276225" y="5436870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3" name="Straight Connector 1502">
            <a:extLst>
              <a:ext uri="{FF2B5EF4-FFF2-40B4-BE49-F238E27FC236}">
                <a16:creationId xmlns:a16="http://schemas.microsoft.com/office/drawing/2014/main" id="{66160B65-9223-4F58-AF1E-833B3A029A37}"/>
              </a:ext>
            </a:extLst>
          </xdr:cNvPr>
          <xdr:cNvCxnSpPr/>
        </xdr:nvCxnSpPr>
        <xdr:spPr>
          <a:xfrm>
            <a:off x="252410" y="55130701"/>
            <a:ext cx="6953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4" name="Straight Connector 1503">
            <a:extLst>
              <a:ext uri="{FF2B5EF4-FFF2-40B4-BE49-F238E27FC236}">
                <a16:creationId xmlns:a16="http://schemas.microsoft.com/office/drawing/2014/main" id="{05E79B0B-8EDA-4740-8B30-3763E3DADCE4}"/>
              </a:ext>
            </a:extLst>
          </xdr:cNvPr>
          <xdr:cNvCxnSpPr/>
        </xdr:nvCxnSpPr>
        <xdr:spPr>
          <a:xfrm flipH="1">
            <a:off x="600072" y="55092602"/>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5" name="Straight Connector 1504">
            <a:extLst>
              <a:ext uri="{FF2B5EF4-FFF2-40B4-BE49-F238E27FC236}">
                <a16:creationId xmlns:a16="http://schemas.microsoft.com/office/drawing/2014/main" id="{30E01E82-2CB8-4CE6-8EAB-675A6ED5E163}"/>
              </a:ext>
            </a:extLst>
          </xdr:cNvPr>
          <xdr:cNvCxnSpPr/>
        </xdr:nvCxnSpPr>
        <xdr:spPr>
          <a:xfrm flipH="1">
            <a:off x="276222" y="55092601"/>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6" name="Straight Connector 1505">
            <a:extLst>
              <a:ext uri="{FF2B5EF4-FFF2-40B4-BE49-F238E27FC236}">
                <a16:creationId xmlns:a16="http://schemas.microsoft.com/office/drawing/2014/main" id="{07B4F17C-BB3C-48EE-B8A2-4B13A50A0BD8}"/>
              </a:ext>
            </a:extLst>
          </xdr:cNvPr>
          <xdr:cNvCxnSpPr/>
        </xdr:nvCxnSpPr>
        <xdr:spPr>
          <a:xfrm>
            <a:off x="581025" y="54897338"/>
            <a:ext cx="36670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7" name="Straight Connector 1506">
            <a:extLst>
              <a:ext uri="{FF2B5EF4-FFF2-40B4-BE49-F238E27FC236}">
                <a16:creationId xmlns:a16="http://schemas.microsoft.com/office/drawing/2014/main" id="{90044C19-CAA4-466E-B16F-64B874D608AB}"/>
              </a:ext>
            </a:extLst>
          </xdr:cNvPr>
          <xdr:cNvCxnSpPr/>
        </xdr:nvCxnSpPr>
        <xdr:spPr>
          <a:xfrm flipH="1">
            <a:off x="600065" y="54859239"/>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9" name="Straight Connector 1508">
            <a:extLst>
              <a:ext uri="{FF2B5EF4-FFF2-40B4-BE49-F238E27FC236}">
                <a16:creationId xmlns:a16="http://schemas.microsoft.com/office/drawing/2014/main" id="{FCBB50D8-71FD-43F7-AA8E-6835B846A611}"/>
              </a:ext>
            </a:extLst>
          </xdr:cNvPr>
          <xdr:cNvCxnSpPr/>
        </xdr:nvCxnSpPr>
        <xdr:spPr>
          <a:xfrm flipV="1">
            <a:off x="1195387" y="53211413"/>
            <a:ext cx="685801" cy="338137"/>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10" name="Straight Connector 1509">
            <a:extLst>
              <a:ext uri="{FF2B5EF4-FFF2-40B4-BE49-F238E27FC236}">
                <a16:creationId xmlns:a16="http://schemas.microsoft.com/office/drawing/2014/main" id="{CFE87A31-1D0D-4BE5-B70B-AA86925CDE1F}"/>
              </a:ext>
            </a:extLst>
          </xdr:cNvPr>
          <xdr:cNvCxnSpPr/>
        </xdr:nvCxnSpPr>
        <xdr:spPr>
          <a:xfrm flipV="1">
            <a:off x="4519613" y="52806600"/>
            <a:ext cx="681038" cy="233363"/>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11" name="Straight Connector 1510">
            <a:extLst>
              <a:ext uri="{FF2B5EF4-FFF2-40B4-BE49-F238E27FC236}">
                <a16:creationId xmlns:a16="http://schemas.microsoft.com/office/drawing/2014/main" id="{4747AAC0-0619-42E5-9719-6674E6B9772C}"/>
              </a:ext>
            </a:extLst>
          </xdr:cNvPr>
          <xdr:cNvCxnSpPr/>
        </xdr:nvCxnSpPr>
        <xdr:spPr>
          <a:xfrm>
            <a:off x="2414588" y="52354163"/>
            <a:ext cx="728663" cy="26670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13" name="Straight Connector 1512">
            <a:extLst>
              <a:ext uri="{FF2B5EF4-FFF2-40B4-BE49-F238E27FC236}">
                <a16:creationId xmlns:a16="http://schemas.microsoft.com/office/drawing/2014/main" id="{4C8A092C-F419-4638-A406-2E4EDCC362E8}"/>
              </a:ext>
            </a:extLst>
          </xdr:cNvPr>
          <xdr:cNvCxnSpPr/>
        </xdr:nvCxnSpPr>
        <xdr:spPr>
          <a:xfrm flipV="1">
            <a:off x="1000125" y="54964013"/>
            <a:ext cx="685801" cy="338137"/>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82" name="Straight Connector 1581">
            <a:extLst>
              <a:ext uri="{FF2B5EF4-FFF2-40B4-BE49-F238E27FC236}">
                <a16:creationId xmlns:a16="http://schemas.microsoft.com/office/drawing/2014/main" id="{867BA7E5-1D0D-F8F5-E401-EC5E8E25B5A5}"/>
              </a:ext>
            </a:extLst>
          </xdr:cNvPr>
          <xdr:cNvCxnSpPr/>
        </xdr:nvCxnSpPr>
        <xdr:spPr>
          <a:xfrm>
            <a:off x="3576638" y="53125687"/>
            <a:ext cx="24860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86" name="Straight Connector 1585">
            <a:extLst>
              <a:ext uri="{FF2B5EF4-FFF2-40B4-BE49-F238E27FC236}">
                <a16:creationId xmlns:a16="http://schemas.microsoft.com/office/drawing/2014/main" id="{9C0266ED-8EDF-700A-45C9-E551194C072B}"/>
              </a:ext>
            </a:extLst>
          </xdr:cNvPr>
          <xdr:cNvCxnSpPr/>
        </xdr:nvCxnSpPr>
        <xdr:spPr>
          <a:xfrm>
            <a:off x="5991237" y="53039963"/>
            <a:ext cx="0" cy="14620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89" name="Straight Connector 1588">
            <a:extLst>
              <a:ext uri="{FF2B5EF4-FFF2-40B4-BE49-F238E27FC236}">
                <a16:creationId xmlns:a16="http://schemas.microsoft.com/office/drawing/2014/main" id="{CAA6BC61-2722-3A92-8829-E161A7BE534E}"/>
              </a:ext>
            </a:extLst>
          </xdr:cNvPr>
          <xdr:cNvCxnSpPr/>
        </xdr:nvCxnSpPr>
        <xdr:spPr>
          <a:xfrm flipH="1">
            <a:off x="5953137" y="5308758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0" name="Straight Connector 1589">
            <a:extLst>
              <a:ext uri="{FF2B5EF4-FFF2-40B4-BE49-F238E27FC236}">
                <a16:creationId xmlns:a16="http://schemas.microsoft.com/office/drawing/2014/main" id="{BE01AB81-8B86-449F-85F3-5536E0190E9D}"/>
              </a:ext>
            </a:extLst>
          </xdr:cNvPr>
          <xdr:cNvCxnSpPr/>
        </xdr:nvCxnSpPr>
        <xdr:spPr>
          <a:xfrm>
            <a:off x="3543300" y="54130574"/>
            <a:ext cx="25146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1" name="Straight Connector 1590">
            <a:extLst>
              <a:ext uri="{FF2B5EF4-FFF2-40B4-BE49-F238E27FC236}">
                <a16:creationId xmlns:a16="http://schemas.microsoft.com/office/drawing/2014/main" id="{C0AE937B-4221-4C43-AB18-8D90FFE28143}"/>
              </a:ext>
            </a:extLst>
          </xdr:cNvPr>
          <xdr:cNvCxnSpPr/>
        </xdr:nvCxnSpPr>
        <xdr:spPr>
          <a:xfrm flipH="1">
            <a:off x="5948373" y="5409247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9" name="Straight Connector 1598">
            <a:extLst>
              <a:ext uri="{FF2B5EF4-FFF2-40B4-BE49-F238E27FC236}">
                <a16:creationId xmlns:a16="http://schemas.microsoft.com/office/drawing/2014/main" id="{BDEBFDD0-9BC5-169A-450B-5A492B566E04}"/>
              </a:ext>
            </a:extLst>
          </xdr:cNvPr>
          <xdr:cNvCxnSpPr/>
        </xdr:nvCxnSpPr>
        <xdr:spPr>
          <a:xfrm>
            <a:off x="5691188" y="54406800"/>
            <a:ext cx="361950"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48</xdr:col>
      <xdr:colOff>61913</xdr:colOff>
      <xdr:row>386</xdr:row>
      <xdr:rowOff>57150</xdr:rowOff>
    </xdr:from>
    <xdr:to>
      <xdr:col>68</xdr:col>
      <xdr:colOff>85725</xdr:colOff>
      <xdr:row>410</xdr:row>
      <xdr:rowOff>85725</xdr:rowOff>
    </xdr:to>
    <xdr:grpSp>
      <xdr:nvGrpSpPr>
        <xdr:cNvPr id="1709" name="Group 1708">
          <a:extLst>
            <a:ext uri="{FF2B5EF4-FFF2-40B4-BE49-F238E27FC236}">
              <a16:creationId xmlns:a16="http://schemas.microsoft.com/office/drawing/2014/main" id="{B256AD6C-A061-6CD3-4794-935786864147}"/>
            </a:ext>
          </a:extLst>
        </xdr:cNvPr>
        <xdr:cNvGrpSpPr/>
      </xdr:nvGrpSpPr>
      <xdr:grpSpPr>
        <a:xfrm>
          <a:off x="7834313" y="55759350"/>
          <a:ext cx="3262312" cy="3457575"/>
          <a:chOff x="7834313" y="55759350"/>
          <a:chExt cx="3262312" cy="3457575"/>
        </a:xfrm>
      </xdr:grpSpPr>
      <xdr:sp macro="" textlink="">
        <xdr:nvSpPr>
          <xdr:cNvPr id="1624" name="Freeform: Shape 1623">
            <a:extLst>
              <a:ext uri="{FF2B5EF4-FFF2-40B4-BE49-F238E27FC236}">
                <a16:creationId xmlns:a16="http://schemas.microsoft.com/office/drawing/2014/main" id="{E59BED46-033C-4C63-BBBC-C020AE598247}"/>
              </a:ext>
            </a:extLst>
          </xdr:cNvPr>
          <xdr:cNvSpPr/>
        </xdr:nvSpPr>
        <xdr:spPr>
          <a:xfrm>
            <a:off x="8262937" y="56454675"/>
            <a:ext cx="2124075" cy="2109787"/>
          </a:xfrm>
          <a:custGeom>
            <a:avLst/>
            <a:gdLst>
              <a:gd name="connsiteX0" fmla="*/ 523875 w 2124075"/>
              <a:gd name="connsiteY0" fmla="*/ 2109787 h 2109787"/>
              <a:gd name="connsiteX1" fmla="*/ 1681162 w 2124075"/>
              <a:gd name="connsiteY1" fmla="*/ 1924050 h 2109787"/>
              <a:gd name="connsiteX2" fmla="*/ 2100262 w 2124075"/>
              <a:gd name="connsiteY2" fmla="*/ 1524000 h 2109787"/>
              <a:gd name="connsiteX3" fmla="*/ 2124075 w 2124075"/>
              <a:gd name="connsiteY3" fmla="*/ 533400 h 2109787"/>
              <a:gd name="connsiteX4" fmla="*/ 1905000 w 2124075"/>
              <a:gd name="connsiteY4" fmla="*/ 0 h 2109787"/>
              <a:gd name="connsiteX5" fmla="*/ 671512 w 2124075"/>
              <a:gd name="connsiteY5" fmla="*/ 495300 h 2109787"/>
              <a:gd name="connsiteX6" fmla="*/ 0 w 2124075"/>
              <a:gd name="connsiteY6" fmla="*/ 1857375 h 2109787"/>
              <a:gd name="connsiteX7" fmla="*/ 523875 w 2124075"/>
              <a:gd name="connsiteY7" fmla="*/ 2109787 h 2109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4075" h="2109787">
                <a:moveTo>
                  <a:pt x="523875" y="2109787"/>
                </a:moveTo>
                <a:lnTo>
                  <a:pt x="1681162" y="1924050"/>
                </a:lnTo>
                <a:lnTo>
                  <a:pt x="2100262" y="1524000"/>
                </a:lnTo>
                <a:lnTo>
                  <a:pt x="2124075" y="533400"/>
                </a:lnTo>
                <a:lnTo>
                  <a:pt x="1905000" y="0"/>
                </a:lnTo>
                <a:lnTo>
                  <a:pt x="671512" y="495300"/>
                </a:lnTo>
                <a:lnTo>
                  <a:pt x="0" y="1857375"/>
                </a:lnTo>
                <a:lnTo>
                  <a:pt x="523875" y="2109787"/>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626" name="Straight Connector 1625">
            <a:extLst>
              <a:ext uri="{FF2B5EF4-FFF2-40B4-BE49-F238E27FC236}">
                <a16:creationId xmlns:a16="http://schemas.microsoft.com/office/drawing/2014/main" id="{531680FB-BF8E-77C1-8B44-763C095ADED5}"/>
              </a:ext>
            </a:extLst>
          </xdr:cNvPr>
          <xdr:cNvCxnSpPr/>
        </xdr:nvCxnSpPr>
        <xdr:spPr>
          <a:xfrm>
            <a:off x="10167938" y="56049863"/>
            <a:ext cx="0" cy="3762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28" name="Straight Connector 1627">
            <a:extLst>
              <a:ext uri="{FF2B5EF4-FFF2-40B4-BE49-F238E27FC236}">
                <a16:creationId xmlns:a16="http://schemas.microsoft.com/office/drawing/2014/main" id="{E49BBA70-0608-51C6-83F1-D6F7608767C7}"/>
              </a:ext>
            </a:extLst>
          </xdr:cNvPr>
          <xdr:cNvCxnSpPr/>
        </xdr:nvCxnSpPr>
        <xdr:spPr>
          <a:xfrm>
            <a:off x="8186738" y="56130826"/>
            <a:ext cx="22860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30" name="Straight Connector 1629">
            <a:extLst>
              <a:ext uri="{FF2B5EF4-FFF2-40B4-BE49-F238E27FC236}">
                <a16:creationId xmlns:a16="http://schemas.microsoft.com/office/drawing/2014/main" id="{652953A9-C423-3997-E68F-15042F4A05E1}"/>
              </a:ext>
            </a:extLst>
          </xdr:cNvPr>
          <xdr:cNvCxnSpPr/>
        </xdr:nvCxnSpPr>
        <xdr:spPr>
          <a:xfrm flipV="1">
            <a:off x="8258174" y="55768875"/>
            <a:ext cx="0" cy="24812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33" name="Straight Connector 1632">
            <a:extLst>
              <a:ext uri="{FF2B5EF4-FFF2-40B4-BE49-F238E27FC236}">
                <a16:creationId xmlns:a16="http://schemas.microsoft.com/office/drawing/2014/main" id="{F5B23FF0-3F0B-2403-89EB-6EBC83E37C3C}"/>
              </a:ext>
            </a:extLst>
          </xdr:cNvPr>
          <xdr:cNvCxnSpPr/>
        </xdr:nvCxnSpPr>
        <xdr:spPr>
          <a:xfrm flipH="1">
            <a:off x="8215312" y="56092725"/>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35" name="Straight Connector 1634">
            <a:extLst>
              <a:ext uri="{FF2B5EF4-FFF2-40B4-BE49-F238E27FC236}">
                <a16:creationId xmlns:a16="http://schemas.microsoft.com/office/drawing/2014/main" id="{D2DFE5ED-5D6B-48DD-A87E-B0C2E4A4D7E4}"/>
              </a:ext>
            </a:extLst>
          </xdr:cNvPr>
          <xdr:cNvCxnSpPr/>
        </xdr:nvCxnSpPr>
        <xdr:spPr>
          <a:xfrm flipV="1">
            <a:off x="8929685" y="56045098"/>
            <a:ext cx="0" cy="85725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36" name="Straight Connector 1635">
            <a:extLst>
              <a:ext uri="{FF2B5EF4-FFF2-40B4-BE49-F238E27FC236}">
                <a16:creationId xmlns:a16="http://schemas.microsoft.com/office/drawing/2014/main" id="{F4558B65-5282-4AFD-B20B-6D79E8AE32C7}"/>
              </a:ext>
            </a:extLst>
          </xdr:cNvPr>
          <xdr:cNvCxnSpPr/>
        </xdr:nvCxnSpPr>
        <xdr:spPr>
          <a:xfrm flipH="1">
            <a:off x="8886823" y="56092723"/>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38" name="Straight Connector 1637">
            <a:extLst>
              <a:ext uri="{FF2B5EF4-FFF2-40B4-BE49-F238E27FC236}">
                <a16:creationId xmlns:a16="http://schemas.microsoft.com/office/drawing/2014/main" id="{E8D11319-9AE2-449D-AF36-0950141F6E53}"/>
              </a:ext>
            </a:extLst>
          </xdr:cNvPr>
          <xdr:cNvCxnSpPr/>
        </xdr:nvCxnSpPr>
        <xdr:spPr>
          <a:xfrm flipV="1">
            <a:off x="10391772" y="55759350"/>
            <a:ext cx="0" cy="114299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39" name="Straight Connector 1638">
            <a:extLst>
              <a:ext uri="{FF2B5EF4-FFF2-40B4-BE49-F238E27FC236}">
                <a16:creationId xmlns:a16="http://schemas.microsoft.com/office/drawing/2014/main" id="{E8762821-B499-490D-B1AA-0EBB69D55495}"/>
              </a:ext>
            </a:extLst>
          </xdr:cNvPr>
          <xdr:cNvCxnSpPr/>
        </xdr:nvCxnSpPr>
        <xdr:spPr>
          <a:xfrm flipH="1">
            <a:off x="10348910" y="56092721"/>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41" name="Straight Connector 1640">
            <a:extLst>
              <a:ext uri="{FF2B5EF4-FFF2-40B4-BE49-F238E27FC236}">
                <a16:creationId xmlns:a16="http://schemas.microsoft.com/office/drawing/2014/main" id="{D1DC004E-3D1E-4425-B3C2-640326E26A59}"/>
              </a:ext>
            </a:extLst>
          </xdr:cNvPr>
          <xdr:cNvCxnSpPr/>
        </xdr:nvCxnSpPr>
        <xdr:spPr>
          <a:xfrm flipH="1">
            <a:off x="10125072" y="56092721"/>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44" name="Straight Connector 1643">
            <a:extLst>
              <a:ext uri="{FF2B5EF4-FFF2-40B4-BE49-F238E27FC236}">
                <a16:creationId xmlns:a16="http://schemas.microsoft.com/office/drawing/2014/main" id="{AABC3067-415B-57CE-8AC2-719B326FB757}"/>
              </a:ext>
            </a:extLst>
          </xdr:cNvPr>
          <xdr:cNvCxnSpPr/>
        </xdr:nvCxnSpPr>
        <xdr:spPr>
          <a:xfrm>
            <a:off x="10196512" y="56454676"/>
            <a:ext cx="9001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46" name="Straight Connector 1645">
            <a:extLst>
              <a:ext uri="{FF2B5EF4-FFF2-40B4-BE49-F238E27FC236}">
                <a16:creationId xmlns:a16="http://schemas.microsoft.com/office/drawing/2014/main" id="{DE137900-D5F8-15D3-B8B0-F686E525E9FE}"/>
              </a:ext>
            </a:extLst>
          </xdr:cNvPr>
          <xdr:cNvCxnSpPr/>
        </xdr:nvCxnSpPr>
        <xdr:spPr>
          <a:xfrm>
            <a:off x="10687050" y="56368953"/>
            <a:ext cx="0" cy="22669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47" name="Straight Connector 1646">
            <a:extLst>
              <a:ext uri="{FF2B5EF4-FFF2-40B4-BE49-F238E27FC236}">
                <a16:creationId xmlns:a16="http://schemas.microsoft.com/office/drawing/2014/main" id="{ADDCB784-3E81-4FAB-A038-63441FE5B7D7}"/>
              </a:ext>
            </a:extLst>
          </xdr:cNvPr>
          <xdr:cNvCxnSpPr/>
        </xdr:nvCxnSpPr>
        <xdr:spPr>
          <a:xfrm flipH="1">
            <a:off x="10644185" y="56416570"/>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49" name="Straight Connector 1648">
            <a:extLst>
              <a:ext uri="{FF2B5EF4-FFF2-40B4-BE49-F238E27FC236}">
                <a16:creationId xmlns:a16="http://schemas.microsoft.com/office/drawing/2014/main" id="{E3D03AC0-2F6A-4D10-AC4D-B91A9FFD4310}"/>
              </a:ext>
            </a:extLst>
          </xdr:cNvPr>
          <xdr:cNvCxnSpPr/>
        </xdr:nvCxnSpPr>
        <xdr:spPr>
          <a:xfrm>
            <a:off x="10425113" y="56983314"/>
            <a:ext cx="3381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50" name="Straight Connector 1649">
            <a:extLst>
              <a:ext uri="{FF2B5EF4-FFF2-40B4-BE49-F238E27FC236}">
                <a16:creationId xmlns:a16="http://schemas.microsoft.com/office/drawing/2014/main" id="{CC9CEDCA-16B6-4E60-945F-8DEC805679D4}"/>
              </a:ext>
            </a:extLst>
          </xdr:cNvPr>
          <xdr:cNvCxnSpPr/>
        </xdr:nvCxnSpPr>
        <xdr:spPr>
          <a:xfrm flipH="1">
            <a:off x="10648947" y="56945208"/>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52" name="Straight Connector 1651">
            <a:extLst>
              <a:ext uri="{FF2B5EF4-FFF2-40B4-BE49-F238E27FC236}">
                <a16:creationId xmlns:a16="http://schemas.microsoft.com/office/drawing/2014/main" id="{91A6BC95-BFC9-4C2A-BEC8-DEFB52C23B8C}"/>
              </a:ext>
            </a:extLst>
          </xdr:cNvPr>
          <xdr:cNvCxnSpPr/>
        </xdr:nvCxnSpPr>
        <xdr:spPr>
          <a:xfrm>
            <a:off x="10415592" y="57978676"/>
            <a:ext cx="3381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53" name="Straight Connector 1652">
            <a:extLst>
              <a:ext uri="{FF2B5EF4-FFF2-40B4-BE49-F238E27FC236}">
                <a16:creationId xmlns:a16="http://schemas.microsoft.com/office/drawing/2014/main" id="{771C65ED-0844-4B6E-AB16-C8900D801F28}"/>
              </a:ext>
            </a:extLst>
          </xdr:cNvPr>
          <xdr:cNvCxnSpPr/>
        </xdr:nvCxnSpPr>
        <xdr:spPr>
          <a:xfrm flipH="1">
            <a:off x="10639426" y="57940570"/>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54" name="Straight Connector 1653">
            <a:extLst>
              <a:ext uri="{FF2B5EF4-FFF2-40B4-BE49-F238E27FC236}">
                <a16:creationId xmlns:a16="http://schemas.microsoft.com/office/drawing/2014/main" id="{C9F9C292-A74A-4618-B842-B1811B87D2FC}"/>
              </a:ext>
            </a:extLst>
          </xdr:cNvPr>
          <xdr:cNvCxnSpPr/>
        </xdr:nvCxnSpPr>
        <xdr:spPr>
          <a:xfrm>
            <a:off x="9982200" y="58378726"/>
            <a:ext cx="77630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55" name="Straight Connector 1654">
            <a:extLst>
              <a:ext uri="{FF2B5EF4-FFF2-40B4-BE49-F238E27FC236}">
                <a16:creationId xmlns:a16="http://schemas.microsoft.com/office/drawing/2014/main" id="{96C779DA-AC06-4322-86B5-8ADA58DF8FE2}"/>
              </a:ext>
            </a:extLst>
          </xdr:cNvPr>
          <xdr:cNvCxnSpPr/>
        </xdr:nvCxnSpPr>
        <xdr:spPr>
          <a:xfrm flipH="1">
            <a:off x="10644198" y="58340620"/>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57" name="Straight Connector 1656">
            <a:extLst>
              <a:ext uri="{FF2B5EF4-FFF2-40B4-BE49-F238E27FC236}">
                <a16:creationId xmlns:a16="http://schemas.microsoft.com/office/drawing/2014/main" id="{E59458A9-A88B-40D0-B3FC-C08B288AA40B}"/>
              </a:ext>
            </a:extLst>
          </xdr:cNvPr>
          <xdr:cNvCxnSpPr/>
        </xdr:nvCxnSpPr>
        <xdr:spPr>
          <a:xfrm>
            <a:off x="8977313" y="58564463"/>
            <a:ext cx="210978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58" name="Straight Connector 1657">
            <a:extLst>
              <a:ext uri="{FF2B5EF4-FFF2-40B4-BE49-F238E27FC236}">
                <a16:creationId xmlns:a16="http://schemas.microsoft.com/office/drawing/2014/main" id="{3467AB26-0195-4AB6-AE18-2767A34F923F}"/>
              </a:ext>
            </a:extLst>
          </xdr:cNvPr>
          <xdr:cNvCxnSpPr/>
        </xdr:nvCxnSpPr>
        <xdr:spPr>
          <a:xfrm flipH="1">
            <a:off x="10644203" y="58526357"/>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1" name="Straight Connector 1660">
            <a:extLst>
              <a:ext uri="{FF2B5EF4-FFF2-40B4-BE49-F238E27FC236}">
                <a16:creationId xmlns:a16="http://schemas.microsoft.com/office/drawing/2014/main" id="{6D4A374E-C233-F291-C334-7CD940F6E282}"/>
              </a:ext>
            </a:extLst>
          </xdr:cNvPr>
          <xdr:cNvCxnSpPr/>
        </xdr:nvCxnSpPr>
        <xdr:spPr>
          <a:xfrm>
            <a:off x="7834313" y="56454676"/>
            <a:ext cx="225265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4" name="Straight Connector 1663">
            <a:extLst>
              <a:ext uri="{FF2B5EF4-FFF2-40B4-BE49-F238E27FC236}">
                <a16:creationId xmlns:a16="http://schemas.microsoft.com/office/drawing/2014/main" id="{1B182A2B-CE51-D437-F568-9F94D559D90E}"/>
              </a:ext>
            </a:extLst>
          </xdr:cNvPr>
          <xdr:cNvCxnSpPr/>
        </xdr:nvCxnSpPr>
        <xdr:spPr>
          <a:xfrm>
            <a:off x="7934326" y="56373713"/>
            <a:ext cx="0" cy="22812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5" name="Straight Connector 1664">
            <a:extLst>
              <a:ext uri="{FF2B5EF4-FFF2-40B4-BE49-F238E27FC236}">
                <a16:creationId xmlns:a16="http://schemas.microsoft.com/office/drawing/2014/main" id="{2D925DF9-D7BF-44D2-B5F9-A6A11686BD8C}"/>
              </a:ext>
            </a:extLst>
          </xdr:cNvPr>
          <xdr:cNvCxnSpPr/>
        </xdr:nvCxnSpPr>
        <xdr:spPr>
          <a:xfrm flipH="1">
            <a:off x="7891461" y="56416574"/>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6" name="Straight Connector 1665">
            <a:extLst>
              <a:ext uri="{FF2B5EF4-FFF2-40B4-BE49-F238E27FC236}">
                <a16:creationId xmlns:a16="http://schemas.microsoft.com/office/drawing/2014/main" id="{12F5D519-B093-452A-8981-2AF97240B127}"/>
              </a:ext>
            </a:extLst>
          </xdr:cNvPr>
          <xdr:cNvCxnSpPr/>
        </xdr:nvCxnSpPr>
        <xdr:spPr>
          <a:xfrm>
            <a:off x="7834315" y="56949976"/>
            <a:ext cx="104298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7" name="Straight Connector 1666">
            <a:extLst>
              <a:ext uri="{FF2B5EF4-FFF2-40B4-BE49-F238E27FC236}">
                <a16:creationId xmlns:a16="http://schemas.microsoft.com/office/drawing/2014/main" id="{087D29D3-5E1A-4B02-B9ED-4A7B991FDFCA}"/>
              </a:ext>
            </a:extLst>
          </xdr:cNvPr>
          <xdr:cNvCxnSpPr/>
        </xdr:nvCxnSpPr>
        <xdr:spPr>
          <a:xfrm flipH="1">
            <a:off x="7891463" y="56911874"/>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9" name="Straight Connector 1668">
            <a:extLst>
              <a:ext uri="{FF2B5EF4-FFF2-40B4-BE49-F238E27FC236}">
                <a16:creationId xmlns:a16="http://schemas.microsoft.com/office/drawing/2014/main" id="{B6A978F4-FEBB-4DDA-9500-12E559D5EB28}"/>
              </a:ext>
            </a:extLst>
          </xdr:cNvPr>
          <xdr:cNvCxnSpPr/>
        </xdr:nvCxnSpPr>
        <xdr:spPr>
          <a:xfrm>
            <a:off x="7834320" y="58312051"/>
            <a:ext cx="38099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0" name="Straight Connector 1669">
            <a:extLst>
              <a:ext uri="{FF2B5EF4-FFF2-40B4-BE49-F238E27FC236}">
                <a16:creationId xmlns:a16="http://schemas.microsoft.com/office/drawing/2014/main" id="{38A3BA2A-533A-475F-9442-0E1D1EC7981B}"/>
              </a:ext>
            </a:extLst>
          </xdr:cNvPr>
          <xdr:cNvCxnSpPr/>
        </xdr:nvCxnSpPr>
        <xdr:spPr>
          <a:xfrm flipH="1">
            <a:off x="7891468" y="58273949"/>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2" name="Straight Connector 1671">
            <a:extLst>
              <a:ext uri="{FF2B5EF4-FFF2-40B4-BE49-F238E27FC236}">
                <a16:creationId xmlns:a16="http://schemas.microsoft.com/office/drawing/2014/main" id="{5E7EBC4D-30B0-4165-A1D9-8E1AFF764F8D}"/>
              </a:ext>
            </a:extLst>
          </xdr:cNvPr>
          <xdr:cNvCxnSpPr/>
        </xdr:nvCxnSpPr>
        <xdr:spPr>
          <a:xfrm>
            <a:off x="7834314" y="58564466"/>
            <a:ext cx="8858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3" name="Straight Connector 1672">
            <a:extLst>
              <a:ext uri="{FF2B5EF4-FFF2-40B4-BE49-F238E27FC236}">
                <a16:creationId xmlns:a16="http://schemas.microsoft.com/office/drawing/2014/main" id="{68183EE8-DA4F-4B72-A1F4-A797F315C9E6}"/>
              </a:ext>
            </a:extLst>
          </xdr:cNvPr>
          <xdr:cNvCxnSpPr/>
        </xdr:nvCxnSpPr>
        <xdr:spPr>
          <a:xfrm flipH="1">
            <a:off x="7891462" y="58526364"/>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7" name="Straight Connector 1676">
            <a:extLst>
              <a:ext uri="{FF2B5EF4-FFF2-40B4-BE49-F238E27FC236}">
                <a16:creationId xmlns:a16="http://schemas.microsoft.com/office/drawing/2014/main" id="{437DB583-7B10-4214-B60A-B7AB62586952}"/>
              </a:ext>
            </a:extLst>
          </xdr:cNvPr>
          <xdr:cNvCxnSpPr/>
        </xdr:nvCxnSpPr>
        <xdr:spPr>
          <a:xfrm>
            <a:off x="8186738" y="55845075"/>
            <a:ext cx="22860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8" name="Straight Connector 1677">
            <a:extLst>
              <a:ext uri="{FF2B5EF4-FFF2-40B4-BE49-F238E27FC236}">
                <a16:creationId xmlns:a16="http://schemas.microsoft.com/office/drawing/2014/main" id="{C1927A60-8DE5-4E68-A67C-CAB697151732}"/>
              </a:ext>
            </a:extLst>
          </xdr:cNvPr>
          <xdr:cNvCxnSpPr/>
        </xdr:nvCxnSpPr>
        <xdr:spPr>
          <a:xfrm flipH="1">
            <a:off x="8215312" y="55806974"/>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9" name="Straight Connector 1678">
            <a:extLst>
              <a:ext uri="{FF2B5EF4-FFF2-40B4-BE49-F238E27FC236}">
                <a16:creationId xmlns:a16="http://schemas.microsoft.com/office/drawing/2014/main" id="{2424590A-F8E7-4987-B12C-37ADAA26C643}"/>
              </a:ext>
            </a:extLst>
          </xdr:cNvPr>
          <xdr:cNvCxnSpPr/>
        </xdr:nvCxnSpPr>
        <xdr:spPr>
          <a:xfrm flipH="1">
            <a:off x="10348910" y="55806970"/>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82" name="Straight Connector 1681">
            <a:extLst>
              <a:ext uri="{FF2B5EF4-FFF2-40B4-BE49-F238E27FC236}">
                <a16:creationId xmlns:a16="http://schemas.microsoft.com/office/drawing/2014/main" id="{8CA7253D-DE78-4FBC-AD90-5CD3823D2F24}"/>
              </a:ext>
            </a:extLst>
          </xdr:cNvPr>
          <xdr:cNvCxnSpPr/>
        </xdr:nvCxnSpPr>
        <xdr:spPr>
          <a:xfrm>
            <a:off x="11010901" y="56368953"/>
            <a:ext cx="0" cy="22669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83" name="Straight Connector 1682">
            <a:extLst>
              <a:ext uri="{FF2B5EF4-FFF2-40B4-BE49-F238E27FC236}">
                <a16:creationId xmlns:a16="http://schemas.microsoft.com/office/drawing/2014/main" id="{381A44DD-BCE4-4028-A8A3-6FBDA71843A4}"/>
              </a:ext>
            </a:extLst>
          </xdr:cNvPr>
          <xdr:cNvCxnSpPr/>
        </xdr:nvCxnSpPr>
        <xdr:spPr>
          <a:xfrm flipH="1">
            <a:off x="10968036" y="56416570"/>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84" name="Straight Connector 1683">
            <a:extLst>
              <a:ext uri="{FF2B5EF4-FFF2-40B4-BE49-F238E27FC236}">
                <a16:creationId xmlns:a16="http://schemas.microsoft.com/office/drawing/2014/main" id="{2C45A2F7-A674-4B09-8A40-26B3C77741FE}"/>
              </a:ext>
            </a:extLst>
          </xdr:cNvPr>
          <xdr:cNvCxnSpPr/>
        </xdr:nvCxnSpPr>
        <xdr:spPr>
          <a:xfrm flipH="1">
            <a:off x="10968054" y="58526357"/>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86" name="Straight Connector 1685">
            <a:extLst>
              <a:ext uri="{FF2B5EF4-FFF2-40B4-BE49-F238E27FC236}">
                <a16:creationId xmlns:a16="http://schemas.microsoft.com/office/drawing/2014/main" id="{FE637334-37A2-A2A4-F22A-64E3B61A0C14}"/>
              </a:ext>
            </a:extLst>
          </xdr:cNvPr>
          <xdr:cNvCxnSpPr/>
        </xdr:nvCxnSpPr>
        <xdr:spPr>
          <a:xfrm>
            <a:off x="8258175" y="58345388"/>
            <a:ext cx="0" cy="871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88" name="Straight Connector 1687">
            <a:extLst>
              <a:ext uri="{FF2B5EF4-FFF2-40B4-BE49-F238E27FC236}">
                <a16:creationId xmlns:a16="http://schemas.microsoft.com/office/drawing/2014/main" id="{38E10519-D35A-C3B8-F3EC-5CB68095F723}"/>
              </a:ext>
            </a:extLst>
          </xdr:cNvPr>
          <xdr:cNvCxnSpPr/>
        </xdr:nvCxnSpPr>
        <xdr:spPr>
          <a:xfrm>
            <a:off x="8172446" y="58845450"/>
            <a:ext cx="228124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0" name="Straight Connector 1689">
            <a:extLst>
              <a:ext uri="{FF2B5EF4-FFF2-40B4-BE49-F238E27FC236}">
                <a16:creationId xmlns:a16="http://schemas.microsoft.com/office/drawing/2014/main" id="{9ED71C3D-EEC8-3A98-9E6D-AD555EF3EF91}"/>
              </a:ext>
            </a:extLst>
          </xdr:cNvPr>
          <xdr:cNvCxnSpPr/>
        </xdr:nvCxnSpPr>
        <xdr:spPr>
          <a:xfrm>
            <a:off x="8786814" y="58588276"/>
            <a:ext cx="0" cy="3428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2" name="Straight Connector 1691">
            <a:extLst>
              <a:ext uri="{FF2B5EF4-FFF2-40B4-BE49-F238E27FC236}">
                <a16:creationId xmlns:a16="http://schemas.microsoft.com/office/drawing/2014/main" id="{C40FFA70-7453-4008-AD51-94D87648BC84}"/>
              </a:ext>
            </a:extLst>
          </xdr:cNvPr>
          <xdr:cNvCxnSpPr/>
        </xdr:nvCxnSpPr>
        <xdr:spPr>
          <a:xfrm flipH="1">
            <a:off x="8215311" y="58807353"/>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3" name="Straight Connector 1692">
            <a:extLst>
              <a:ext uri="{FF2B5EF4-FFF2-40B4-BE49-F238E27FC236}">
                <a16:creationId xmlns:a16="http://schemas.microsoft.com/office/drawing/2014/main" id="{EE48A998-2A32-4B80-B42B-50F7E81F5E61}"/>
              </a:ext>
            </a:extLst>
          </xdr:cNvPr>
          <xdr:cNvCxnSpPr/>
        </xdr:nvCxnSpPr>
        <xdr:spPr>
          <a:xfrm flipH="1">
            <a:off x="8743948" y="58807353"/>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4" name="Straight Connector 1693">
            <a:extLst>
              <a:ext uri="{FF2B5EF4-FFF2-40B4-BE49-F238E27FC236}">
                <a16:creationId xmlns:a16="http://schemas.microsoft.com/office/drawing/2014/main" id="{2DA89D84-BB16-45D7-AD9F-3D4FC3E140AB}"/>
              </a:ext>
            </a:extLst>
          </xdr:cNvPr>
          <xdr:cNvCxnSpPr/>
        </xdr:nvCxnSpPr>
        <xdr:spPr>
          <a:xfrm>
            <a:off x="9953626" y="58588282"/>
            <a:ext cx="0" cy="3428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5" name="Straight Connector 1694">
            <a:extLst>
              <a:ext uri="{FF2B5EF4-FFF2-40B4-BE49-F238E27FC236}">
                <a16:creationId xmlns:a16="http://schemas.microsoft.com/office/drawing/2014/main" id="{044D36A8-07DE-486C-B649-487D2CD95845}"/>
              </a:ext>
            </a:extLst>
          </xdr:cNvPr>
          <xdr:cNvCxnSpPr/>
        </xdr:nvCxnSpPr>
        <xdr:spPr>
          <a:xfrm flipH="1">
            <a:off x="9910760" y="58807359"/>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6" name="Straight Connector 1695">
            <a:extLst>
              <a:ext uri="{FF2B5EF4-FFF2-40B4-BE49-F238E27FC236}">
                <a16:creationId xmlns:a16="http://schemas.microsoft.com/office/drawing/2014/main" id="{405CC26E-C711-4AD4-A127-7039E7F7C24C}"/>
              </a:ext>
            </a:extLst>
          </xdr:cNvPr>
          <xdr:cNvCxnSpPr/>
        </xdr:nvCxnSpPr>
        <xdr:spPr>
          <a:xfrm>
            <a:off x="10363202" y="58035825"/>
            <a:ext cx="0" cy="89536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7" name="Straight Connector 1696">
            <a:extLst>
              <a:ext uri="{FF2B5EF4-FFF2-40B4-BE49-F238E27FC236}">
                <a16:creationId xmlns:a16="http://schemas.microsoft.com/office/drawing/2014/main" id="{E2C9D0E8-1825-4D30-B4C4-26BC876A12A7}"/>
              </a:ext>
            </a:extLst>
          </xdr:cNvPr>
          <xdr:cNvCxnSpPr/>
        </xdr:nvCxnSpPr>
        <xdr:spPr>
          <a:xfrm flipH="1">
            <a:off x="10320336" y="58807369"/>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9" name="Straight Connector 1698">
            <a:extLst>
              <a:ext uri="{FF2B5EF4-FFF2-40B4-BE49-F238E27FC236}">
                <a16:creationId xmlns:a16="http://schemas.microsoft.com/office/drawing/2014/main" id="{C2E1360D-F6F5-44EE-BFEC-8A9121EE1C3F}"/>
              </a:ext>
            </a:extLst>
          </xdr:cNvPr>
          <xdr:cNvCxnSpPr/>
        </xdr:nvCxnSpPr>
        <xdr:spPr>
          <a:xfrm>
            <a:off x="10396538" y="57035699"/>
            <a:ext cx="0" cy="216693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00" name="Straight Connector 1699">
            <a:extLst>
              <a:ext uri="{FF2B5EF4-FFF2-40B4-BE49-F238E27FC236}">
                <a16:creationId xmlns:a16="http://schemas.microsoft.com/office/drawing/2014/main" id="{3EFB6984-3622-48D6-985B-A07ED2D80F36}"/>
              </a:ext>
            </a:extLst>
          </xdr:cNvPr>
          <xdr:cNvCxnSpPr/>
        </xdr:nvCxnSpPr>
        <xdr:spPr>
          <a:xfrm flipH="1">
            <a:off x="10353672" y="58802606"/>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05" name="Straight Connector 1704">
            <a:extLst>
              <a:ext uri="{FF2B5EF4-FFF2-40B4-BE49-F238E27FC236}">
                <a16:creationId xmlns:a16="http://schemas.microsoft.com/office/drawing/2014/main" id="{FE9C78E0-57AE-4AAD-9D0C-14A6A131C1AC}"/>
              </a:ext>
            </a:extLst>
          </xdr:cNvPr>
          <xdr:cNvCxnSpPr/>
        </xdr:nvCxnSpPr>
        <xdr:spPr>
          <a:xfrm>
            <a:off x="8172445" y="59131199"/>
            <a:ext cx="228124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06" name="Straight Connector 1705">
            <a:extLst>
              <a:ext uri="{FF2B5EF4-FFF2-40B4-BE49-F238E27FC236}">
                <a16:creationId xmlns:a16="http://schemas.microsoft.com/office/drawing/2014/main" id="{A2098120-0944-43B6-A227-BA22AD4BA4F9}"/>
              </a:ext>
            </a:extLst>
          </xdr:cNvPr>
          <xdr:cNvCxnSpPr/>
        </xdr:nvCxnSpPr>
        <xdr:spPr>
          <a:xfrm flipH="1">
            <a:off x="8215310" y="59093102"/>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07" name="Straight Connector 1706">
            <a:extLst>
              <a:ext uri="{FF2B5EF4-FFF2-40B4-BE49-F238E27FC236}">
                <a16:creationId xmlns:a16="http://schemas.microsoft.com/office/drawing/2014/main" id="{B01450A6-9F73-4BB8-994D-FE06A16D1F48}"/>
              </a:ext>
            </a:extLst>
          </xdr:cNvPr>
          <xdr:cNvCxnSpPr/>
        </xdr:nvCxnSpPr>
        <xdr:spPr>
          <a:xfrm flipH="1">
            <a:off x="10353671" y="59088355"/>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142875</xdr:colOff>
      <xdr:row>384</xdr:row>
      <xdr:rowOff>33338</xdr:rowOff>
    </xdr:from>
    <xdr:to>
      <xdr:col>40</xdr:col>
      <xdr:colOff>66677</xdr:colOff>
      <xdr:row>419</xdr:row>
      <xdr:rowOff>52388</xdr:rowOff>
    </xdr:to>
    <xdr:grpSp>
      <xdr:nvGrpSpPr>
        <xdr:cNvPr id="1719" name="Group 1718">
          <a:extLst>
            <a:ext uri="{FF2B5EF4-FFF2-40B4-BE49-F238E27FC236}">
              <a16:creationId xmlns:a16="http://schemas.microsoft.com/office/drawing/2014/main" id="{6594B211-6BB7-2DE2-7E67-6E37B0676B76}"/>
            </a:ext>
          </a:extLst>
        </xdr:cNvPr>
        <xdr:cNvGrpSpPr/>
      </xdr:nvGrpSpPr>
      <xdr:grpSpPr>
        <a:xfrm>
          <a:off x="1276350" y="55449788"/>
          <a:ext cx="5267327" cy="5019675"/>
          <a:chOff x="1276350" y="55449788"/>
          <a:chExt cx="5267327" cy="5019675"/>
        </a:xfrm>
      </xdr:grpSpPr>
      <xdr:sp macro="" textlink="">
        <xdr:nvSpPr>
          <xdr:cNvPr id="1275" name="Freeform: Shape 1274">
            <a:extLst>
              <a:ext uri="{FF2B5EF4-FFF2-40B4-BE49-F238E27FC236}">
                <a16:creationId xmlns:a16="http://schemas.microsoft.com/office/drawing/2014/main" id="{96C85183-4A5A-9D10-7274-641788B0E4E8}"/>
              </a:ext>
            </a:extLst>
          </xdr:cNvPr>
          <xdr:cNvSpPr/>
        </xdr:nvSpPr>
        <xdr:spPr>
          <a:xfrm>
            <a:off x="2271713" y="56364188"/>
            <a:ext cx="2124075" cy="2109787"/>
          </a:xfrm>
          <a:custGeom>
            <a:avLst/>
            <a:gdLst>
              <a:gd name="connsiteX0" fmla="*/ 523875 w 2124075"/>
              <a:gd name="connsiteY0" fmla="*/ 2109787 h 2109787"/>
              <a:gd name="connsiteX1" fmla="*/ 1681162 w 2124075"/>
              <a:gd name="connsiteY1" fmla="*/ 1924050 h 2109787"/>
              <a:gd name="connsiteX2" fmla="*/ 2100262 w 2124075"/>
              <a:gd name="connsiteY2" fmla="*/ 1524000 h 2109787"/>
              <a:gd name="connsiteX3" fmla="*/ 2124075 w 2124075"/>
              <a:gd name="connsiteY3" fmla="*/ 533400 h 2109787"/>
              <a:gd name="connsiteX4" fmla="*/ 1905000 w 2124075"/>
              <a:gd name="connsiteY4" fmla="*/ 0 h 2109787"/>
              <a:gd name="connsiteX5" fmla="*/ 671512 w 2124075"/>
              <a:gd name="connsiteY5" fmla="*/ 495300 h 2109787"/>
              <a:gd name="connsiteX6" fmla="*/ 0 w 2124075"/>
              <a:gd name="connsiteY6" fmla="*/ 1857375 h 2109787"/>
              <a:gd name="connsiteX7" fmla="*/ 523875 w 2124075"/>
              <a:gd name="connsiteY7" fmla="*/ 2109787 h 2109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24075" h="2109787">
                <a:moveTo>
                  <a:pt x="523875" y="2109787"/>
                </a:moveTo>
                <a:lnTo>
                  <a:pt x="1681162" y="1924050"/>
                </a:lnTo>
                <a:lnTo>
                  <a:pt x="2100262" y="1524000"/>
                </a:lnTo>
                <a:lnTo>
                  <a:pt x="2124075" y="533400"/>
                </a:lnTo>
                <a:lnTo>
                  <a:pt x="1905000" y="0"/>
                </a:lnTo>
                <a:lnTo>
                  <a:pt x="671512" y="495300"/>
                </a:lnTo>
                <a:lnTo>
                  <a:pt x="0" y="1857375"/>
                </a:lnTo>
                <a:lnTo>
                  <a:pt x="523875" y="2109787"/>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47" name="Freeform: Shape 1146">
            <a:extLst>
              <a:ext uri="{FF2B5EF4-FFF2-40B4-BE49-F238E27FC236}">
                <a16:creationId xmlns:a16="http://schemas.microsoft.com/office/drawing/2014/main" id="{46297C13-A948-9EC4-0521-7CA0DA079065}"/>
              </a:ext>
            </a:extLst>
          </xdr:cNvPr>
          <xdr:cNvSpPr/>
        </xdr:nvSpPr>
        <xdr:spPr>
          <a:xfrm>
            <a:off x="3405188" y="57311925"/>
            <a:ext cx="1800225" cy="1857375"/>
          </a:xfrm>
          <a:custGeom>
            <a:avLst/>
            <a:gdLst>
              <a:gd name="connsiteX0" fmla="*/ 0 w 1800225"/>
              <a:gd name="connsiteY0" fmla="*/ 400050 h 1857375"/>
              <a:gd name="connsiteX1" fmla="*/ 1381125 w 1800225"/>
              <a:gd name="connsiteY1" fmla="*/ 1857375 h 1857375"/>
              <a:gd name="connsiteX2" fmla="*/ 1514475 w 1800225"/>
              <a:gd name="connsiteY2" fmla="*/ 1724025 h 1857375"/>
              <a:gd name="connsiteX3" fmla="*/ 1595437 w 1800225"/>
              <a:gd name="connsiteY3" fmla="*/ 1743075 h 1857375"/>
              <a:gd name="connsiteX4" fmla="*/ 1543050 w 1800225"/>
              <a:gd name="connsiteY4" fmla="*/ 1557338 h 1857375"/>
              <a:gd name="connsiteX5" fmla="*/ 1647825 w 1800225"/>
              <a:gd name="connsiteY5" fmla="*/ 1600200 h 1857375"/>
              <a:gd name="connsiteX6" fmla="*/ 1800225 w 1800225"/>
              <a:gd name="connsiteY6" fmla="*/ 1452563 h 1857375"/>
              <a:gd name="connsiteX7" fmla="*/ 428625 w 1800225"/>
              <a:gd name="connsiteY7" fmla="*/ 0 h 1857375"/>
              <a:gd name="connsiteX8" fmla="*/ 0 w 1800225"/>
              <a:gd name="connsiteY8" fmla="*/ 400050 h 1857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00225" h="1857375">
                <a:moveTo>
                  <a:pt x="0" y="400050"/>
                </a:moveTo>
                <a:lnTo>
                  <a:pt x="1381125" y="1857375"/>
                </a:lnTo>
                <a:lnTo>
                  <a:pt x="1514475" y="1724025"/>
                </a:lnTo>
                <a:lnTo>
                  <a:pt x="1595437" y="1743075"/>
                </a:lnTo>
                <a:lnTo>
                  <a:pt x="1543050" y="1557338"/>
                </a:lnTo>
                <a:lnTo>
                  <a:pt x="1647825" y="1600200"/>
                </a:lnTo>
                <a:lnTo>
                  <a:pt x="1800225" y="1452563"/>
                </a:lnTo>
                <a:lnTo>
                  <a:pt x="428625" y="0"/>
                </a:lnTo>
                <a:lnTo>
                  <a:pt x="0" y="40005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sp macro="" textlink="">
        <xdr:nvSpPr>
          <xdr:cNvPr id="1134" name="Freeform: Shape 1133">
            <a:extLst>
              <a:ext uri="{FF2B5EF4-FFF2-40B4-BE49-F238E27FC236}">
                <a16:creationId xmlns:a16="http://schemas.microsoft.com/office/drawing/2014/main" id="{9C88C96E-A843-2F3B-4324-29A1D825ED76}"/>
              </a:ext>
            </a:extLst>
          </xdr:cNvPr>
          <xdr:cNvSpPr/>
        </xdr:nvSpPr>
        <xdr:spPr>
          <a:xfrm>
            <a:off x="1676400" y="56864250"/>
            <a:ext cx="1681163" cy="2814638"/>
          </a:xfrm>
          <a:custGeom>
            <a:avLst/>
            <a:gdLst>
              <a:gd name="connsiteX0" fmla="*/ 0 w 1681163"/>
              <a:gd name="connsiteY0" fmla="*/ 2562225 h 2814638"/>
              <a:gd name="connsiteX1" fmla="*/ 204788 w 1681163"/>
              <a:gd name="connsiteY1" fmla="*/ 2657475 h 2814638"/>
              <a:gd name="connsiteX2" fmla="*/ 290513 w 1681163"/>
              <a:gd name="connsiteY2" fmla="*/ 2600325 h 2814638"/>
              <a:gd name="connsiteX3" fmla="*/ 247650 w 1681163"/>
              <a:gd name="connsiteY3" fmla="*/ 2781300 h 2814638"/>
              <a:gd name="connsiteX4" fmla="*/ 323850 w 1681163"/>
              <a:gd name="connsiteY4" fmla="*/ 2719388 h 2814638"/>
              <a:gd name="connsiteX5" fmla="*/ 528638 w 1681163"/>
              <a:gd name="connsiteY5" fmla="*/ 2814638 h 2814638"/>
              <a:gd name="connsiteX6" fmla="*/ 1681163 w 1681163"/>
              <a:gd name="connsiteY6" fmla="*/ 457200 h 2814638"/>
              <a:gd name="connsiteX7" fmla="*/ 1266825 w 1681163"/>
              <a:gd name="connsiteY7" fmla="*/ 0 h 2814638"/>
              <a:gd name="connsiteX8" fmla="*/ 0 w 1681163"/>
              <a:gd name="connsiteY8" fmla="*/ 2562225 h 28146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81163" h="2814638">
                <a:moveTo>
                  <a:pt x="0" y="2562225"/>
                </a:moveTo>
                <a:lnTo>
                  <a:pt x="204788" y="2657475"/>
                </a:lnTo>
                <a:lnTo>
                  <a:pt x="290513" y="2600325"/>
                </a:lnTo>
                <a:lnTo>
                  <a:pt x="247650" y="2781300"/>
                </a:lnTo>
                <a:lnTo>
                  <a:pt x="323850" y="2719388"/>
                </a:lnTo>
                <a:lnTo>
                  <a:pt x="528638" y="2814638"/>
                </a:lnTo>
                <a:lnTo>
                  <a:pt x="1681163" y="457200"/>
                </a:lnTo>
                <a:lnTo>
                  <a:pt x="1266825" y="0"/>
                </a:lnTo>
                <a:lnTo>
                  <a:pt x="0" y="25622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sp macro="" textlink="">
        <xdr:nvSpPr>
          <xdr:cNvPr id="1135" name="Freeform: Shape 1134">
            <a:extLst>
              <a:ext uri="{FF2B5EF4-FFF2-40B4-BE49-F238E27FC236}">
                <a16:creationId xmlns:a16="http://schemas.microsoft.com/office/drawing/2014/main" id="{32D5B043-80AD-0099-383E-7B24579BC2B2}"/>
              </a:ext>
            </a:extLst>
          </xdr:cNvPr>
          <xdr:cNvSpPr/>
        </xdr:nvSpPr>
        <xdr:spPr>
          <a:xfrm>
            <a:off x="2943225" y="55797450"/>
            <a:ext cx="2867025" cy="1524000"/>
          </a:xfrm>
          <a:custGeom>
            <a:avLst/>
            <a:gdLst>
              <a:gd name="connsiteX0" fmla="*/ 419100 w 2867025"/>
              <a:gd name="connsiteY0" fmla="*/ 1524000 h 1524000"/>
              <a:gd name="connsiteX1" fmla="*/ 0 w 2867025"/>
              <a:gd name="connsiteY1" fmla="*/ 1066800 h 1524000"/>
              <a:gd name="connsiteX2" fmla="*/ 2647950 w 2867025"/>
              <a:gd name="connsiteY2" fmla="*/ 0 h 1524000"/>
              <a:gd name="connsiteX3" fmla="*/ 2728913 w 2867025"/>
              <a:gd name="connsiteY3" fmla="*/ 204788 h 1524000"/>
              <a:gd name="connsiteX4" fmla="*/ 2647950 w 2867025"/>
              <a:gd name="connsiteY4" fmla="*/ 280988 h 1524000"/>
              <a:gd name="connsiteX5" fmla="*/ 2857500 w 2867025"/>
              <a:gd name="connsiteY5" fmla="*/ 252413 h 1524000"/>
              <a:gd name="connsiteX6" fmla="*/ 2776538 w 2867025"/>
              <a:gd name="connsiteY6" fmla="*/ 309563 h 1524000"/>
              <a:gd name="connsiteX7" fmla="*/ 2867025 w 2867025"/>
              <a:gd name="connsiteY7" fmla="*/ 542925 h 1524000"/>
              <a:gd name="connsiteX8" fmla="*/ 419100 w 2867025"/>
              <a:gd name="connsiteY8" fmla="*/ 1524000 h 1524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67025" h="1524000">
                <a:moveTo>
                  <a:pt x="419100" y="1524000"/>
                </a:moveTo>
                <a:lnTo>
                  <a:pt x="0" y="1066800"/>
                </a:lnTo>
                <a:lnTo>
                  <a:pt x="2647950" y="0"/>
                </a:lnTo>
                <a:lnTo>
                  <a:pt x="2728913" y="204788"/>
                </a:lnTo>
                <a:lnTo>
                  <a:pt x="2647950" y="280988"/>
                </a:lnTo>
                <a:lnTo>
                  <a:pt x="2857500" y="252413"/>
                </a:lnTo>
                <a:lnTo>
                  <a:pt x="2776538" y="309563"/>
                </a:lnTo>
                <a:lnTo>
                  <a:pt x="2867025" y="542925"/>
                </a:lnTo>
                <a:lnTo>
                  <a:pt x="419100" y="152400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904" name="Straight Connector 903">
            <a:extLst>
              <a:ext uri="{FF2B5EF4-FFF2-40B4-BE49-F238E27FC236}">
                <a16:creationId xmlns:a16="http://schemas.microsoft.com/office/drawing/2014/main" id="{FBDDAA14-28F1-84D1-CF30-541D97A702C8}"/>
              </a:ext>
            </a:extLst>
          </xdr:cNvPr>
          <xdr:cNvCxnSpPr/>
        </xdr:nvCxnSpPr>
        <xdr:spPr>
          <a:xfrm flipV="1">
            <a:off x="1864573" y="57030057"/>
            <a:ext cx="1218837" cy="2477381"/>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873" name="Straight Connector 872">
            <a:extLst>
              <a:ext uri="{FF2B5EF4-FFF2-40B4-BE49-F238E27FC236}">
                <a16:creationId xmlns:a16="http://schemas.microsoft.com/office/drawing/2014/main" id="{E6CA2BDE-43B5-F188-CEDD-68508E34FA29}"/>
              </a:ext>
            </a:extLst>
          </xdr:cNvPr>
          <xdr:cNvCxnSpPr/>
        </xdr:nvCxnSpPr>
        <xdr:spPr>
          <a:xfrm flipH="1" flipV="1">
            <a:off x="3086493" y="57025373"/>
            <a:ext cx="1911168" cy="2024865"/>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800" name="Straight Connector 799">
            <a:extLst>
              <a:ext uri="{FF2B5EF4-FFF2-40B4-BE49-F238E27FC236}">
                <a16:creationId xmlns:a16="http://schemas.microsoft.com/office/drawing/2014/main" id="{C3AA9B86-1B5C-C8A4-82C5-0F53EE251CFC}"/>
              </a:ext>
            </a:extLst>
          </xdr:cNvPr>
          <xdr:cNvCxnSpPr/>
        </xdr:nvCxnSpPr>
        <xdr:spPr>
          <a:xfrm flipH="1">
            <a:off x="3080789" y="55981453"/>
            <a:ext cx="2577061" cy="1042235"/>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922" name="Straight Connector 921">
            <a:extLst>
              <a:ext uri="{FF2B5EF4-FFF2-40B4-BE49-F238E27FC236}">
                <a16:creationId xmlns:a16="http://schemas.microsoft.com/office/drawing/2014/main" id="{07258A51-5EF9-170E-8A4A-3AA4B6BE7E0C}"/>
              </a:ext>
            </a:extLst>
          </xdr:cNvPr>
          <xdr:cNvCxnSpPr/>
        </xdr:nvCxnSpPr>
        <xdr:spPr>
          <a:xfrm flipV="1">
            <a:off x="3002649" y="55866602"/>
            <a:ext cx="2608124" cy="105479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75" name="Straight Connector 974">
            <a:extLst>
              <a:ext uri="{FF2B5EF4-FFF2-40B4-BE49-F238E27FC236}">
                <a16:creationId xmlns:a16="http://schemas.microsoft.com/office/drawing/2014/main" id="{1E42E999-6C5B-4095-A9DD-6F0A81E1C805}"/>
              </a:ext>
            </a:extLst>
          </xdr:cNvPr>
          <xdr:cNvCxnSpPr/>
        </xdr:nvCxnSpPr>
        <xdr:spPr>
          <a:xfrm flipH="1" flipV="1">
            <a:off x="3461792" y="57659588"/>
            <a:ext cx="1371758" cy="1453365"/>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01" name="Straight Connector 1000">
            <a:extLst>
              <a:ext uri="{FF2B5EF4-FFF2-40B4-BE49-F238E27FC236}">
                <a16:creationId xmlns:a16="http://schemas.microsoft.com/office/drawing/2014/main" id="{267BBA3C-89F4-4DEE-B0CA-172F760473AE}"/>
              </a:ext>
            </a:extLst>
          </xdr:cNvPr>
          <xdr:cNvCxnSpPr/>
        </xdr:nvCxnSpPr>
        <xdr:spPr>
          <a:xfrm flipV="1">
            <a:off x="1746287" y="56920462"/>
            <a:ext cx="1249325" cy="2539351"/>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196" name="Straight Connector 1195">
            <a:extLst>
              <a:ext uri="{FF2B5EF4-FFF2-40B4-BE49-F238E27FC236}">
                <a16:creationId xmlns:a16="http://schemas.microsoft.com/office/drawing/2014/main" id="{C34BF28E-9016-7A4F-1CAA-403D1DD84780}"/>
              </a:ext>
            </a:extLst>
          </xdr:cNvPr>
          <xdr:cNvCxnSpPr/>
        </xdr:nvCxnSpPr>
        <xdr:spPr>
          <a:xfrm>
            <a:off x="4176712" y="56368950"/>
            <a:ext cx="219075" cy="54292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10" name="Straight Connector 1209">
            <a:extLst>
              <a:ext uri="{FF2B5EF4-FFF2-40B4-BE49-F238E27FC236}">
                <a16:creationId xmlns:a16="http://schemas.microsoft.com/office/drawing/2014/main" id="{7F21EB9F-9C46-14FA-F9AF-5F233F3590A2}"/>
              </a:ext>
            </a:extLst>
          </xdr:cNvPr>
          <xdr:cNvCxnSpPr/>
        </xdr:nvCxnSpPr>
        <xdr:spPr>
          <a:xfrm flipV="1">
            <a:off x="3948112" y="57888188"/>
            <a:ext cx="428625" cy="4000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26" name="Straight Connector 1225">
            <a:extLst>
              <a:ext uri="{FF2B5EF4-FFF2-40B4-BE49-F238E27FC236}">
                <a16:creationId xmlns:a16="http://schemas.microsoft.com/office/drawing/2014/main" id="{3B6D2380-8B78-304D-11BE-0DE49BA0297C}"/>
              </a:ext>
            </a:extLst>
          </xdr:cNvPr>
          <xdr:cNvCxnSpPr/>
        </xdr:nvCxnSpPr>
        <xdr:spPr>
          <a:xfrm>
            <a:off x="2266950" y="58221563"/>
            <a:ext cx="528638" cy="252413"/>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31" name="Straight Connector 1230">
            <a:extLst>
              <a:ext uri="{FF2B5EF4-FFF2-40B4-BE49-F238E27FC236}">
                <a16:creationId xmlns:a16="http://schemas.microsoft.com/office/drawing/2014/main" id="{9EFAD5E0-177F-9D01-4C04-79E4C0586402}"/>
              </a:ext>
            </a:extLst>
          </xdr:cNvPr>
          <xdr:cNvCxnSpPr/>
        </xdr:nvCxnSpPr>
        <xdr:spPr>
          <a:xfrm>
            <a:off x="3100387" y="57026175"/>
            <a:ext cx="7286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2" name="Straight Connector 1251">
            <a:extLst>
              <a:ext uri="{FF2B5EF4-FFF2-40B4-BE49-F238E27FC236}">
                <a16:creationId xmlns:a16="http://schemas.microsoft.com/office/drawing/2014/main" id="{E34E251D-5BE4-6735-2EAC-5D67C213CC59}"/>
              </a:ext>
            </a:extLst>
          </xdr:cNvPr>
          <xdr:cNvCxnSpPr/>
        </xdr:nvCxnSpPr>
        <xdr:spPr>
          <a:xfrm>
            <a:off x="3090863" y="57030938"/>
            <a:ext cx="0" cy="619125"/>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261" name="Arc 1260">
            <a:extLst>
              <a:ext uri="{FF2B5EF4-FFF2-40B4-BE49-F238E27FC236}">
                <a16:creationId xmlns:a16="http://schemas.microsoft.com/office/drawing/2014/main" id="{3CA4105D-92A9-5CF6-5EC1-18A0593CD25E}"/>
              </a:ext>
            </a:extLst>
          </xdr:cNvPr>
          <xdr:cNvSpPr/>
        </xdr:nvSpPr>
        <xdr:spPr>
          <a:xfrm rot="2303514">
            <a:off x="3252736" y="56878484"/>
            <a:ext cx="181080" cy="181080"/>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1263" name="Arc 1262">
            <a:extLst>
              <a:ext uri="{FF2B5EF4-FFF2-40B4-BE49-F238E27FC236}">
                <a16:creationId xmlns:a16="http://schemas.microsoft.com/office/drawing/2014/main" id="{255E6CEA-F1D1-46FB-AD99-17BE1377CA0F}"/>
              </a:ext>
            </a:extLst>
          </xdr:cNvPr>
          <xdr:cNvSpPr/>
        </xdr:nvSpPr>
        <xdr:spPr>
          <a:xfrm rot="4427220">
            <a:off x="3083747" y="56933332"/>
            <a:ext cx="271406" cy="271406"/>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1264" name="Arc 1263">
            <a:extLst>
              <a:ext uri="{FF2B5EF4-FFF2-40B4-BE49-F238E27FC236}">
                <a16:creationId xmlns:a16="http://schemas.microsoft.com/office/drawing/2014/main" id="{B3998177-B5C0-4C21-AA09-1830AB2CCB23}"/>
              </a:ext>
            </a:extLst>
          </xdr:cNvPr>
          <xdr:cNvSpPr/>
        </xdr:nvSpPr>
        <xdr:spPr>
          <a:xfrm rot="8803694">
            <a:off x="2883721" y="57190507"/>
            <a:ext cx="271406" cy="271406"/>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1281" name="TextBox 1280">
            <a:extLst>
              <a:ext uri="{FF2B5EF4-FFF2-40B4-BE49-F238E27FC236}">
                <a16:creationId xmlns:a16="http://schemas.microsoft.com/office/drawing/2014/main" id="{81608D84-7D46-42A7-B3C8-B6BC2D181136}"/>
              </a:ext>
            </a:extLst>
          </xdr:cNvPr>
          <xdr:cNvSpPr txBox="1"/>
        </xdr:nvSpPr>
        <xdr:spPr>
          <a:xfrm>
            <a:off x="3271837" y="57073800"/>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sp macro="" textlink="">
        <xdr:nvSpPr>
          <xdr:cNvPr id="1294" name="TextBox 1293">
            <a:extLst>
              <a:ext uri="{FF2B5EF4-FFF2-40B4-BE49-F238E27FC236}">
                <a16:creationId xmlns:a16="http://schemas.microsoft.com/office/drawing/2014/main" id="{8F2BA4BB-FD4D-4DFE-BC1C-BDA5809A3005}"/>
              </a:ext>
            </a:extLst>
          </xdr:cNvPr>
          <xdr:cNvSpPr txBox="1"/>
        </xdr:nvSpPr>
        <xdr:spPr>
          <a:xfrm>
            <a:off x="3362325" y="56821388"/>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sp macro="" textlink="">
        <xdr:nvSpPr>
          <xdr:cNvPr id="1297" name="TextBox 1296">
            <a:extLst>
              <a:ext uri="{FF2B5EF4-FFF2-40B4-BE49-F238E27FC236}">
                <a16:creationId xmlns:a16="http://schemas.microsoft.com/office/drawing/2014/main" id="{7CD8B343-DF7C-493C-AE39-D16329A865C6}"/>
              </a:ext>
            </a:extLst>
          </xdr:cNvPr>
          <xdr:cNvSpPr txBox="1"/>
        </xdr:nvSpPr>
        <xdr:spPr>
          <a:xfrm>
            <a:off x="2805112" y="57440513"/>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1304" name="Straight Connector 1303">
            <a:extLst>
              <a:ext uri="{FF2B5EF4-FFF2-40B4-BE49-F238E27FC236}">
                <a16:creationId xmlns:a16="http://schemas.microsoft.com/office/drawing/2014/main" id="{238169DF-27EB-A881-C76B-E8CE1B1EF78A}"/>
              </a:ext>
            </a:extLst>
          </xdr:cNvPr>
          <xdr:cNvCxnSpPr/>
        </xdr:nvCxnSpPr>
        <xdr:spPr>
          <a:xfrm flipV="1">
            <a:off x="2835475" y="56051644"/>
            <a:ext cx="1284088" cy="51733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08" name="Straight Connector 1307">
            <a:extLst>
              <a:ext uri="{FF2B5EF4-FFF2-40B4-BE49-F238E27FC236}">
                <a16:creationId xmlns:a16="http://schemas.microsoft.com/office/drawing/2014/main" id="{7DAE44C9-0DAF-4AE5-B22F-EEC37AE0E285}"/>
              </a:ext>
            </a:extLst>
          </xdr:cNvPr>
          <xdr:cNvCxnSpPr/>
        </xdr:nvCxnSpPr>
        <xdr:spPr>
          <a:xfrm>
            <a:off x="2877305" y="56473723"/>
            <a:ext cx="215233" cy="53340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33" name="Straight Connector 1332">
            <a:extLst>
              <a:ext uri="{FF2B5EF4-FFF2-40B4-BE49-F238E27FC236}">
                <a16:creationId xmlns:a16="http://schemas.microsoft.com/office/drawing/2014/main" id="{8A9E9660-D536-D622-B59C-3AFF2328B9AA}"/>
              </a:ext>
            </a:extLst>
          </xdr:cNvPr>
          <xdr:cNvCxnSpPr/>
        </xdr:nvCxnSpPr>
        <xdr:spPr>
          <a:xfrm flipH="1">
            <a:off x="2881316" y="56492773"/>
            <a:ext cx="42862"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39" name="Straight Connector 1338">
            <a:extLst>
              <a:ext uri="{FF2B5EF4-FFF2-40B4-BE49-F238E27FC236}">
                <a16:creationId xmlns:a16="http://schemas.microsoft.com/office/drawing/2014/main" id="{68C22BD1-F11B-45DE-8C3F-E5C59E3F86DA}"/>
              </a:ext>
            </a:extLst>
          </xdr:cNvPr>
          <xdr:cNvCxnSpPr/>
        </xdr:nvCxnSpPr>
        <xdr:spPr>
          <a:xfrm>
            <a:off x="4034589" y="56011763"/>
            <a:ext cx="132598" cy="3286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42" name="Straight Connector 1341">
            <a:extLst>
              <a:ext uri="{FF2B5EF4-FFF2-40B4-BE49-F238E27FC236}">
                <a16:creationId xmlns:a16="http://schemas.microsoft.com/office/drawing/2014/main" id="{16C9E49D-39ED-4B2D-B344-39A18A2A41D0}"/>
              </a:ext>
            </a:extLst>
          </xdr:cNvPr>
          <xdr:cNvCxnSpPr/>
        </xdr:nvCxnSpPr>
        <xdr:spPr>
          <a:xfrm flipH="1">
            <a:off x="4038600" y="56030813"/>
            <a:ext cx="42862"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68" name="Straight Connector 1367">
            <a:extLst>
              <a:ext uri="{FF2B5EF4-FFF2-40B4-BE49-F238E27FC236}">
                <a16:creationId xmlns:a16="http://schemas.microsoft.com/office/drawing/2014/main" id="{4263E77E-73CE-4668-BBA2-BF87021EBCD1}"/>
              </a:ext>
            </a:extLst>
          </xdr:cNvPr>
          <xdr:cNvCxnSpPr/>
        </xdr:nvCxnSpPr>
        <xdr:spPr>
          <a:xfrm>
            <a:off x="5881688" y="55592663"/>
            <a:ext cx="272883" cy="6762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00" name="Straight Connector 1399">
            <a:extLst>
              <a:ext uri="{FF2B5EF4-FFF2-40B4-BE49-F238E27FC236}">
                <a16:creationId xmlns:a16="http://schemas.microsoft.com/office/drawing/2014/main" id="{472F48DD-2E84-DD45-897A-1D7893A2D292}"/>
              </a:ext>
            </a:extLst>
          </xdr:cNvPr>
          <xdr:cNvCxnSpPr/>
        </xdr:nvCxnSpPr>
        <xdr:spPr>
          <a:xfrm flipV="1">
            <a:off x="5624342" y="55496282"/>
            <a:ext cx="700258" cy="28211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09" name="Straight Connector 1408">
            <a:extLst>
              <a:ext uri="{FF2B5EF4-FFF2-40B4-BE49-F238E27FC236}">
                <a16:creationId xmlns:a16="http://schemas.microsoft.com/office/drawing/2014/main" id="{A58C6D80-E259-DC7C-DE53-201723AD3581}"/>
              </a:ext>
            </a:extLst>
          </xdr:cNvPr>
          <xdr:cNvCxnSpPr/>
        </xdr:nvCxnSpPr>
        <xdr:spPr>
          <a:xfrm flipH="1">
            <a:off x="5886450" y="55606950"/>
            <a:ext cx="52388"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11" name="Straight Connector 1410">
            <a:extLst>
              <a:ext uri="{FF2B5EF4-FFF2-40B4-BE49-F238E27FC236}">
                <a16:creationId xmlns:a16="http://schemas.microsoft.com/office/drawing/2014/main" id="{98BF0277-E6CB-4C97-BACF-8864B8066BDB}"/>
              </a:ext>
            </a:extLst>
          </xdr:cNvPr>
          <xdr:cNvCxnSpPr/>
        </xdr:nvCxnSpPr>
        <xdr:spPr>
          <a:xfrm>
            <a:off x="6234113" y="55449788"/>
            <a:ext cx="274805" cy="6810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12" name="Straight Connector 1411">
            <a:extLst>
              <a:ext uri="{FF2B5EF4-FFF2-40B4-BE49-F238E27FC236}">
                <a16:creationId xmlns:a16="http://schemas.microsoft.com/office/drawing/2014/main" id="{4F601836-88A2-4AF9-A21C-6C020542D8A4}"/>
              </a:ext>
            </a:extLst>
          </xdr:cNvPr>
          <xdr:cNvCxnSpPr/>
        </xdr:nvCxnSpPr>
        <xdr:spPr>
          <a:xfrm flipH="1">
            <a:off x="6238875" y="55464075"/>
            <a:ext cx="52388"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15" name="Straight Connector 1414">
            <a:extLst>
              <a:ext uri="{FF2B5EF4-FFF2-40B4-BE49-F238E27FC236}">
                <a16:creationId xmlns:a16="http://schemas.microsoft.com/office/drawing/2014/main" id="{4D4D2F6D-206F-47FC-90A6-A8C963789A0F}"/>
              </a:ext>
            </a:extLst>
          </xdr:cNvPr>
          <xdr:cNvCxnSpPr/>
        </xdr:nvCxnSpPr>
        <xdr:spPr>
          <a:xfrm flipV="1">
            <a:off x="5843419" y="56043969"/>
            <a:ext cx="700258" cy="28211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18" name="Straight Connector 1417">
            <a:extLst>
              <a:ext uri="{FF2B5EF4-FFF2-40B4-BE49-F238E27FC236}">
                <a16:creationId xmlns:a16="http://schemas.microsoft.com/office/drawing/2014/main" id="{579A4B92-FC48-4628-A7B7-180B1595B3F0}"/>
              </a:ext>
            </a:extLst>
          </xdr:cNvPr>
          <xdr:cNvCxnSpPr/>
        </xdr:nvCxnSpPr>
        <xdr:spPr>
          <a:xfrm flipH="1">
            <a:off x="6105527" y="56154637"/>
            <a:ext cx="52388"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25" name="Straight Connector 1424">
            <a:extLst>
              <a:ext uri="{FF2B5EF4-FFF2-40B4-BE49-F238E27FC236}">
                <a16:creationId xmlns:a16="http://schemas.microsoft.com/office/drawing/2014/main" id="{A0FACF7E-4E6A-4702-B2A7-B3FB06B2C515}"/>
              </a:ext>
            </a:extLst>
          </xdr:cNvPr>
          <xdr:cNvCxnSpPr/>
        </xdr:nvCxnSpPr>
        <xdr:spPr>
          <a:xfrm flipH="1">
            <a:off x="6457952" y="56011762"/>
            <a:ext cx="52388"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46" name="Straight Connector 1445">
            <a:extLst>
              <a:ext uri="{FF2B5EF4-FFF2-40B4-BE49-F238E27FC236}">
                <a16:creationId xmlns:a16="http://schemas.microsoft.com/office/drawing/2014/main" id="{119AD3D0-842C-4622-A110-059FF5973943}"/>
              </a:ext>
            </a:extLst>
          </xdr:cNvPr>
          <xdr:cNvCxnSpPr/>
        </xdr:nvCxnSpPr>
        <xdr:spPr>
          <a:xfrm flipV="1">
            <a:off x="5695782" y="55821263"/>
            <a:ext cx="354634" cy="14287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48" name="Straight Connector 1447">
            <a:extLst>
              <a:ext uri="{FF2B5EF4-FFF2-40B4-BE49-F238E27FC236}">
                <a16:creationId xmlns:a16="http://schemas.microsoft.com/office/drawing/2014/main" id="{33AD34D9-8682-4981-B284-C9854B25C6D2}"/>
              </a:ext>
            </a:extLst>
          </xdr:cNvPr>
          <xdr:cNvCxnSpPr/>
        </xdr:nvCxnSpPr>
        <xdr:spPr>
          <a:xfrm flipH="1">
            <a:off x="5957890" y="55792687"/>
            <a:ext cx="52388"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56" name="Straight Connector 1455">
            <a:extLst>
              <a:ext uri="{FF2B5EF4-FFF2-40B4-BE49-F238E27FC236}">
                <a16:creationId xmlns:a16="http://schemas.microsoft.com/office/drawing/2014/main" id="{A7785F37-B34E-45BE-9CEE-4160313C5524}"/>
              </a:ext>
            </a:extLst>
          </xdr:cNvPr>
          <xdr:cNvCxnSpPr/>
        </xdr:nvCxnSpPr>
        <xdr:spPr>
          <a:xfrm flipV="1">
            <a:off x="1935443" y="56721374"/>
            <a:ext cx="721670" cy="146685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61" name="Straight Connector 1460">
            <a:extLst>
              <a:ext uri="{FF2B5EF4-FFF2-40B4-BE49-F238E27FC236}">
                <a16:creationId xmlns:a16="http://schemas.microsoft.com/office/drawing/2014/main" id="{2808A536-3972-4BC1-A287-E57A07F29A34}"/>
              </a:ext>
            </a:extLst>
          </xdr:cNvPr>
          <xdr:cNvCxnSpPr/>
        </xdr:nvCxnSpPr>
        <xdr:spPr>
          <a:xfrm>
            <a:off x="2538413" y="56773763"/>
            <a:ext cx="528638" cy="2524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3" name="Straight Connector 1472">
            <a:extLst>
              <a:ext uri="{FF2B5EF4-FFF2-40B4-BE49-F238E27FC236}">
                <a16:creationId xmlns:a16="http://schemas.microsoft.com/office/drawing/2014/main" id="{D4710FF1-9A8B-516D-1192-8E71134EE06F}"/>
              </a:ext>
            </a:extLst>
          </xdr:cNvPr>
          <xdr:cNvCxnSpPr/>
        </xdr:nvCxnSpPr>
        <xdr:spPr>
          <a:xfrm>
            <a:off x="2600325" y="56754712"/>
            <a:ext cx="23813"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4" name="Straight Connector 1473">
            <a:extLst>
              <a:ext uri="{FF2B5EF4-FFF2-40B4-BE49-F238E27FC236}">
                <a16:creationId xmlns:a16="http://schemas.microsoft.com/office/drawing/2014/main" id="{E04ECB6C-B45F-415D-A56C-88CEA9ACD9C7}"/>
              </a:ext>
            </a:extLst>
          </xdr:cNvPr>
          <xdr:cNvCxnSpPr/>
        </xdr:nvCxnSpPr>
        <xdr:spPr>
          <a:xfrm>
            <a:off x="1909763" y="58050112"/>
            <a:ext cx="319179" cy="1524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6" name="Straight Connector 1475">
            <a:extLst>
              <a:ext uri="{FF2B5EF4-FFF2-40B4-BE49-F238E27FC236}">
                <a16:creationId xmlns:a16="http://schemas.microsoft.com/office/drawing/2014/main" id="{0ACAA036-610A-4140-B684-2831D4973A7D}"/>
              </a:ext>
            </a:extLst>
          </xdr:cNvPr>
          <xdr:cNvCxnSpPr/>
        </xdr:nvCxnSpPr>
        <xdr:spPr>
          <a:xfrm>
            <a:off x="1971675" y="58031061"/>
            <a:ext cx="23813"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1" name="Straight Connector 1480">
            <a:extLst>
              <a:ext uri="{FF2B5EF4-FFF2-40B4-BE49-F238E27FC236}">
                <a16:creationId xmlns:a16="http://schemas.microsoft.com/office/drawing/2014/main" id="{A89A6477-41B2-3345-0E0E-2F16EA141CEE}"/>
              </a:ext>
            </a:extLst>
          </xdr:cNvPr>
          <xdr:cNvCxnSpPr/>
        </xdr:nvCxnSpPr>
        <xdr:spPr>
          <a:xfrm flipH="1">
            <a:off x="2762250" y="57731025"/>
            <a:ext cx="623888" cy="12761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3" name="Straight Connector 1482">
            <a:extLst>
              <a:ext uri="{FF2B5EF4-FFF2-40B4-BE49-F238E27FC236}">
                <a16:creationId xmlns:a16="http://schemas.microsoft.com/office/drawing/2014/main" id="{D9136820-8864-4DED-BF1D-1C3C11B0439B}"/>
              </a:ext>
            </a:extLst>
          </xdr:cNvPr>
          <xdr:cNvCxnSpPr/>
        </xdr:nvCxnSpPr>
        <xdr:spPr>
          <a:xfrm>
            <a:off x="2543176" y="58793062"/>
            <a:ext cx="319179" cy="1524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9" name="Straight Connector 1488">
            <a:extLst>
              <a:ext uri="{FF2B5EF4-FFF2-40B4-BE49-F238E27FC236}">
                <a16:creationId xmlns:a16="http://schemas.microsoft.com/office/drawing/2014/main" id="{31B417CA-C2BF-472A-A0ED-57BC35189C1D}"/>
              </a:ext>
            </a:extLst>
          </xdr:cNvPr>
          <xdr:cNvCxnSpPr/>
        </xdr:nvCxnSpPr>
        <xdr:spPr>
          <a:xfrm>
            <a:off x="2605088" y="58774011"/>
            <a:ext cx="23813"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90" name="Straight Connector 1489">
            <a:extLst>
              <a:ext uri="{FF2B5EF4-FFF2-40B4-BE49-F238E27FC236}">
                <a16:creationId xmlns:a16="http://schemas.microsoft.com/office/drawing/2014/main" id="{0252CCB6-2FCB-45C6-AA27-BBCEED0A58E1}"/>
              </a:ext>
            </a:extLst>
          </xdr:cNvPr>
          <xdr:cNvCxnSpPr/>
        </xdr:nvCxnSpPr>
        <xdr:spPr>
          <a:xfrm>
            <a:off x="2795588" y="58859736"/>
            <a:ext cx="23813"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98" name="Straight Connector 1497">
            <a:extLst>
              <a:ext uri="{FF2B5EF4-FFF2-40B4-BE49-F238E27FC236}">
                <a16:creationId xmlns:a16="http://schemas.microsoft.com/office/drawing/2014/main" id="{C3884922-9EEC-E655-D145-555E1ADD43EA}"/>
              </a:ext>
            </a:extLst>
          </xdr:cNvPr>
          <xdr:cNvCxnSpPr/>
        </xdr:nvCxnSpPr>
        <xdr:spPr>
          <a:xfrm flipV="1">
            <a:off x="3862387" y="56816644"/>
            <a:ext cx="1200151" cy="4809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2" name="Straight Connector 1501">
            <a:extLst>
              <a:ext uri="{FF2B5EF4-FFF2-40B4-BE49-F238E27FC236}">
                <a16:creationId xmlns:a16="http://schemas.microsoft.com/office/drawing/2014/main" id="{50FBD9DB-CC70-4EE3-8A7E-E0E0CC1E2BC5}"/>
              </a:ext>
            </a:extLst>
          </xdr:cNvPr>
          <xdr:cNvCxnSpPr/>
        </xdr:nvCxnSpPr>
        <xdr:spPr>
          <a:xfrm>
            <a:off x="4910130" y="56611841"/>
            <a:ext cx="119146" cy="2952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8" name="Straight Connector 1507">
            <a:extLst>
              <a:ext uri="{FF2B5EF4-FFF2-40B4-BE49-F238E27FC236}">
                <a16:creationId xmlns:a16="http://schemas.microsoft.com/office/drawing/2014/main" id="{A28F9C05-F7FC-4D85-897B-8E6CAEA3E0CD}"/>
              </a:ext>
            </a:extLst>
          </xdr:cNvPr>
          <xdr:cNvCxnSpPr/>
        </xdr:nvCxnSpPr>
        <xdr:spPr>
          <a:xfrm flipH="1">
            <a:off x="4914892" y="56626128"/>
            <a:ext cx="52388"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12" name="Straight Connector 1511">
            <a:extLst>
              <a:ext uri="{FF2B5EF4-FFF2-40B4-BE49-F238E27FC236}">
                <a16:creationId xmlns:a16="http://schemas.microsoft.com/office/drawing/2014/main" id="{1E4B68A0-7DC4-48E1-958A-6ADFB6D651DA}"/>
              </a:ext>
            </a:extLst>
          </xdr:cNvPr>
          <xdr:cNvCxnSpPr/>
        </xdr:nvCxnSpPr>
        <xdr:spPr>
          <a:xfrm flipH="1">
            <a:off x="4976804" y="56783292"/>
            <a:ext cx="52388"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18" name="Straight Connector 1517">
            <a:extLst>
              <a:ext uri="{FF2B5EF4-FFF2-40B4-BE49-F238E27FC236}">
                <a16:creationId xmlns:a16="http://schemas.microsoft.com/office/drawing/2014/main" id="{BBB99DB6-2EA8-4B88-8E52-AD6E00F59BAE}"/>
              </a:ext>
            </a:extLst>
          </xdr:cNvPr>
          <xdr:cNvCxnSpPr/>
        </xdr:nvCxnSpPr>
        <xdr:spPr>
          <a:xfrm flipV="1">
            <a:off x="4500563" y="57551320"/>
            <a:ext cx="590550" cy="55118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23" name="Straight Connector 1522">
            <a:extLst>
              <a:ext uri="{FF2B5EF4-FFF2-40B4-BE49-F238E27FC236}">
                <a16:creationId xmlns:a16="http://schemas.microsoft.com/office/drawing/2014/main" id="{8CC66B98-8E80-CC04-EB0F-220E41D74EA9}"/>
              </a:ext>
            </a:extLst>
          </xdr:cNvPr>
          <xdr:cNvCxnSpPr/>
        </xdr:nvCxnSpPr>
        <xdr:spPr>
          <a:xfrm>
            <a:off x="4414838" y="56926162"/>
            <a:ext cx="692546" cy="73342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34" name="Straight Connector 1533">
            <a:extLst>
              <a:ext uri="{FF2B5EF4-FFF2-40B4-BE49-F238E27FC236}">
                <a16:creationId xmlns:a16="http://schemas.microsoft.com/office/drawing/2014/main" id="{900F6C87-3C93-06B1-F2EF-4ACF7D20A2E1}"/>
              </a:ext>
            </a:extLst>
          </xdr:cNvPr>
          <xdr:cNvCxnSpPr/>
        </xdr:nvCxnSpPr>
        <xdr:spPr>
          <a:xfrm>
            <a:off x="5048250" y="57531001"/>
            <a:ext cx="0"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35" name="Straight Connector 1534">
            <a:extLst>
              <a:ext uri="{FF2B5EF4-FFF2-40B4-BE49-F238E27FC236}">
                <a16:creationId xmlns:a16="http://schemas.microsoft.com/office/drawing/2014/main" id="{CEC62613-DCA1-42C0-B3B3-D38B16FD23A3}"/>
              </a:ext>
            </a:extLst>
          </xdr:cNvPr>
          <xdr:cNvCxnSpPr/>
        </xdr:nvCxnSpPr>
        <xdr:spPr>
          <a:xfrm>
            <a:off x="4543423" y="57997727"/>
            <a:ext cx="0"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43" name="Straight Connector 1542">
            <a:extLst>
              <a:ext uri="{FF2B5EF4-FFF2-40B4-BE49-F238E27FC236}">
                <a16:creationId xmlns:a16="http://schemas.microsoft.com/office/drawing/2014/main" id="{EF0D2CD7-4FF7-4476-9B6D-A35C10E23A04}"/>
              </a:ext>
            </a:extLst>
          </xdr:cNvPr>
          <xdr:cNvCxnSpPr/>
        </xdr:nvCxnSpPr>
        <xdr:spPr>
          <a:xfrm>
            <a:off x="2800351" y="58493025"/>
            <a:ext cx="670060" cy="7096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46" name="Straight Connector 1545">
            <a:extLst>
              <a:ext uri="{FF2B5EF4-FFF2-40B4-BE49-F238E27FC236}">
                <a16:creationId xmlns:a16="http://schemas.microsoft.com/office/drawing/2014/main" id="{FADDBE2B-499E-49C3-A7C2-9854DB7C6A8D}"/>
              </a:ext>
            </a:extLst>
          </xdr:cNvPr>
          <xdr:cNvCxnSpPr/>
        </xdr:nvCxnSpPr>
        <xdr:spPr>
          <a:xfrm>
            <a:off x="3409948" y="59078812"/>
            <a:ext cx="0"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49" name="Straight Connector 1548">
            <a:extLst>
              <a:ext uri="{FF2B5EF4-FFF2-40B4-BE49-F238E27FC236}">
                <a16:creationId xmlns:a16="http://schemas.microsoft.com/office/drawing/2014/main" id="{11CAE063-4155-4A07-B0A1-738DB5049D3D}"/>
              </a:ext>
            </a:extLst>
          </xdr:cNvPr>
          <xdr:cNvCxnSpPr/>
        </xdr:nvCxnSpPr>
        <xdr:spPr>
          <a:xfrm flipV="1">
            <a:off x="3343275" y="58437145"/>
            <a:ext cx="823913" cy="76898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50" name="Straight Connector 1549">
            <a:extLst>
              <a:ext uri="{FF2B5EF4-FFF2-40B4-BE49-F238E27FC236}">
                <a16:creationId xmlns:a16="http://schemas.microsoft.com/office/drawing/2014/main" id="{4CC64B4B-98F6-4D11-A7D5-55420F7D7A43}"/>
              </a:ext>
            </a:extLst>
          </xdr:cNvPr>
          <xdr:cNvCxnSpPr/>
        </xdr:nvCxnSpPr>
        <xdr:spPr>
          <a:xfrm>
            <a:off x="4124325" y="58416826"/>
            <a:ext cx="0"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59" name="Straight Connector 1558">
            <a:extLst>
              <a:ext uri="{FF2B5EF4-FFF2-40B4-BE49-F238E27FC236}">
                <a16:creationId xmlns:a16="http://schemas.microsoft.com/office/drawing/2014/main" id="{0EFF8ADD-EFBF-42F9-A207-CA06BCA895A1}"/>
              </a:ext>
            </a:extLst>
          </xdr:cNvPr>
          <xdr:cNvCxnSpPr/>
        </xdr:nvCxnSpPr>
        <xdr:spPr>
          <a:xfrm flipV="1">
            <a:off x="4953000" y="58969275"/>
            <a:ext cx="547688" cy="5111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62" name="Straight Connector 1561">
            <a:extLst>
              <a:ext uri="{FF2B5EF4-FFF2-40B4-BE49-F238E27FC236}">
                <a16:creationId xmlns:a16="http://schemas.microsoft.com/office/drawing/2014/main" id="{3E6778AC-09A0-4C07-8313-E9F3597E7AB3}"/>
              </a:ext>
            </a:extLst>
          </xdr:cNvPr>
          <xdr:cNvCxnSpPr/>
        </xdr:nvCxnSpPr>
        <xdr:spPr>
          <a:xfrm>
            <a:off x="5253038" y="58814164"/>
            <a:ext cx="488240" cy="5170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65" name="Straight Connector 1564">
            <a:extLst>
              <a:ext uri="{FF2B5EF4-FFF2-40B4-BE49-F238E27FC236}">
                <a16:creationId xmlns:a16="http://schemas.microsoft.com/office/drawing/2014/main" id="{CE3FAC51-0285-47FB-A778-1ED54910A5E4}"/>
              </a:ext>
            </a:extLst>
          </xdr:cNvPr>
          <xdr:cNvCxnSpPr/>
        </xdr:nvCxnSpPr>
        <xdr:spPr>
          <a:xfrm>
            <a:off x="5448299" y="58954989"/>
            <a:ext cx="0"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71" name="Straight Connector 1570">
            <a:extLst>
              <a:ext uri="{FF2B5EF4-FFF2-40B4-BE49-F238E27FC236}">
                <a16:creationId xmlns:a16="http://schemas.microsoft.com/office/drawing/2014/main" id="{290E7049-C9DB-41AF-95D4-594890F91968}"/>
              </a:ext>
            </a:extLst>
          </xdr:cNvPr>
          <xdr:cNvCxnSpPr/>
        </xdr:nvCxnSpPr>
        <xdr:spPr>
          <a:xfrm>
            <a:off x="4814891" y="59214218"/>
            <a:ext cx="492734" cy="5218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74" name="Straight Connector 1573">
            <a:extLst>
              <a:ext uri="{FF2B5EF4-FFF2-40B4-BE49-F238E27FC236}">
                <a16:creationId xmlns:a16="http://schemas.microsoft.com/office/drawing/2014/main" id="{E7A9C413-A21F-4BFD-937B-F73AE45A1B95}"/>
              </a:ext>
            </a:extLst>
          </xdr:cNvPr>
          <xdr:cNvCxnSpPr/>
        </xdr:nvCxnSpPr>
        <xdr:spPr>
          <a:xfrm>
            <a:off x="5010152" y="59355043"/>
            <a:ext cx="0"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83" name="Straight Connector 1582">
            <a:extLst>
              <a:ext uri="{FF2B5EF4-FFF2-40B4-BE49-F238E27FC236}">
                <a16:creationId xmlns:a16="http://schemas.microsoft.com/office/drawing/2014/main" id="{003B7866-EF62-4598-95AC-6530C9672B08}"/>
              </a:ext>
            </a:extLst>
          </xdr:cNvPr>
          <xdr:cNvCxnSpPr/>
        </xdr:nvCxnSpPr>
        <xdr:spPr>
          <a:xfrm flipV="1">
            <a:off x="5191125" y="59221687"/>
            <a:ext cx="547688" cy="5111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84" name="Straight Connector 1583">
            <a:extLst>
              <a:ext uri="{FF2B5EF4-FFF2-40B4-BE49-F238E27FC236}">
                <a16:creationId xmlns:a16="http://schemas.microsoft.com/office/drawing/2014/main" id="{B394AFFE-8E1F-4330-96D8-165A88A0E445}"/>
              </a:ext>
            </a:extLst>
          </xdr:cNvPr>
          <xdr:cNvCxnSpPr/>
        </xdr:nvCxnSpPr>
        <xdr:spPr>
          <a:xfrm>
            <a:off x="5686424" y="59207401"/>
            <a:ext cx="0"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85" name="Straight Connector 1584">
            <a:extLst>
              <a:ext uri="{FF2B5EF4-FFF2-40B4-BE49-F238E27FC236}">
                <a16:creationId xmlns:a16="http://schemas.microsoft.com/office/drawing/2014/main" id="{5BEAA854-823B-4DC0-B9F8-E6E1AD95BDAA}"/>
              </a:ext>
            </a:extLst>
          </xdr:cNvPr>
          <xdr:cNvCxnSpPr/>
        </xdr:nvCxnSpPr>
        <xdr:spPr>
          <a:xfrm>
            <a:off x="5248277" y="59607455"/>
            <a:ext cx="0"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88" name="Straight Connector 1587">
            <a:extLst>
              <a:ext uri="{FF2B5EF4-FFF2-40B4-BE49-F238E27FC236}">
                <a16:creationId xmlns:a16="http://schemas.microsoft.com/office/drawing/2014/main" id="{B642BEFC-CC91-4E80-B9B2-3668C1E11051}"/>
              </a:ext>
            </a:extLst>
          </xdr:cNvPr>
          <xdr:cNvCxnSpPr/>
        </xdr:nvCxnSpPr>
        <xdr:spPr>
          <a:xfrm>
            <a:off x="5029200" y="59092639"/>
            <a:ext cx="216293" cy="2290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2" name="Straight Connector 1591">
            <a:extLst>
              <a:ext uri="{FF2B5EF4-FFF2-40B4-BE49-F238E27FC236}">
                <a16:creationId xmlns:a16="http://schemas.microsoft.com/office/drawing/2014/main" id="{304A016F-3408-4BCF-AE69-C8E12B6E76BE}"/>
              </a:ext>
            </a:extLst>
          </xdr:cNvPr>
          <xdr:cNvCxnSpPr/>
        </xdr:nvCxnSpPr>
        <xdr:spPr>
          <a:xfrm>
            <a:off x="5186363" y="59193117"/>
            <a:ext cx="0"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6" name="Straight Connector 1595">
            <a:extLst>
              <a:ext uri="{FF2B5EF4-FFF2-40B4-BE49-F238E27FC236}">
                <a16:creationId xmlns:a16="http://schemas.microsoft.com/office/drawing/2014/main" id="{031FF0DF-6A07-429E-99C7-B653F663F686}"/>
              </a:ext>
            </a:extLst>
          </xdr:cNvPr>
          <xdr:cNvCxnSpPr/>
        </xdr:nvCxnSpPr>
        <xdr:spPr>
          <a:xfrm flipV="1">
            <a:off x="1302740" y="59443580"/>
            <a:ext cx="364135" cy="74013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7" name="Straight Connector 1596">
            <a:extLst>
              <a:ext uri="{FF2B5EF4-FFF2-40B4-BE49-F238E27FC236}">
                <a16:creationId xmlns:a16="http://schemas.microsoft.com/office/drawing/2014/main" id="{AEA78120-37EE-4E7B-A659-03912950F88F}"/>
              </a:ext>
            </a:extLst>
          </xdr:cNvPr>
          <xdr:cNvCxnSpPr/>
        </xdr:nvCxnSpPr>
        <xdr:spPr>
          <a:xfrm>
            <a:off x="1509712" y="59683648"/>
            <a:ext cx="23813"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01" name="Straight Connector 1600">
            <a:extLst>
              <a:ext uri="{FF2B5EF4-FFF2-40B4-BE49-F238E27FC236}">
                <a16:creationId xmlns:a16="http://schemas.microsoft.com/office/drawing/2014/main" id="{7D1DF99D-2738-40E6-917E-0460B3FD7911}"/>
              </a:ext>
            </a:extLst>
          </xdr:cNvPr>
          <xdr:cNvCxnSpPr/>
        </xdr:nvCxnSpPr>
        <xdr:spPr>
          <a:xfrm flipH="1">
            <a:off x="1821075" y="59731275"/>
            <a:ext cx="360891" cy="7381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02" name="Straight Connector 1601">
            <a:extLst>
              <a:ext uri="{FF2B5EF4-FFF2-40B4-BE49-F238E27FC236}">
                <a16:creationId xmlns:a16="http://schemas.microsoft.com/office/drawing/2014/main" id="{1725DC3F-B224-4910-90B2-20CC13981EE8}"/>
              </a:ext>
            </a:extLst>
          </xdr:cNvPr>
          <xdr:cNvCxnSpPr/>
        </xdr:nvCxnSpPr>
        <xdr:spPr>
          <a:xfrm>
            <a:off x="1457325" y="59710207"/>
            <a:ext cx="652555" cy="31158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03" name="Straight Connector 1602">
            <a:extLst>
              <a:ext uri="{FF2B5EF4-FFF2-40B4-BE49-F238E27FC236}">
                <a16:creationId xmlns:a16="http://schemas.microsoft.com/office/drawing/2014/main" id="{288D8224-28EE-42E9-BCBA-5196022A2AFE}"/>
              </a:ext>
            </a:extLst>
          </xdr:cNvPr>
          <xdr:cNvCxnSpPr/>
        </xdr:nvCxnSpPr>
        <xdr:spPr>
          <a:xfrm>
            <a:off x="2038350" y="59936061"/>
            <a:ext cx="23813"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09" name="Straight Connector 1608">
            <a:extLst>
              <a:ext uri="{FF2B5EF4-FFF2-40B4-BE49-F238E27FC236}">
                <a16:creationId xmlns:a16="http://schemas.microsoft.com/office/drawing/2014/main" id="{143876D1-AEE0-4C84-8BA0-CF94E2879DF9}"/>
              </a:ext>
            </a:extLst>
          </xdr:cNvPr>
          <xdr:cNvCxnSpPr/>
        </xdr:nvCxnSpPr>
        <xdr:spPr>
          <a:xfrm>
            <a:off x="1328737" y="60050363"/>
            <a:ext cx="23813"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10" name="Straight Connector 1609">
            <a:extLst>
              <a:ext uri="{FF2B5EF4-FFF2-40B4-BE49-F238E27FC236}">
                <a16:creationId xmlns:a16="http://schemas.microsoft.com/office/drawing/2014/main" id="{9C07626A-B6F5-4024-B8DB-C9E12CF8A576}"/>
              </a:ext>
            </a:extLst>
          </xdr:cNvPr>
          <xdr:cNvCxnSpPr/>
        </xdr:nvCxnSpPr>
        <xdr:spPr>
          <a:xfrm>
            <a:off x="1276350" y="60076922"/>
            <a:ext cx="652555" cy="31158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11" name="Straight Connector 1610">
            <a:extLst>
              <a:ext uri="{FF2B5EF4-FFF2-40B4-BE49-F238E27FC236}">
                <a16:creationId xmlns:a16="http://schemas.microsoft.com/office/drawing/2014/main" id="{DFE6A708-6F4C-46EF-9DB7-5F2520867154}"/>
              </a:ext>
            </a:extLst>
          </xdr:cNvPr>
          <xdr:cNvCxnSpPr/>
        </xdr:nvCxnSpPr>
        <xdr:spPr>
          <a:xfrm>
            <a:off x="1857375" y="60302776"/>
            <a:ext cx="23813"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13" name="Straight Connector 1612">
            <a:extLst>
              <a:ext uri="{FF2B5EF4-FFF2-40B4-BE49-F238E27FC236}">
                <a16:creationId xmlns:a16="http://schemas.microsoft.com/office/drawing/2014/main" id="{D10EB577-472B-40D0-8695-5DFAE6CFDFD3}"/>
              </a:ext>
            </a:extLst>
          </xdr:cNvPr>
          <xdr:cNvCxnSpPr/>
        </xdr:nvCxnSpPr>
        <xdr:spPr>
          <a:xfrm flipV="1">
            <a:off x="1669450" y="59583599"/>
            <a:ext cx="159350" cy="32389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14" name="Straight Connector 1613">
            <a:extLst>
              <a:ext uri="{FF2B5EF4-FFF2-40B4-BE49-F238E27FC236}">
                <a16:creationId xmlns:a16="http://schemas.microsoft.com/office/drawing/2014/main" id="{7B855E4E-25DB-4BD4-B312-9468DF56F18A}"/>
              </a:ext>
            </a:extLst>
          </xdr:cNvPr>
          <xdr:cNvCxnSpPr/>
        </xdr:nvCxnSpPr>
        <xdr:spPr>
          <a:xfrm>
            <a:off x="1695447" y="59774140"/>
            <a:ext cx="23813" cy="119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16" name="Straight Connector 1615">
            <a:extLst>
              <a:ext uri="{FF2B5EF4-FFF2-40B4-BE49-F238E27FC236}">
                <a16:creationId xmlns:a16="http://schemas.microsoft.com/office/drawing/2014/main" id="{32E5BABC-17CD-4FE4-81BA-A2CB6D19F3E2}"/>
              </a:ext>
            </a:extLst>
          </xdr:cNvPr>
          <xdr:cNvCxnSpPr/>
        </xdr:nvCxnSpPr>
        <xdr:spPr>
          <a:xfrm>
            <a:off x="2328863" y="56654700"/>
            <a:ext cx="1347788" cy="52388"/>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18" name="Straight Connector 1617">
            <a:extLst>
              <a:ext uri="{FF2B5EF4-FFF2-40B4-BE49-F238E27FC236}">
                <a16:creationId xmlns:a16="http://schemas.microsoft.com/office/drawing/2014/main" id="{4B6F50AB-9C10-4C0C-B882-3D94065A5A2C}"/>
              </a:ext>
            </a:extLst>
          </xdr:cNvPr>
          <xdr:cNvCxnSpPr/>
        </xdr:nvCxnSpPr>
        <xdr:spPr>
          <a:xfrm>
            <a:off x="2324100" y="56649938"/>
            <a:ext cx="481013" cy="11906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22" name="Straight Connector 1621">
            <a:extLst>
              <a:ext uri="{FF2B5EF4-FFF2-40B4-BE49-F238E27FC236}">
                <a16:creationId xmlns:a16="http://schemas.microsoft.com/office/drawing/2014/main" id="{36187532-E156-4894-BBEA-16E17EF8A708}"/>
              </a:ext>
            </a:extLst>
          </xdr:cNvPr>
          <xdr:cNvCxnSpPr/>
        </xdr:nvCxnSpPr>
        <xdr:spPr>
          <a:xfrm flipH="1">
            <a:off x="4162426" y="58664475"/>
            <a:ext cx="328612" cy="6953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10" name="Straight Connector 1709">
            <a:extLst>
              <a:ext uri="{FF2B5EF4-FFF2-40B4-BE49-F238E27FC236}">
                <a16:creationId xmlns:a16="http://schemas.microsoft.com/office/drawing/2014/main" id="{18BEEB50-625B-4FA8-B1AE-DA11E68608C4}"/>
              </a:ext>
            </a:extLst>
          </xdr:cNvPr>
          <xdr:cNvCxnSpPr/>
        </xdr:nvCxnSpPr>
        <xdr:spPr>
          <a:xfrm flipV="1">
            <a:off x="4400550" y="57230963"/>
            <a:ext cx="683757" cy="63817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11" name="Straight Connector 1710">
            <a:extLst>
              <a:ext uri="{FF2B5EF4-FFF2-40B4-BE49-F238E27FC236}">
                <a16:creationId xmlns:a16="http://schemas.microsoft.com/office/drawing/2014/main" id="{55AD28F4-7699-4B87-9C06-3B5D9A8A1462}"/>
              </a:ext>
            </a:extLst>
          </xdr:cNvPr>
          <xdr:cNvCxnSpPr/>
        </xdr:nvCxnSpPr>
        <xdr:spPr>
          <a:xfrm flipV="1">
            <a:off x="3852863" y="56635650"/>
            <a:ext cx="693962" cy="64769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14" name="Straight Connector 1713">
            <a:extLst>
              <a:ext uri="{FF2B5EF4-FFF2-40B4-BE49-F238E27FC236}">
                <a16:creationId xmlns:a16="http://schemas.microsoft.com/office/drawing/2014/main" id="{EC49B2A5-F909-41B3-B855-BC37EDADA212}"/>
              </a:ext>
            </a:extLst>
          </xdr:cNvPr>
          <xdr:cNvCxnSpPr/>
        </xdr:nvCxnSpPr>
        <xdr:spPr>
          <a:xfrm>
            <a:off x="4424363" y="56637337"/>
            <a:ext cx="663971" cy="70316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15" name="Straight Connector 1714">
            <a:extLst>
              <a:ext uri="{FF2B5EF4-FFF2-40B4-BE49-F238E27FC236}">
                <a16:creationId xmlns:a16="http://schemas.microsoft.com/office/drawing/2014/main" id="{99E7FDA0-D10D-43EC-BF60-5376E57BD996}"/>
              </a:ext>
            </a:extLst>
          </xdr:cNvPr>
          <xdr:cNvCxnSpPr/>
        </xdr:nvCxnSpPr>
        <xdr:spPr>
          <a:xfrm>
            <a:off x="5029200" y="57211914"/>
            <a:ext cx="0"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18" name="Straight Connector 1717">
            <a:extLst>
              <a:ext uri="{FF2B5EF4-FFF2-40B4-BE49-F238E27FC236}">
                <a16:creationId xmlns:a16="http://schemas.microsoft.com/office/drawing/2014/main" id="{DF30FFD4-A4FC-42B8-BA71-69EE0DC84BC2}"/>
              </a:ext>
            </a:extLst>
          </xdr:cNvPr>
          <xdr:cNvCxnSpPr/>
        </xdr:nvCxnSpPr>
        <xdr:spPr>
          <a:xfrm>
            <a:off x="4481513" y="56630889"/>
            <a:ext cx="0" cy="128587"/>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76191</xdr:colOff>
      <xdr:row>209</xdr:row>
      <xdr:rowOff>76192</xdr:rowOff>
    </xdr:from>
    <xdr:to>
      <xdr:col>64</xdr:col>
      <xdr:colOff>85725</xdr:colOff>
      <xdr:row>233</xdr:row>
      <xdr:rowOff>80963</xdr:rowOff>
    </xdr:to>
    <xdr:grpSp>
      <xdr:nvGrpSpPr>
        <xdr:cNvPr id="1153" name="Group 1152">
          <a:extLst>
            <a:ext uri="{FF2B5EF4-FFF2-40B4-BE49-F238E27FC236}">
              <a16:creationId xmlns:a16="http://schemas.microsoft.com/office/drawing/2014/main" id="{36BAA173-22E7-2436-B960-1C348925AAF6}"/>
            </a:ext>
          </a:extLst>
        </xdr:cNvPr>
        <xdr:cNvGrpSpPr/>
      </xdr:nvGrpSpPr>
      <xdr:grpSpPr>
        <a:xfrm>
          <a:off x="6715116" y="30489517"/>
          <a:ext cx="3733809" cy="3433771"/>
          <a:chOff x="6715116" y="30489517"/>
          <a:chExt cx="3733809" cy="3433771"/>
        </a:xfrm>
      </xdr:grpSpPr>
      <xdr:cxnSp macro="">
        <xdr:nvCxnSpPr>
          <xdr:cNvPr id="788" name="Straight Connector 787">
            <a:extLst>
              <a:ext uri="{FF2B5EF4-FFF2-40B4-BE49-F238E27FC236}">
                <a16:creationId xmlns:a16="http://schemas.microsoft.com/office/drawing/2014/main" id="{E37DE4D0-DCA3-0661-BB28-54146B4CBE9A}"/>
              </a:ext>
            </a:extLst>
          </xdr:cNvPr>
          <xdr:cNvCxnSpPr/>
        </xdr:nvCxnSpPr>
        <xdr:spPr>
          <a:xfrm>
            <a:off x="6724650" y="33270826"/>
            <a:ext cx="5143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92" name="Straight Connector 791">
            <a:extLst>
              <a:ext uri="{FF2B5EF4-FFF2-40B4-BE49-F238E27FC236}">
                <a16:creationId xmlns:a16="http://schemas.microsoft.com/office/drawing/2014/main" id="{7E8EC384-8D92-4F15-211A-AE1AD3DE0BD3}"/>
              </a:ext>
            </a:extLst>
          </xdr:cNvPr>
          <xdr:cNvCxnSpPr/>
        </xdr:nvCxnSpPr>
        <xdr:spPr>
          <a:xfrm flipV="1">
            <a:off x="6800851" y="30732413"/>
            <a:ext cx="0" cy="26098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95" name="Straight Connector 794">
            <a:extLst>
              <a:ext uri="{FF2B5EF4-FFF2-40B4-BE49-F238E27FC236}">
                <a16:creationId xmlns:a16="http://schemas.microsoft.com/office/drawing/2014/main" id="{078B24C0-773A-3337-1A3B-4B7BDFBA7AE7}"/>
              </a:ext>
            </a:extLst>
          </xdr:cNvPr>
          <xdr:cNvCxnSpPr/>
        </xdr:nvCxnSpPr>
        <xdr:spPr>
          <a:xfrm>
            <a:off x="6715126" y="31427740"/>
            <a:ext cx="3429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98" name="Straight Connector 797">
            <a:extLst>
              <a:ext uri="{FF2B5EF4-FFF2-40B4-BE49-F238E27FC236}">
                <a16:creationId xmlns:a16="http://schemas.microsoft.com/office/drawing/2014/main" id="{4FD23BE3-1E02-5648-E4B5-7C91B8F86FE0}"/>
              </a:ext>
            </a:extLst>
          </xdr:cNvPr>
          <xdr:cNvCxnSpPr/>
        </xdr:nvCxnSpPr>
        <xdr:spPr>
          <a:xfrm flipH="1">
            <a:off x="6757988" y="3138487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02" name="Straight Connector 801">
            <a:extLst>
              <a:ext uri="{FF2B5EF4-FFF2-40B4-BE49-F238E27FC236}">
                <a16:creationId xmlns:a16="http://schemas.microsoft.com/office/drawing/2014/main" id="{1020ED2B-288E-4A81-AC19-BCD2618BA6D5}"/>
              </a:ext>
            </a:extLst>
          </xdr:cNvPr>
          <xdr:cNvCxnSpPr/>
        </xdr:nvCxnSpPr>
        <xdr:spPr>
          <a:xfrm>
            <a:off x="6715116" y="32123066"/>
            <a:ext cx="53817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06" name="Straight Connector 805">
            <a:extLst>
              <a:ext uri="{FF2B5EF4-FFF2-40B4-BE49-F238E27FC236}">
                <a16:creationId xmlns:a16="http://schemas.microsoft.com/office/drawing/2014/main" id="{3F515128-06CC-4449-B757-3A60FBDA9E02}"/>
              </a:ext>
            </a:extLst>
          </xdr:cNvPr>
          <xdr:cNvCxnSpPr/>
        </xdr:nvCxnSpPr>
        <xdr:spPr>
          <a:xfrm flipH="1">
            <a:off x="6757978" y="32080203"/>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07" name="Straight Connector 806">
            <a:extLst>
              <a:ext uri="{FF2B5EF4-FFF2-40B4-BE49-F238E27FC236}">
                <a16:creationId xmlns:a16="http://schemas.microsoft.com/office/drawing/2014/main" id="{81430803-8076-4DAE-A56D-F00D6958D758}"/>
              </a:ext>
            </a:extLst>
          </xdr:cNvPr>
          <xdr:cNvCxnSpPr/>
        </xdr:nvCxnSpPr>
        <xdr:spPr>
          <a:xfrm flipH="1">
            <a:off x="6753227" y="33232726"/>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25" name="Straight Connector 824">
            <a:extLst>
              <a:ext uri="{FF2B5EF4-FFF2-40B4-BE49-F238E27FC236}">
                <a16:creationId xmlns:a16="http://schemas.microsoft.com/office/drawing/2014/main" id="{71E26AA4-29A7-4C21-907F-630DAD899472}"/>
              </a:ext>
            </a:extLst>
          </xdr:cNvPr>
          <xdr:cNvCxnSpPr/>
        </xdr:nvCxnSpPr>
        <xdr:spPr>
          <a:xfrm>
            <a:off x="6715122" y="30803849"/>
            <a:ext cx="264795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26" name="Straight Connector 825">
            <a:extLst>
              <a:ext uri="{FF2B5EF4-FFF2-40B4-BE49-F238E27FC236}">
                <a16:creationId xmlns:a16="http://schemas.microsoft.com/office/drawing/2014/main" id="{DAAA1BCF-ADFA-4007-8AD8-F4A7C5A467F8}"/>
              </a:ext>
            </a:extLst>
          </xdr:cNvPr>
          <xdr:cNvCxnSpPr/>
        </xdr:nvCxnSpPr>
        <xdr:spPr>
          <a:xfrm flipH="1">
            <a:off x="6757984" y="30760986"/>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34" name="Straight Connector 833">
            <a:extLst>
              <a:ext uri="{FF2B5EF4-FFF2-40B4-BE49-F238E27FC236}">
                <a16:creationId xmlns:a16="http://schemas.microsoft.com/office/drawing/2014/main" id="{173E4BDE-2371-761E-DC6A-E486EA0820E2}"/>
              </a:ext>
            </a:extLst>
          </xdr:cNvPr>
          <xdr:cNvCxnSpPr/>
        </xdr:nvCxnSpPr>
        <xdr:spPr>
          <a:xfrm>
            <a:off x="9515475" y="30808609"/>
            <a:ext cx="9334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40" name="Straight Connector 839">
            <a:extLst>
              <a:ext uri="{FF2B5EF4-FFF2-40B4-BE49-F238E27FC236}">
                <a16:creationId xmlns:a16="http://schemas.microsoft.com/office/drawing/2014/main" id="{6718A9D8-0EF1-8392-9C72-65165E892E90}"/>
              </a:ext>
            </a:extLst>
          </xdr:cNvPr>
          <xdr:cNvCxnSpPr/>
        </xdr:nvCxnSpPr>
        <xdr:spPr>
          <a:xfrm>
            <a:off x="10039350" y="30732413"/>
            <a:ext cx="0" cy="262889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46" name="Straight Connector 845">
            <a:extLst>
              <a:ext uri="{FF2B5EF4-FFF2-40B4-BE49-F238E27FC236}">
                <a16:creationId xmlns:a16="http://schemas.microsoft.com/office/drawing/2014/main" id="{4932D095-6D0D-ED6F-CEC7-5EAF49BB2D3C}"/>
              </a:ext>
            </a:extLst>
          </xdr:cNvPr>
          <xdr:cNvCxnSpPr/>
        </xdr:nvCxnSpPr>
        <xdr:spPr>
          <a:xfrm>
            <a:off x="8172450" y="33270826"/>
            <a:ext cx="22526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50" name="Straight Connector 849">
            <a:extLst>
              <a:ext uri="{FF2B5EF4-FFF2-40B4-BE49-F238E27FC236}">
                <a16:creationId xmlns:a16="http://schemas.microsoft.com/office/drawing/2014/main" id="{00C2C6B2-91B9-9306-075D-0B47F80AD503}"/>
              </a:ext>
            </a:extLst>
          </xdr:cNvPr>
          <xdr:cNvCxnSpPr/>
        </xdr:nvCxnSpPr>
        <xdr:spPr>
          <a:xfrm flipH="1">
            <a:off x="9996487" y="33232726"/>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53" name="Straight Connector 852">
            <a:extLst>
              <a:ext uri="{FF2B5EF4-FFF2-40B4-BE49-F238E27FC236}">
                <a16:creationId xmlns:a16="http://schemas.microsoft.com/office/drawing/2014/main" id="{3B346C35-5C62-43A5-9617-170EA13912E1}"/>
              </a:ext>
            </a:extLst>
          </xdr:cNvPr>
          <xdr:cNvCxnSpPr/>
        </xdr:nvCxnSpPr>
        <xdr:spPr>
          <a:xfrm>
            <a:off x="9086850" y="32804101"/>
            <a:ext cx="10287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57" name="Straight Connector 856">
            <a:extLst>
              <a:ext uri="{FF2B5EF4-FFF2-40B4-BE49-F238E27FC236}">
                <a16:creationId xmlns:a16="http://schemas.microsoft.com/office/drawing/2014/main" id="{F51B6D38-2C5B-449E-B16E-559521187E3E}"/>
              </a:ext>
            </a:extLst>
          </xdr:cNvPr>
          <xdr:cNvCxnSpPr/>
        </xdr:nvCxnSpPr>
        <xdr:spPr>
          <a:xfrm flipH="1">
            <a:off x="9996485" y="32766001"/>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60" name="Straight Connector 859">
            <a:extLst>
              <a:ext uri="{FF2B5EF4-FFF2-40B4-BE49-F238E27FC236}">
                <a16:creationId xmlns:a16="http://schemas.microsoft.com/office/drawing/2014/main" id="{0B023307-6FF5-4691-951A-DEB5AAAF99E1}"/>
              </a:ext>
            </a:extLst>
          </xdr:cNvPr>
          <xdr:cNvCxnSpPr/>
        </xdr:nvCxnSpPr>
        <xdr:spPr>
          <a:xfrm>
            <a:off x="9358313" y="32399291"/>
            <a:ext cx="76199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62" name="Straight Connector 861">
            <a:extLst>
              <a:ext uri="{FF2B5EF4-FFF2-40B4-BE49-F238E27FC236}">
                <a16:creationId xmlns:a16="http://schemas.microsoft.com/office/drawing/2014/main" id="{D7896881-CAAE-4455-AB98-735966A44928}"/>
              </a:ext>
            </a:extLst>
          </xdr:cNvPr>
          <xdr:cNvCxnSpPr/>
        </xdr:nvCxnSpPr>
        <xdr:spPr>
          <a:xfrm flipH="1">
            <a:off x="9996483" y="32361191"/>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64" name="Straight Connector 863">
            <a:extLst>
              <a:ext uri="{FF2B5EF4-FFF2-40B4-BE49-F238E27FC236}">
                <a16:creationId xmlns:a16="http://schemas.microsoft.com/office/drawing/2014/main" id="{7B3EE2F4-34DD-4E05-AF09-AE55A9C94E65}"/>
              </a:ext>
            </a:extLst>
          </xdr:cNvPr>
          <xdr:cNvCxnSpPr/>
        </xdr:nvCxnSpPr>
        <xdr:spPr>
          <a:xfrm>
            <a:off x="9682167" y="31489650"/>
            <a:ext cx="43814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68" name="Straight Connector 867">
            <a:extLst>
              <a:ext uri="{FF2B5EF4-FFF2-40B4-BE49-F238E27FC236}">
                <a16:creationId xmlns:a16="http://schemas.microsoft.com/office/drawing/2014/main" id="{709214A9-DAAB-4D75-A08A-1B4C539F7D41}"/>
              </a:ext>
            </a:extLst>
          </xdr:cNvPr>
          <xdr:cNvCxnSpPr/>
        </xdr:nvCxnSpPr>
        <xdr:spPr>
          <a:xfrm flipH="1">
            <a:off x="9996487" y="31451550"/>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70" name="Straight Connector 869">
            <a:extLst>
              <a:ext uri="{FF2B5EF4-FFF2-40B4-BE49-F238E27FC236}">
                <a16:creationId xmlns:a16="http://schemas.microsoft.com/office/drawing/2014/main" id="{E589E9B5-F7A3-4DB3-9F3B-828230807C0E}"/>
              </a:ext>
            </a:extLst>
          </xdr:cNvPr>
          <xdr:cNvCxnSpPr/>
        </xdr:nvCxnSpPr>
        <xdr:spPr>
          <a:xfrm flipH="1">
            <a:off x="9996487" y="30770510"/>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74" name="Straight Connector 873">
            <a:extLst>
              <a:ext uri="{FF2B5EF4-FFF2-40B4-BE49-F238E27FC236}">
                <a16:creationId xmlns:a16="http://schemas.microsoft.com/office/drawing/2014/main" id="{094A441C-39A8-46F7-8AC9-5FFB1B7F3D31}"/>
              </a:ext>
            </a:extLst>
          </xdr:cNvPr>
          <xdr:cNvCxnSpPr/>
        </xdr:nvCxnSpPr>
        <xdr:spPr>
          <a:xfrm>
            <a:off x="10363201" y="30727650"/>
            <a:ext cx="0" cy="26336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75" name="Straight Connector 874">
            <a:extLst>
              <a:ext uri="{FF2B5EF4-FFF2-40B4-BE49-F238E27FC236}">
                <a16:creationId xmlns:a16="http://schemas.microsoft.com/office/drawing/2014/main" id="{7CE519DC-ED26-4909-B937-528E9AE95D06}"/>
              </a:ext>
            </a:extLst>
          </xdr:cNvPr>
          <xdr:cNvCxnSpPr/>
        </xdr:nvCxnSpPr>
        <xdr:spPr>
          <a:xfrm flipH="1">
            <a:off x="10320338" y="33232728"/>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77" name="Straight Connector 876">
            <a:extLst>
              <a:ext uri="{FF2B5EF4-FFF2-40B4-BE49-F238E27FC236}">
                <a16:creationId xmlns:a16="http://schemas.microsoft.com/office/drawing/2014/main" id="{1A38D378-58F8-4F9F-949E-9D12F219ACD6}"/>
              </a:ext>
            </a:extLst>
          </xdr:cNvPr>
          <xdr:cNvCxnSpPr/>
        </xdr:nvCxnSpPr>
        <xdr:spPr>
          <a:xfrm flipH="1">
            <a:off x="10320338" y="30770513"/>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85" name="Straight Connector 884">
            <a:extLst>
              <a:ext uri="{FF2B5EF4-FFF2-40B4-BE49-F238E27FC236}">
                <a16:creationId xmlns:a16="http://schemas.microsoft.com/office/drawing/2014/main" id="{DCC0618E-1D2D-01A2-C398-5BA8CF3A540A}"/>
              </a:ext>
            </a:extLst>
          </xdr:cNvPr>
          <xdr:cNvCxnSpPr/>
        </xdr:nvCxnSpPr>
        <xdr:spPr>
          <a:xfrm flipV="1">
            <a:off x="7110412" y="30841950"/>
            <a:ext cx="0" cy="48577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87" name="Straight Connector 886">
            <a:extLst>
              <a:ext uri="{FF2B5EF4-FFF2-40B4-BE49-F238E27FC236}">
                <a16:creationId xmlns:a16="http://schemas.microsoft.com/office/drawing/2014/main" id="{4465FC43-9786-FC59-9DD1-AFF6039CD269}"/>
              </a:ext>
            </a:extLst>
          </xdr:cNvPr>
          <xdr:cNvCxnSpPr/>
        </xdr:nvCxnSpPr>
        <xdr:spPr>
          <a:xfrm flipV="1">
            <a:off x="7110413" y="30489525"/>
            <a:ext cx="0" cy="2619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94" name="Straight Connector 893">
            <a:extLst>
              <a:ext uri="{FF2B5EF4-FFF2-40B4-BE49-F238E27FC236}">
                <a16:creationId xmlns:a16="http://schemas.microsoft.com/office/drawing/2014/main" id="{A2781C85-6F66-4322-DFEE-445363315C2D}"/>
              </a:ext>
            </a:extLst>
          </xdr:cNvPr>
          <xdr:cNvCxnSpPr/>
        </xdr:nvCxnSpPr>
        <xdr:spPr>
          <a:xfrm>
            <a:off x="7034212" y="30560963"/>
            <a:ext cx="267652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95" name="Straight Connector 894">
            <a:extLst>
              <a:ext uri="{FF2B5EF4-FFF2-40B4-BE49-F238E27FC236}">
                <a16:creationId xmlns:a16="http://schemas.microsoft.com/office/drawing/2014/main" id="{ACBC9B35-0B0D-4C99-93E0-38B16A7A9FF8}"/>
              </a:ext>
            </a:extLst>
          </xdr:cNvPr>
          <xdr:cNvCxnSpPr/>
        </xdr:nvCxnSpPr>
        <xdr:spPr>
          <a:xfrm flipH="1">
            <a:off x="7067546" y="30518098"/>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99" name="Straight Connector 898">
            <a:extLst>
              <a:ext uri="{FF2B5EF4-FFF2-40B4-BE49-F238E27FC236}">
                <a16:creationId xmlns:a16="http://schemas.microsoft.com/office/drawing/2014/main" id="{9CED2D1E-0522-45BF-A2BE-3E2BCDBE47A7}"/>
              </a:ext>
            </a:extLst>
          </xdr:cNvPr>
          <xdr:cNvCxnSpPr/>
        </xdr:nvCxnSpPr>
        <xdr:spPr>
          <a:xfrm flipV="1">
            <a:off x="9458330" y="30489525"/>
            <a:ext cx="0" cy="2952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1" name="Straight Connector 900">
            <a:extLst>
              <a:ext uri="{FF2B5EF4-FFF2-40B4-BE49-F238E27FC236}">
                <a16:creationId xmlns:a16="http://schemas.microsoft.com/office/drawing/2014/main" id="{9A0AFE2D-CE3E-45D9-9AF0-E0B8E4D4D14F}"/>
              </a:ext>
            </a:extLst>
          </xdr:cNvPr>
          <xdr:cNvCxnSpPr/>
        </xdr:nvCxnSpPr>
        <xdr:spPr>
          <a:xfrm flipH="1">
            <a:off x="9415463" y="30518098"/>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5" name="Straight Connector 904">
            <a:extLst>
              <a:ext uri="{FF2B5EF4-FFF2-40B4-BE49-F238E27FC236}">
                <a16:creationId xmlns:a16="http://schemas.microsoft.com/office/drawing/2014/main" id="{DE70078C-9DE4-4AF3-AE8A-48C333D1EC55}"/>
              </a:ext>
            </a:extLst>
          </xdr:cNvPr>
          <xdr:cNvCxnSpPr/>
        </xdr:nvCxnSpPr>
        <xdr:spPr>
          <a:xfrm flipV="1">
            <a:off x="9639305" y="30489517"/>
            <a:ext cx="0" cy="94774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1" name="Straight Connector 910">
            <a:extLst>
              <a:ext uri="{FF2B5EF4-FFF2-40B4-BE49-F238E27FC236}">
                <a16:creationId xmlns:a16="http://schemas.microsoft.com/office/drawing/2014/main" id="{60A1A399-FA91-498D-BF00-62303451ABAC}"/>
              </a:ext>
            </a:extLst>
          </xdr:cNvPr>
          <xdr:cNvCxnSpPr/>
        </xdr:nvCxnSpPr>
        <xdr:spPr>
          <a:xfrm flipH="1">
            <a:off x="9596438" y="3051809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9" name="Straight Connector 918">
            <a:extLst>
              <a:ext uri="{FF2B5EF4-FFF2-40B4-BE49-F238E27FC236}">
                <a16:creationId xmlns:a16="http://schemas.microsoft.com/office/drawing/2014/main" id="{31ABC29A-5D3A-458D-91A1-F5EBA65A4DF2}"/>
              </a:ext>
            </a:extLst>
          </xdr:cNvPr>
          <xdr:cNvCxnSpPr/>
        </xdr:nvCxnSpPr>
        <xdr:spPr>
          <a:xfrm flipV="1">
            <a:off x="9253538" y="30956246"/>
            <a:ext cx="0" cy="56674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20" name="Straight Connector 919">
            <a:extLst>
              <a:ext uri="{FF2B5EF4-FFF2-40B4-BE49-F238E27FC236}">
                <a16:creationId xmlns:a16="http://schemas.microsoft.com/office/drawing/2014/main" id="{9AB0FA09-1184-4DCE-9A5D-C670DEAA6FED}"/>
              </a:ext>
            </a:extLst>
          </xdr:cNvPr>
          <xdr:cNvCxnSpPr/>
        </xdr:nvCxnSpPr>
        <xdr:spPr>
          <a:xfrm flipV="1">
            <a:off x="9320213" y="30956235"/>
            <a:ext cx="0" cy="132399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29" name="Straight Connector 928">
            <a:extLst>
              <a:ext uri="{FF2B5EF4-FFF2-40B4-BE49-F238E27FC236}">
                <a16:creationId xmlns:a16="http://schemas.microsoft.com/office/drawing/2014/main" id="{4D585788-7062-1EF0-8822-D15F1D65DD78}"/>
              </a:ext>
            </a:extLst>
          </xdr:cNvPr>
          <xdr:cNvCxnSpPr/>
        </xdr:nvCxnSpPr>
        <xdr:spPr>
          <a:xfrm>
            <a:off x="7291388" y="33323213"/>
            <a:ext cx="0" cy="3000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31" name="Straight Connector 930">
            <a:extLst>
              <a:ext uri="{FF2B5EF4-FFF2-40B4-BE49-F238E27FC236}">
                <a16:creationId xmlns:a16="http://schemas.microsoft.com/office/drawing/2014/main" id="{69F5AD78-DFDA-38A0-29EC-0D2CC5920B2F}"/>
              </a:ext>
            </a:extLst>
          </xdr:cNvPr>
          <xdr:cNvCxnSpPr/>
        </xdr:nvCxnSpPr>
        <xdr:spPr>
          <a:xfrm>
            <a:off x="7038975" y="33556575"/>
            <a:ext cx="266223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33" name="Straight Connector 932">
            <a:extLst>
              <a:ext uri="{FF2B5EF4-FFF2-40B4-BE49-F238E27FC236}">
                <a16:creationId xmlns:a16="http://schemas.microsoft.com/office/drawing/2014/main" id="{40816F3F-6A8E-D6FC-6E4F-9AEF8A648F83}"/>
              </a:ext>
            </a:extLst>
          </xdr:cNvPr>
          <xdr:cNvCxnSpPr/>
        </xdr:nvCxnSpPr>
        <xdr:spPr>
          <a:xfrm flipH="1">
            <a:off x="7248525" y="33518475"/>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34" name="Straight Connector 933">
            <a:extLst>
              <a:ext uri="{FF2B5EF4-FFF2-40B4-BE49-F238E27FC236}">
                <a16:creationId xmlns:a16="http://schemas.microsoft.com/office/drawing/2014/main" id="{E06DF83D-D399-46A7-AC4D-4B6AF0B3BA04}"/>
              </a:ext>
            </a:extLst>
          </xdr:cNvPr>
          <xdr:cNvCxnSpPr/>
        </xdr:nvCxnSpPr>
        <xdr:spPr>
          <a:xfrm>
            <a:off x="8015291" y="33323213"/>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35" name="Straight Connector 934">
            <a:extLst>
              <a:ext uri="{FF2B5EF4-FFF2-40B4-BE49-F238E27FC236}">
                <a16:creationId xmlns:a16="http://schemas.microsoft.com/office/drawing/2014/main" id="{12233D83-8029-46D3-BEA6-E5FA0563AC07}"/>
              </a:ext>
            </a:extLst>
          </xdr:cNvPr>
          <xdr:cNvCxnSpPr/>
        </xdr:nvCxnSpPr>
        <xdr:spPr>
          <a:xfrm flipH="1">
            <a:off x="7972428" y="33518475"/>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36" name="Straight Connector 935">
            <a:extLst>
              <a:ext uri="{FF2B5EF4-FFF2-40B4-BE49-F238E27FC236}">
                <a16:creationId xmlns:a16="http://schemas.microsoft.com/office/drawing/2014/main" id="{AA78F522-D452-43C4-AB08-D559602878FE}"/>
              </a:ext>
            </a:extLst>
          </xdr:cNvPr>
          <xdr:cNvCxnSpPr/>
        </xdr:nvCxnSpPr>
        <xdr:spPr>
          <a:xfrm>
            <a:off x="9034466" y="33323212"/>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37" name="Straight Connector 936">
            <a:extLst>
              <a:ext uri="{FF2B5EF4-FFF2-40B4-BE49-F238E27FC236}">
                <a16:creationId xmlns:a16="http://schemas.microsoft.com/office/drawing/2014/main" id="{1E253D9D-F46C-436D-8EC2-489F3B01D4E7}"/>
              </a:ext>
            </a:extLst>
          </xdr:cNvPr>
          <xdr:cNvCxnSpPr/>
        </xdr:nvCxnSpPr>
        <xdr:spPr>
          <a:xfrm flipH="1">
            <a:off x="8991603" y="33518474"/>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38" name="Straight Connector 937">
            <a:extLst>
              <a:ext uri="{FF2B5EF4-FFF2-40B4-BE49-F238E27FC236}">
                <a16:creationId xmlns:a16="http://schemas.microsoft.com/office/drawing/2014/main" id="{CDA09407-961A-4ED6-B0DB-AD36935203C5}"/>
              </a:ext>
            </a:extLst>
          </xdr:cNvPr>
          <xdr:cNvCxnSpPr/>
        </xdr:nvCxnSpPr>
        <xdr:spPr>
          <a:xfrm>
            <a:off x="9320217" y="33323213"/>
            <a:ext cx="0" cy="2952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39" name="Straight Connector 938">
            <a:extLst>
              <a:ext uri="{FF2B5EF4-FFF2-40B4-BE49-F238E27FC236}">
                <a16:creationId xmlns:a16="http://schemas.microsoft.com/office/drawing/2014/main" id="{43A8831C-21AD-47AE-A465-3E30ACCF587C}"/>
              </a:ext>
            </a:extLst>
          </xdr:cNvPr>
          <xdr:cNvCxnSpPr/>
        </xdr:nvCxnSpPr>
        <xdr:spPr>
          <a:xfrm flipH="1">
            <a:off x="9277354" y="3351847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4" name="Straight Connector 943">
            <a:extLst>
              <a:ext uri="{FF2B5EF4-FFF2-40B4-BE49-F238E27FC236}">
                <a16:creationId xmlns:a16="http://schemas.microsoft.com/office/drawing/2014/main" id="{F73347EB-4FA5-4CFE-A8D0-6F4BF610FAEB}"/>
              </a:ext>
            </a:extLst>
          </xdr:cNvPr>
          <xdr:cNvCxnSpPr/>
        </xdr:nvCxnSpPr>
        <xdr:spPr>
          <a:xfrm>
            <a:off x="9034466" y="32851725"/>
            <a:ext cx="0" cy="36670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5" name="Straight Connector 944">
            <a:extLst>
              <a:ext uri="{FF2B5EF4-FFF2-40B4-BE49-F238E27FC236}">
                <a16:creationId xmlns:a16="http://schemas.microsoft.com/office/drawing/2014/main" id="{9A68EFDA-6BEF-4B04-A5B2-F74FE5026E69}"/>
              </a:ext>
            </a:extLst>
          </xdr:cNvPr>
          <xdr:cNvCxnSpPr/>
        </xdr:nvCxnSpPr>
        <xdr:spPr>
          <a:xfrm>
            <a:off x="9320217" y="32846963"/>
            <a:ext cx="0" cy="37146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8" name="Straight Connector 947">
            <a:extLst>
              <a:ext uri="{FF2B5EF4-FFF2-40B4-BE49-F238E27FC236}">
                <a16:creationId xmlns:a16="http://schemas.microsoft.com/office/drawing/2014/main" id="{F39DDA1C-174C-46D3-8C97-195E11ED134C}"/>
              </a:ext>
            </a:extLst>
          </xdr:cNvPr>
          <xdr:cNvCxnSpPr/>
        </xdr:nvCxnSpPr>
        <xdr:spPr>
          <a:xfrm>
            <a:off x="9320217" y="32432625"/>
            <a:ext cx="0" cy="3238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53" name="Straight Connector 952">
            <a:extLst>
              <a:ext uri="{FF2B5EF4-FFF2-40B4-BE49-F238E27FC236}">
                <a16:creationId xmlns:a16="http://schemas.microsoft.com/office/drawing/2014/main" id="{DF86408E-B832-4892-ABE6-EA4657B4B41F}"/>
              </a:ext>
            </a:extLst>
          </xdr:cNvPr>
          <xdr:cNvCxnSpPr/>
        </xdr:nvCxnSpPr>
        <xdr:spPr>
          <a:xfrm>
            <a:off x="7029450" y="33842324"/>
            <a:ext cx="26812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54" name="Straight Connector 953">
            <a:extLst>
              <a:ext uri="{FF2B5EF4-FFF2-40B4-BE49-F238E27FC236}">
                <a16:creationId xmlns:a16="http://schemas.microsoft.com/office/drawing/2014/main" id="{D52367FB-2DC1-43C5-B6D2-D1C0D6A282CD}"/>
              </a:ext>
            </a:extLst>
          </xdr:cNvPr>
          <xdr:cNvCxnSpPr/>
        </xdr:nvCxnSpPr>
        <xdr:spPr>
          <a:xfrm flipH="1">
            <a:off x="7062788" y="33804224"/>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55" name="Straight Connector 954">
            <a:extLst>
              <a:ext uri="{FF2B5EF4-FFF2-40B4-BE49-F238E27FC236}">
                <a16:creationId xmlns:a16="http://schemas.microsoft.com/office/drawing/2014/main" id="{3024F6C5-490A-4CE0-B538-FD1E8EE76B33}"/>
              </a:ext>
            </a:extLst>
          </xdr:cNvPr>
          <xdr:cNvCxnSpPr/>
        </xdr:nvCxnSpPr>
        <xdr:spPr>
          <a:xfrm flipH="1">
            <a:off x="9596441" y="33804221"/>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375" name="Freeform: Shape 374">
            <a:extLst>
              <a:ext uri="{FF2B5EF4-FFF2-40B4-BE49-F238E27FC236}">
                <a16:creationId xmlns:a16="http://schemas.microsoft.com/office/drawing/2014/main" id="{7DD672B2-2BBC-48E5-8004-8C23D8D2C9A8}"/>
              </a:ext>
            </a:extLst>
          </xdr:cNvPr>
          <xdr:cNvSpPr/>
        </xdr:nvSpPr>
        <xdr:spPr>
          <a:xfrm>
            <a:off x="7110414" y="30808613"/>
            <a:ext cx="2524125" cy="2462213"/>
          </a:xfrm>
          <a:custGeom>
            <a:avLst/>
            <a:gdLst>
              <a:gd name="connsiteX0" fmla="*/ 2343150 w 2524125"/>
              <a:gd name="connsiteY0" fmla="*/ 0 h 2462213"/>
              <a:gd name="connsiteX1" fmla="*/ 0 w 2524125"/>
              <a:gd name="connsiteY1" fmla="*/ 623888 h 2462213"/>
              <a:gd name="connsiteX2" fmla="*/ 185737 w 2524125"/>
              <a:gd name="connsiteY2" fmla="*/ 1323975 h 2462213"/>
              <a:gd name="connsiteX3" fmla="*/ 185737 w 2524125"/>
              <a:gd name="connsiteY3" fmla="*/ 2462213 h 2462213"/>
              <a:gd name="connsiteX4" fmla="*/ 895350 w 2524125"/>
              <a:gd name="connsiteY4" fmla="*/ 2462213 h 2462213"/>
              <a:gd name="connsiteX5" fmla="*/ 1919287 w 2524125"/>
              <a:gd name="connsiteY5" fmla="*/ 2005013 h 2462213"/>
              <a:gd name="connsiteX6" fmla="*/ 2205037 w 2524125"/>
              <a:gd name="connsiteY6" fmla="*/ 1590675 h 2462213"/>
              <a:gd name="connsiteX7" fmla="*/ 2524125 w 2524125"/>
              <a:gd name="connsiteY7" fmla="*/ 681038 h 2462213"/>
              <a:gd name="connsiteX8" fmla="*/ 2343150 w 2524125"/>
              <a:gd name="connsiteY8" fmla="*/ 0 h 24622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524125" h="2462213">
                <a:moveTo>
                  <a:pt x="2343150" y="0"/>
                </a:moveTo>
                <a:lnTo>
                  <a:pt x="0" y="623888"/>
                </a:lnTo>
                <a:lnTo>
                  <a:pt x="185737" y="1323975"/>
                </a:lnTo>
                <a:lnTo>
                  <a:pt x="185737" y="2462213"/>
                </a:lnTo>
                <a:lnTo>
                  <a:pt x="895350" y="2462213"/>
                </a:lnTo>
                <a:lnTo>
                  <a:pt x="1919287" y="2005013"/>
                </a:lnTo>
                <a:lnTo>
                  <a:pt x="2205037" y="1590675"/>
                </a:lnTo>
                <a:lnTo>
                  <a:pt x="2524125" y="681038"/>
                </a:lnTo>
                <a:lnTo>
                  <a:pt x="2343150"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565" name="Straight Connector 564">
            <a:extLst>
              <a:ext uri="{FF2B5EF4-FFF2-40B4-BE49-F238E27FC236}">
                <a16:creationId xmlns:a16="http://schemas.microsoft.com/office/drawing/2014/main" id="{77C37B36-2F48-4F0A-81BB-D1A1AB678778}"/>
              </a:ext>
            </a:extLst>
          </xdr:cNvPr>
          <xdr:cNvCxnSpPr/>
        </xdr:nvCxnSpPr>
        <xdr:spPr>
          <a:xfrm>
            <a:off x="9639305" y="33323228"/>
            <a:ext cx="0" cy="5905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68" name="Straight Connector 567">
            <a:extLst>
              <a:ext uri="{FF2B5EF4-FFF2-40B4-BE49-F238E27FC236}">
                <a16:creationId xmlns:a16="http://schemas.microsoft.com/office/drawing/2014/main" id="{648ADCD7-FEB1-46C2-927F-01E99C8323E1}"/>
              </a:ext>
            </a:extLst>
          </xdr:cNvPr>
          <xdr:cNvCxnSpPr/>
        </xdr:nvCxnSpPr>
        <xdr:spPr>
          <a:xfrm flipH="1">
            <a:off x="9596442" y="33518487"/>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5" name="Straight Connector 594">
            <a:extLst>
              <a:ext uri="{FF2B5EF4-FFF2-40B4-BE49-F238E27FC236}">
                <a16:creationId xmlns:a16="http://schemas.microsoft.com/office/drawing/2014/main" id="{DCA40074-2824-87CB-D05B-3749EB750935}"/>
              </a:ext>
            </a:extLst>
          </xdr:cNvPr>
          <xdr:cNvCxnSpPr/>
        </xdr:nvCxnSpPr>
        <xdr:spPr>
          <a:xfrm flipV="1">
            <a:off x="9644063" y="31542038"/>
            <a:ext cx="0" cy="8239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18" name="Straight Connector 617">
            <a:extLst>
              <a:ext uri="{FF2B5EF4-FFF2-40B4-BE49-F238E27FC236}">
                <a16:creationId xmlns:a16="http://schemas.microsoft.com/office/drawing/2014/main" id="{0DA3B236-66F0-9952-FD05-8EC88E087E9A}"/>
              </a:ext>
            </a:extLst>
          </xdr:cNvPr>
          <xdr:cNvCxnSpPr/>
        </xdr:nvCxnSpPr>
        <xdr:spPr>
          <a:xfrm>
            <a:off x="9644063" y="32442150"/>
            <a:ext cx="0" cy="3333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32" name="Straight Connector 631">
            <a:extLst>
              <a:ext uri="{FF2B5EF4-FFF2-40B4-BE49-F238E27FC236}">
                <a16:creationId xmlns:a16="http://schemas.microsoft.com/office/drawing/2014/main" id="{12ECBE8A-AE19-40B7-96D8-7402E6F8E751}"/>
              </a:ext>
            </a:extLst>
          </xdr:cNvPr>
          <xdr:cNvCxnSpPr/>
        </xdr:nvCxnSpPr>
        <xdr:spPr>
          <a:xfrm>
            <a:off x="9644063" y="32875539"/>
            <a:ext cx="0" cy="3333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75" name="Straight Connector 774">
            <a:extLst>
              <a:ext uri="{FF2B5EF4-FFF2-40B4-BE49-F238E27FC236}">
                <a16:creationId xmlns:a16="http://schemas.microsoft.com/office/drawing/2014/main" id="{0D196110-92B2-47D5-A2AF-1412E7C5B54D}"/>
              </a:ext>
            </a:extLst>
          </xdr:cNvPr>
          <xdr:cNvCxnSpPr/>
        </xdr:nvCxnSpPr>
        <xdr:spPr>
          <a:xfrm>
            <a:off x="7105650" y="33323212"/>
            <a:ext cx="0" cy="60007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85" name="Straight Connector 784">
            <a:extLst>
              <a:ext uri="{FF2B5EF4-FFF2-40B4-BE49-F238E27FC236}">
                <a16:creationId xmlns:a16="http://schemas.microsoft.com/office/drawing/2014/main" id="{0DC0854A-DB38-4E90-AC34-E5B518227297}"/>
              </a:ext>
            </a:extLst>
          </xdr:cNvPr>
          <xdr:cNvCxnSpPr/>
        </xdr:nvCxnSpPr>
        <xdr:spPr>
          <a:xfrm flipH="1">
            <a:off x="7062787" y="33518474"/>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51" name="Straight Connector 950">
            <a:extLst>
              <a:ext uri="{FF2B5EF4-FFF2-40B4-BE49-F238E27FC236}">
                <a16:creationId xmlns:a16="http://schemas.microsoft.com/office/drawing/2014/main" id="{F41E3C20-D4D7-12DE-8E90-0723FEEC3427}"/>
              </a:ext>
            </a:extLst>
          </xdr:cNvPr>
          <xdr:cNvCxnSpPr/>
        </xdr:nvCxnSpPr>
        <xdr:spPr>
          <a:xfrm>
            <a:off x="7105650" y="32213550"/>
            <a:ext cx="0" cy="9620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37" name="Straight Connector 1136">
            <a:extLst>
              <a:ext uri="{FF2B5EF4-FFF2-40B4-BE49-F238E27FC236}">
                <a16:creationId xmlns:a16="http://schemas.microsoft.com/office/drawing/2014/main" id="{B0C0DF75-5368-5169-49F5-40CF62A63C34}"/>
              </a:ext>
            </a:extLst>
          </xdr:cNvPr>
          <xdr:cNvCxnSpPr/>
        </xdr:nvCxnSpPr>
        <xdr:spPr>
          <a:xfrm>
            <a:off x="7105650" y="31603950"/>
            <a:ext cx="0" cy="45720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71419</xdr:colOff>
      <xdr:row>182</xdr:row>
      <xdr:rowOff>80964</xdr:rowOff>
    </xdr:from>
    <xdr:to>
      <xdr:col>66</xdr:col>
      <xdr:colOff>85725</xdr:colOff>
      <xdr:row>201</xdr:row>
      <xdr:rowOff>76200</xdr:rowOff>
    </xdr:to>
    <xdr:grpSp>
      <xdr:nvGrpSpPr>
        <xdr:cNvPr id="839" name="Group 838">
          <a:extLst>
            <a:ext uri="{FF2B5EF4-FFF2-40B4-BE49-F238E27FC236}">
              <a16:creationId xmlns:a16="http://schemas.microsoft.com/office/drawing/2014/main" id="{0AF03982-740D-8160-C604-6793B22B721E}"/>
            </a:ext>
          </a:extLst>
        </xdr:cNvPr>
        <xdr:cNvGrpSpPr/>
      </xdr:nvGrpSpPr>
      <xdr:grpSpPr>
        <a:xfrm>
          <a:off x="7196119" y="26636664"/>
          <a:ext cx="3576656" cy="2709861"/>
          <a:chOff x="7196119" y="26636664"/>
          <a:chExt cx="3576656" cy="2709861"/>
        </a:xfrm>
      </xdr:grpSpPr>
      <xdr:sp macro="" textlink="">
        <xdr:nvSpPr>
          <xdr:cNvPr id="633" name="Freeform: Shape 632">
            <a:extLst>
              <a:ext uri="{FF2B5EF4-FFF2-40B4-BE49-F238E27FC236}">
                <a16:creationId xmlns:a16="http://schemas.microsoft.com/office/drawing/2014/main" id="{3EAA8374-DD3E-457A-A3A2-D07E032B2C8F}"/>
              </a:ext>
            </a:extLst>
          </xdr:cNvPr>
          <xdr:cNvSpPr/>
        </xdr:nvSpPr>
        <xdr:spPr>
          <a:xfrm>
            <a:off x="7610475" y="26974800"/>
            <a:ext cx="2424112" cy="2005012"/>
          </a:xfrm>
          <a:custGeom>
            <a:avLst/>
            <a:gdLst>
              <a:gd name="connsiteX0" fmla="*/ 0 w 2424112"/>
              <a:gd name="connsiteY0" fmla="*/ 561975 h 2005012"/>
              <a:gd name="connsiteX1" fmla="*/ 0 w 2424112"/>
              <a:gd name="connsiteY1" fmla="*/ 2005012 h 2005012"/>
              <a:gd name="connsiteX2" fmla="*/ 2424112 w 2424112"/>
              <a:gd name="connsiteY2" fmla="*/ 2005012 h 2005012"/>
              <a:gd name="connsiteX3" fmla="*/ 2424112 w 2424112"/>
              <a:gd name="connsiteY3" fmla="*/ 219075 h 2005012"/>
              <a:gd name="connsiteX4" fmla="*/ 2009775 w 2424112"/>
              <a:gd name="connsiteY4" fmla="*/ 0 h 2005012"/>
              <a:gd name="connsiteX5" fmla="*/ 376237 w 2424112"/>
              <a:gd name="connsiteY5" fmla="*/ 276225 h 2005012"/>
              <a:gd name="connsiteX6" fmla="*/ 0 w 2424112"/>
              <a:gd name="connsiteY6" fmla="*/ 561975 h 20050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424112" h="2005012">
                <a:moveTo>
                  <a:pt x="0" y="561975"/>
                </a:moveTo>
                <a:lnTo>
                  <a:pt x="0" y="2005012"/>
                </a:lnTo>
                <a:lnTo>
                  <a:pt x="2424112" y="2005012"/>
                </a:lnTo>
                <a:lnTo>
                  <a:pt x="2424112" y="219075"/>
                </a:lnTo>
                <a:lnTo>
                  <a:pt x="2009775" y="0"/>
                </a:lnTo>
                <a:lnTo>
                  <a:pt x="376237" y="276225"/>
                </a:lnTo>
                <a:lnTo>
                  <a:pt x="0" y="56197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640" name="Straight Connector 639">
            <a:extLst>
              <a:ext uri="{FF2B5EF4-FFF2-40B4-BE49-F238E27FC236}">
                <a16:creationId xmlns:a16="http://schemas.microsoft.com/office/drawing/2014/main" id="{18389111-B60E-E996-DE87-D9E987ABC569}"/>
              </a:ext>
            </a:extLst>
          </xdr:cNvPr>
          <xdr:cNvCxnSpPr/>
        </xdr:nvCxnSpPr>
        <xdr:spPr>
          <a:xfrm flipH="1">
            <a:off x="7196138" y="28984575"/>
            <a:ext cx="3714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42" name="Straight Connector 641">
            <a:extLst>
              <a:ext uri="{FF2B5EF4-FFF2-40B4-BE49-F238E27FC236}">
                <a16:creationId xmlns:a16="http://schemas.microsoft.com/office/drawing/2014/main" id="{B48D5305-8457-2BC7-3A4D-1FEA268E464C}"/>
              </a:ext>
            </a:extLst>
          </xdr:cNvPr>
          <xdr:cNvCxnSpPr/>
        </xdr:nvCxnSpPr>
        <xdr:spPr>
          <a:xfrm flipV="1">
            <a:off x="7286626" y="26908125"/>
            <a:ext cx="0" cy="216217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44" name="Straight Connector 643">
            <a:extLst>
              <a:ext uri="{FF2B5EF4-FFF2-40B4-BE49-F238E27FC236}">
                <a16:creationId xmlns:a16="http://schemas.microsoft.com/office/drawing/2014/main" id="{CEAE2711-6E52-5E3D-1581-F0BC5C719792}"/>
              </a:ext>
            </a:extLst>
          </xdr:cNvPr>
          <xdr:cNvCxnSpPr/>
        </xdr:nvCxnSpPr>
        <xdr:spPr>
          <a:xfrm flipH="1">
            <a:off x="7248524" y="2895123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45" name="Straight Connector 644">
            <a:extLst>
              <a:ext uri="{FF2B5EF4-FFF2-40B4-BE49-F238E27FC236}">
                <a16:creationId xmlns:a16="http://schemas.microsoft.com/office/drawing/2014/main" id="{D48426F7-15E9-4AE3-AD43-9D61DFF8F10F}"/>
              </a:ext>
            </a:extLst>
          </xdr:cNvPr>
          <xdr:cNvCxnSpPr/>
        </xdr:nvCxnSpPr>
        <xdr:spPr>
          <a:xfrm flipH="1">
            <a:off x="7196138" y="27536773"/>
            <a:ext cx="3714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47" name="Straight Connector 646">
            <a:extLst>
              <a:ext uri="{FF2B5EF4-FFF2-40B4-BE49-F238E27FC236}">
                <a16:creationId xmlns:a16="http://schemas.microsoft.com/office/drawing/2014/main" id="{E4D60B3A-DC06-4C37-BA5B-DE971429649B}"/>
              </a:ext>
            </a:extLst>
          </xdr:cNvPr>
          <xdr:cNvCxnSpPr/>
        </xdr:nvCxnSpPr>
        <xdr:spPr>
          <a:xfrm flipH="1">
            <a:off x="7248524" y="2750343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49" name="Straight Connector 648">
            <a:extLst>
              <a:ext uri="{FF2B5EF4-FFF2-40B4-BE49-F238E27FC236}">
                <a16:creationId xmlns:a16="http://schemas.microsoft.com/office/drawing/2014/main" id="{A40F57E6-194E-476E-9DD3-002C554318D4}"/>
              </a:ext>
            </a:extLst>
          </xdr:cNvPr>
          <xdr:cNvCxnSpPr/>
        </xdr:nvCxnSpPr>
        <xdr:spPr>
          <a:xfrm flipH="1">
            <a:off x="7196133" y="27251023"/>
            <a:ext cx="3714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50" name="Straight Connector 649">
            <a:extLst>
              <a:ext uri="{FF2B5EF4-FFF2-40B4-BE49-F238E27FC236}">
                <a16:creationId xmlns:a16="http://schemas.microsoft.com/office/drawing/2014/main" id="{006C40C7-3AD0-4BEE-9BD2-3F562F273E83}"/>
              </a:ext>
            </a:extLst>
          </xdr:cNvPr>
          <xdr:cNvCxnSpPr/>
        </xdr:nvCxnSpPr>
        <xdr:spPr>
          <a:xfrm flipH="1">
            <a:off x="7248519" y="2721768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51" name="Straight Connector 650">
            <a:extLst>
              <a:ext uri="{FF2B5EF4-FFF2-40B4-BE49-F238E27FC236}">
                <a16:creationId xmlns:a16="http://schemas.microsoft.com/office/drawing/2014/main" id="{2D03B15F-4D89-46ED-982A-0704981A0AAA}"/>
              </a:ext>
            </a:extLst>
          </xdr:cNvPr>
          <xdr:cNvCxnSpPr/>
        </xdr:nvCxnSpPr>
        <xdr:spPr>
          <a:xfrm flipH="1">
            <a:off x="7196119" y="26974797"/>
            <a:ext cx="3714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52" name="Straight Connector 651">
            <a:extLst>
              <a:ext uri="{FF2B5EF4-FFF2-40B4-BE49-F238E27FC236}">
                <a16:creationId xmlns:a16="http://schemas.microsoft.com/office/drawing/2014/main" id="{E098B9D1-03FC-4B1C-9773-C2E9D0993FE3}"/>
              </a:ext>
            </a:extLst>
          </xdr:cNvPr>
          <xdr:cNvCxnSpPr/>
        </xdr:nvCxnSpPr>
        <xdr:spPr>
          <a:xfrm flipH="1">
            <a:off x="7248505" y="26941460"/>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56" name="Straight Connector 655">
            <a:extLst>
              <a:ext uri="{FF2B5EF4-FFF2-40B4-BE49-F238E27FC236}">
                <a16:creationId xmlns:a16="http://schemas.microsoft.com/office/drawing/2014/main" id="{C956D8C8-D8CA-4D4F-B343-7DE5DB0C4D4D}"/>
              </a:ext>
            </a:extLst>
          </xdr:cNvPr>
          <xdr:cNvCxnSpPr/>
        </xdr:nvCxnSpPr>
        <xdr:spPr>
          <a:xfrm flipV="1">
            <a:off x="7610476" y="26636664"/>
            <a:ext cx="0" cy="833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6" name="Straight Connector 665">
            <a:extLst>
              <a:ext uri="{FF2B5EF4-FFF2-40B4-BE49-F238E27FC236}">
                <a16:creationId xmlns:a16="http://schemas.microsoft.com/office/drawing/2014/main" id="{D829C35E-864A-B44C-FD47-AF4215440299}"/>
              </a:ext>
            </a:extLst>
          </xdr:cNvPr>
          <xdr:cNvCxnSpPr/>
        </xdr:nvCxnSpPr>
        <xdr:spPr>
          <a:xfrm>
            <a:off x="7529513" y="26698577"/>
            <a:ext cx="26146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7" name="Straight Connector 666">
            <a:extLst>
              <a:ext uri="{FF2B5EF4-FFF2-40B4-BE49-F238E27FC236}">
                <a16:creationId xmlns:a16="http://schemas.microsoft.com/office/drawing/2014/main" id="{CB42BD89-97E1-4F40-AF78-96B441BA99BD}"/>
              </a:ext>
            </a:extLst>
          </xdr:cNvPr>
          <xdr:cNvCxnSpPr/>
        </xdr:nvCxnSpPr>
        <xdr:spPr>
          <a:xfrm flipH="1">
            <a:off x="7577118" y="26660471"/>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8" name="Straight Connector 667">
            <a:extLst>
              <a:ext uri="{FF2B5EF4-FFF2-40B4-BE49-F238E27FC236}">
                <a16:creationId xmlns:a16="http://schemas.microsoft.com/office/drawing/2014/main" id="{4967DB74-DA2A-48AE-ADAA-B2B1A695A9CC}"/>
              </a:ext>
            </a:extLst>
          </xdr:cNvPr>
          <xdr:cNvCxnSpPr/>
        </xdr:nvCxnSpPr>
        <xdr:spPr>
          <a:xfrm flipV="1">
            <a:off x="7986713" y="26636664"/>
            <a:ext cx="0" cy="55721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70" name="Straight Connector 669">
            <a:extLst>
              <a:ext uri="{FF2B5EF4-FFF2-40B4-BE49-F238E27FC236}">
                <a16:creationId xmlns:a16="http://schemas.microsoft.com/office/drawing/2014/main" id="{F7B4D03E-C77A-4173-9F32-25E5BF95C26A}"/>
              </a:ext>
            </a:extLst>
          </xdr:cNvPr>
          <xdr:cNvCxnSpPr/>
        </xdr:nvCxnSpPr>
        <xdr:spPr>
          <a:xfrm flipH="1">
            <a:off x="7953355" y="26660471"/>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73" name="Straight Connector 672">
            <a:extLst>
              <a:ext uri="{FF2B5EF4-FFF2-40B4-BE49-F238E27FC236}">
                <a16:creationId xmlns:a16="http://schemas.microsoft.com/office/drawing/2014/main" id="{8F67FD5A-FEFF-45D3-9355-56DDD42B1040}"/>
              </a:ext>
            </a:extLst>
          </xdr:cNvPr>
          <xdr:cNvCxnSpPr/>
        </xdr:nvCxnSpPr>
        <xdr:spPr>
          <a:xfrm flipV="1">
            <a:off x="9620251" y="26636668"/>
            <a:ext cx="0" cy="2952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74" name="Straight Connector 673">
            <a:extLst>
              <a:ext uri="{FF2B5EF4-FFF2-40B4-BE49-F238E27FC236}">
                <a16:creationId xmlns:a16="http://schemas.microsoft.com/office/drawing/2014/main" id="{D500E26B-077A-4E2E-B245-28EE86BDF795}"/>
              </a:ext>
            </a:extLst>
          </xdr:cNvPr>
          <xdr:cNvCxnSpPr/>
        </xdr:nvCxnSpPr>
        <xdr:spPr>
          <a:xfrm flipH="1">
            <a:off x="9586893" y="26660475"/>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77" name="Straight Connector 676">
            <a:extLst>
              <a:ext uri="{FF2B5EF4-FFF2-40B4-BE49-F238E27FC236}">
                <a16:creationId xmlns:a16="http://schemas.microsoft.com/office/drawing/2014/main" id="{039E7290-7BDC-4D7C-BB5F-1FC705FB41A0}"/>
              </a:ext>
            </a:extLst>
          </xdr:cNvPr>
          <xdr:cNvCxnSpPr/>
        </xdr:nvCxnSpPr>
        <xdr:spPr>
          <a:xfrm flipV="1">
            <a:off x="10039352" y="26636667"/>
            <a:ext cx="0" cy="48577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78" name="Straight Connector 677">
            <a:extLst>
              <a:ext uri="{FF2B5EF4-FFF2-40B4-BE49-F238E27FC236}">
                <a16:creationId xmlns:a16="http://schemas.microsoft.com/office/drawing/2014/main" id="{5CDE10DE-936A-4ABA-8515-2BDBDBE5C966}"/>
              </a:ext>
            </a:extLst>
          </xdr:cNvPr>
          <xdr:cNvCxnSpPr/>
        </xdr:nvCxnSpPr>
        <xdr:spPr>
          <a:xfrm flipH="1">
            <a:off x="10005994" y="2666047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85" name="Straight Connector 684">
            <a:extLst>
              <a:ext uri="{FF2B5EF4-FFF2-40B4-BE49-F238E27FC236}">
                <a16:creationId xmlns:a16="http://schemas.microsoft.com/office/drawing/2014/main" id="{573326F3-93DD-4408-8DB9-21B721186F6C}"/>
              </a:ext>
            </a:extLst>
          </xdr:cNvPr>
          <xdr:cNvCxnSpPr/>
        </xdr:nvCxnSpPr>
        <xdr:spPr>
          <a:xfrm flipH="1">
            <a:off x="7653338" y="27251023"/>
            <a:ext cx="2476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86" name="Straight Connector 685">
            <a:extLst>
              <a:ext uri="{FF2B5EF4-FFF2-40B4-BE49-F238E27FC236}">
                <a16:creationId xmlns:a16="http://schemas.microsoft.com/office/drawing/2014/main" id="{C68B98DA-BA47-49FD-B3D2-10B110385816}"/>
              </a:ext>
            </a:extLst>
          </xdr:cNvPr>
          <xdr:cNvCxnSpPr/>
        </xdr:nvCxnSpPr>
        <xdr:spPr>
          <a:xfrm flipH="1">
            <a:off x="7653324" y="26974797"/>
            <a:ext cx="28576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89" name="Straight Connector 688">
            <a:extLst>
              <a:ext uri="{FF2B5EF4-FFF2-40B4-BE49-F238E27FC236}">
                <a16:creationId xmlns:a16="http://schemas.microsoft.com/office/drawing/2014/main" id="{5B8F357E-D393-4EE3-887B-DF95102945A4}"/>
              </a:ext>
            </a:extLst>
          </xdr:cNvPr>
          <xdr:cNvCxnSpPr/>
        </xdr:nvCxnSpPr>
        <xdr:spPr>
          <a:xfrm flipV="1">
            <a:off x="10363206" y="26903367"/>
            <a:ext cx="0" cy="216217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3" name="Straight Connector 692">
            <a:extLst>
              <a:ext uri="{FF2B5EF4-FFF2-40B4-BE49-F238E27FC236}">
                <a16:creationId xmlns:a16="http://schemas.microsoft.com/office/drawing/2014/main" id="{B07D5A0E-A649-4F20-AEB0-6CBD7A9540E2}"/>
              </a:ext>
            </a:extLst>
          </xdr:cNvPr>
          <xdr:cNvCxnSpPr/>
        </xdr:nvCxnSpPr>
        <xdr:spPr>
          <a:xfrm flipH="1">
            <a:off x="8053376" y="26974798"/>
            <a:ext cx="146209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8" name="Straight Connector 697">
            <a:extLst>
              <a:ext uri="{FF2B5EF4-FFF2-40B4-BE49-F238E27FC236}">
                <a16:creationId xmlns:a16="http://schemas.microsoft.com/office/drawing/2014/main" id="{D366B31B-AEC6-54F5-2D2E-82BB748D26BE}"/>
              </a:ext>
            </a:extLst>
          </xdr:cNvPr>
          <xdr:cNvCxnSpPr/>
        </xdr:nvCxnSpPr>
        <xdr:spPr>
          <a:xfrm>
            <a:off x="10086975" y="26974800"/>
            <a:ext cx="6858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4" name="Straight Connector 703">
            <a:extLst>
              <a:ext uri="{FF2B5EF4-FFF2-40B4-BE49-F238E27FC236}">
                <a16:creationId xmlns:a16="http://schemas.microsoft.com/office/drawing/2014/main" id="{EC1990DD-68CF-4F87-859F-E878C05F3A7D}"/>
              </a:ext>
            </a:extLst>
          </xdr:cNvPr>
          <xdr:cNvCxnSpPr/>
        </xdr:nvCxnSpPr>
        <xdr:spPr>
          <a:xfrm flipH="1">
            <a:off x="10325099" y="26941462"/>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8" name="Straight Connector 707">
            <a:extLst>
              <a:ext uri="{FF2B5EF4-FFF2-40B4-BE49-F238E27FC236}">
                <a16:creationId xmlns:a16="http://schemas.microsoft.com/office/drawing/2014/main" id="{38090FD9-666D-4D5F-8CA3-0A1C4DB70048}"/>
              </a:ext>
            </a:extLst>
          </xdr:cNvPr>
          <xdr:cNvCxnSpPr/>
        </xdr:nvCxnSpPr>
        <xdr:spPr>
          <a:xfrm>
            <a:off x="9691684" y="26974802"/>
            <a:ext cx="30956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2" name="Straight Connector 711">
            <a:extLst>
              <a:ext uri="{FF2B5EF4-FFF2-40B4-BE49-F238E27FC236}">
                <a16:creationId xmlns:a16="http://schemas.microsoft.com/office/drawing/2014/main" id="{78429EB4-4573-482C-93D6-98C4ACDA9D6F}"/>
              </a:ext>
            </a:extLst>
          </xdr:cNvPr>
          <xdr:cNvCxnSpPr/>
        </xdr:nvCxnSpPr>
        <xdr:spPr>
          <a:xfrm>
            <a:off x="10082212" y="27193872"/>
            <a:ext cx="34766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4" name="Straight Connector 713">
            <a:extLst>
              <a:ext uri="{FF2B5EF4-FFF2-40B4-BE49-F238E27FC236}">
                <a16:creationId xmlns:a16="http://schemas.microsoft.com/office/drawing/2014/main" id="{721964D6-C8EE-4267-93AF-7D2BD3176D8D}"/>
              </a:ext>
            </a:extLst>
          </xdr:cNvPr>
          <xdr:cNvCxnSpPr/>
        </xdr:nvCxnSpPr>
        <xdr:spPr>
          <a:xfrm flipH="1">
            <a:off x="10325099" y="2716053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7" name="Straight Connector 716">
            <a:extLst>
              <a:ext uri="{FF2B5EF4-FFF2-40B4-BE49-F238E27FC236}">
                <a16:creationId xmlns:a16="http://schemas.microsoft.com/office/drawing/2014/main" id="{A0170147-5FCD-41E4-AFA3-41E59C85C17B}"/>
              </a:ext>
            </a:extLst>
          </xdr:cNvPr>
          <xdr:cNvCxnSpPr/>
        </xdr:nvCxnSpPr>
        <xdr:spPr>
          <a:xfrm>
            <a:off x="10086975" y="28984576"/>
            <a:ext cx="68103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8" name="Straight Connector 717">
            <a:extLst>
              <a:ext uri="{FF2B5EF4-FFF2-40B4-BE49-F238E27FC236}">
                <a16:creationId xmlns:a16="http://schemas.microsoft.com/office/drawing/2014/main" id="{7BA3E9B5-40E7-4AF8-9DAD-9022F1C65E4C}"/>
              </a:ext>
            </a:extLst>
          </xdr:cNvPr>
          <xdr:cNvCxnSpPr/>
        </xdr:nvCxnSpPr>
        <xdr:spPr>
          <a:xfrm flipH="1">
            <a:off x="10325099" y="2895123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1" name="Straight Connector 720">
            <a:extLst>
              <a:ext uri="{FF2B5EF4-FFF2-40B4-BE49-F238E27FC236}">
                <a16:creationId xmlns:a16="http://schemas.microsoft.com/office/drawing/2014/main" id="{7A9FFD79-EC9C-6ED3-37F5-3599850BFC93}"/>
              </a:ext>
            </a:extLst>
          </xdr:cNvPr>
          <xdr:cNvCxnSpPr/>
        </xdr:nvCxnSpPr>
        <xdr:spPr>
          <a:xfrm>
            <a:off x="7610476" y="29041725"/>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4" name="Straight Connector 723">
            <a:extLst>
              <a:ext uri="{FF2B5EF4-FFF2-40B4-BE49-F238E27FC236}">
                <a16:creationId xmlns:a16="http://schemas.microsoft.com/office/drawing/2014/main" id="{EC25CCBA-5830-5C7F-F1F0-D224D39F1269}"/>
              </a:ext>
            </a:extLst>
          </xdr:cNvPr>
          <xdr:cNvCxnSpPr/>
        </xdr:nvCxnSpPr>
        <xdr:spPr>
          <a:xfrm>
            <a:off x="7534275" y="29270324"/>
            <a:ext cx="25812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8" name="Straight Connector 727">
            <a:extLst>
              <a:ext uri="{FF2B5EF4-FFF2-40B4-BE49-F238E27FC236}">
                <a16:creationId xmlns:a16="http://schemas.microsoft.com/office/drawing/2014/main" id="{40BF61A8-F68E-44F3-85CF-EDA6D28A4CA5}"/>
              </a:ext>
            </a:extLst>
          </xdr:cNvPr>
          <xdr:cNvCxnSpPr/>
        </xdr:nvCxnSpPr>
        <xdr:spPr>
          <a:xfrm flipH="1">
            <a:off x="7572355" y="2923698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36" name="Straight Connector 735">
            <a:extLst>
              <a:ext uri="{FF2B5EF4-FFF2-40B4-BE49-F238E27FC236}">
                <a16:creationId xmlns:a16="http://schemas.microsoft.com/office/drawing/2014/main" id="{FDEE4CA5-EA9D-4160-8052-2D68FF9F07F1}"/>
              </a:ext>
            </a:extLst>
          </xdr:cNvPr>
          <xdr:cNvCxnSpPr/>
        </xdr:nvCxnSpPr>
        <xdr:spPr>
          <a:xfrm>
            <a:off x="10039351" y="29041725"/>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37" name="Straight Connector 736">
            <a:extLst>
              <a:ext uri="{FF2B5EF4-FFF2-40B4-BE49-F238E27FC236}">
                <a16:creationId xmlns:a16="http://schemas.microsoft.com/office/drawing/2014/main" id="{26097E65-FEB1-4D9C-8120-47430E3A1727}"/>
              </a:ext>
            </a:extLst>
          </xdr:cNvPr>
          <xdr:cNvCxnSpPr/>
        </xdr:nvCxnSpPr>
        <xdr:spPr>
          <a:xfrm flipH="1">
            <a:off x="10001230" y="2923698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43" name="Straight Connector 642">
            <a:extLst>
              <a:ext uri="{FF2B5EF4-FFF2-40B4-BE49-F238E27FC236}">
                <a16:creationId xmlns:a16="http://schemas.microsoft.com/office/drawing/2014/main" id="{D77140AE-35AF-4274-825C-5AD4375F4B5F}"/>
              </a:ext>
            </a:extLst>
          </xdr:cNvPr>
          <xdr:cNvCxnSpPr/>
        </xdr:nvCxnSpPr>
        <xdr:spPr>
          <a:xfrm flipV="1">
            <a:off x="10687056" y="26903367"/>
            <a:ext cx="0" cy="216217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81" name="Straight Connector 680">
            <a:extLst>
              <a:ext uri="{FF2B5EF4-FFF2-40B4-BE49-F238E27FC236}">
                <a16:creationId xmlns:a16="http://schemas.microsoft.com/office/drawing/2014/main" id="{C42C49CA-C31A-45CF-9107-C1E2E4B64B28}"/>
              </a:ext>
            </a:extLst>
          </xdr:cNvPr>
          <xdr:cNvCxnSpPr/>
        </xdr:nvCxnSpPr>
        <xdr:spPr>
          <a:xfrm flipH="1">
            <a:off x="10648949" y="26941462"/>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97" name="Straight Connector 796">
            <a:extLst>
              <a:ext uri="{FF2B5EF4-FFF2-40B4-BE49-F238E27FC236}">
                <a16:creationId xmlns:a16="http://schemas.microsoft.com/office/drawing/2014/main" id="{0F2FD449-BE0B-4B27-BBD3-70B42390D903}"/>
              </a:ext>
            </a:extLst>
          </xdr:cNvPr>
          <xdr:cNvCxnSpPr/>
        </xdr:nvCxnSpPr>
        <xdr:spPr>
          <a:xfrm flipH="1">
            <a:off x="10648949" y="2895123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48</xdr:col>
      <xdr:colOff>85725</xdr:colOff>
      <xdr:row>283</xdr:row>
      <xdr:rowOff>47625</xdr:rowOff>
    </xdr:from>
    <xdr:to>
      <xdr:col>82</xdr:col>
      <xdr:colOff>71446</xdr:colOff>
      <xdr:row>308</xdr:row>
      <xdr:rowOff>95251</xdr:rowOff>
    </xdr:to>
    <xdr:grpSp>
      <xdr:nvGrpSpPr>
        <xdr:cNvPr id="1151" name="Group 1150">
          <a:extLst>
            <a:ext uri="{FF2B5EF4-FFF2-40B4-BE49-F238E27FC236}">
              <a16:creationId xmlns:a16="http://schemas.microsoft.com/office/drawing/2014/main" id="{085F6D86-5800-EAAB-EFCC-9EEC734EC05A}"/>
            </a:ext>
          </a:extLst>
        </xdr:cNvPr>
        <xdr:cNvGrpSpPr/>
      </xdr:nvGrpSpPr>
      <xdr:grpSpPr>
        <a:xfrm>
          <a:off x="7858125" y="41033700"/>
          <a:ext cx="5491171" cy="3619501"/>
          <a:chOff x="7858125" y="41033700"/>
          <a:chExt cx="5491171" cy="3619501"/>
        </a:xfrm>
      </xdr:grpSpPr>
      <xdr:sp macro="" textlink="">
        <xdr:nvSpPr>
          <xdr:cNvPr id="1195" name="Freeform: Shape 1194">
            <a:extLst>
              <a:ext uri="{FF2B5EF4-FFF2-40B4-BE49-F238E27FC236}">
                <a16:creationId xmlns:a16="http://schemas.microsoft.com/office/drawing/2014/main" id="{1C3F1622-7565-4325-A0F7-869613E84D62}"/>
              </a:ext>
            </a:extLst>
          </xdr:cNvPr>
          <xdr:cNvSpPr/>
        </xdr:nvSpPr>
        <xdr:spPr>
          <a:xfrm>
            <a:off x="8582026" y="41722495"/>
            <a:ext cx="4395788" cy="2408598"/>
          </a:xfrm>
          <a:custGeom>
            <a:avLst/>
            <a:gdLst>
              <a:gd name="connsiteX0" fmla="*/ 0 w 5414963"/>
              <a:gd name="connsiteY0" fmla="*/ 1576387 h 2967037"/>
              <a:gd name="connsiteX1" fmla="*/ 209550 w 5414963"/>
              <a:gd name="connsiteY1" fmla="*/ 2257425 h 2967037"/>
              <a:gd name="connsiteX2" fmla="*/ 209550 w 5414963"/>
              <a:gd name="connsiteY2" fmla="*/ 2967037 h 2967037"/>
              <a:gd name="connsiteX3" fmla="*/ 2695575 w 5414963"/>
              <a:gd name="connsiteY3" fmla="*/ 2967037 h 2967037"/>
              <a:gd name="connsiteX4" fmla="*/ 5414963 w 5414963"/>
              <a:gd name="connsiteY4" fmla="*/ 1676400 h 2967037"/>
              <a:gd name="connsiteX5" fmla="*/ 5414963 w 5414963"/>
              <a:gd name="connsiteY5" fmla="*/ 1085850 h 2967037"/>
              <a:gd name="connsiteX6" fmla="*/ 5072063 w 5414963"/>
              <a:gd name="connsiteY6" fmla="*/ 0 h 2967037"/>
              <a:gd name="connsiteX7" fmla="*/ 0 w 5414963"/>
              <a:gd name="connsiteY7" fmla="*/ 1576387 h 29670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5414963" h="2967037">
                <a:moveTo>
                  <a:pt x="0" y="1576387"/>
                </a:moveTo>
                <a:lnTo>
                  <a:pt x="209550" y="2257425"/>
                </a:lnTo>
                <a:lnTo>
                  <a:pt x="209550" y="2967037"/>
                </a:lnTo>
                <a:lnTo>
                  <a:pt x="2695575" y="2967037"/>
                </a:lnTo>
                <a:lnTo>
                  <a:pt x="5414963" y="1676400"/>
                </a:lnTo>
                <a:lnTo>
                  <a:pt x="5414963" y="1085850"/>
                </a:lnTo>
                <a:lnTo>
                  <a:pt x="5072063" y="0"/>
                </a:lnTo>
                <a:lnTo>
                  <a:pt x="0" y="1576387"/>
                </a:lnTo>
                <a:close/>
              </a:path>
            </a:pathLst>
          </a:custGeom>
          <a:solidFill>
            <a:schemeClr val="bg1">
              <a:lumMod val="95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198" name="Straight Connector 1197">
            <a:extLst>
              <a:ext uri="{FF2B5EF4-FFF2-40B4-BE49-F238E27FC236}">
                <a16:creationId xmlns:a16="http://schemas.microsoft.com/office/drawing/2014/main" id="{9A129CA9-260A-F5A8-62F5-AB67C30F7E02}"/>
              </a:ext>
            </a:extLst>
          </xdr:cNvPr>
          <xdr:cNvCxnSpPr/>
        </xdr:nvCxnSpPr>
        <xdr:spPr>
          <a:xfrm flipV="1">
            <a:off x="8582026" y="41033700"/>
            <a:ext cx="0" cy="187642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00" name="Straight Connector 1199">
            <a:extLst>
              <a:ext uri="{FF2B5EF4-FFF2-40B4-BE49-F238E27FC236}">
                <a16:creationId xmlns:a16="http://schemas.microsoft.com/office/drawing/2014/main" id="{38AF823A-9438-9A37-1E69-C742ADDEF525}"/>
              </a:ext>
            </a:extLst>
          </xdr:cNvPr>
          <xdr:cNvCxnSpPr/>
        </xdr:nvCxnSpPr>
        <xdr:spPr>
          <a:xfrm>
            <a:off x="8501061" y="41414702"/>
            <a:ext cx="455295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02" name="Straight Connector 1201">
            <a:extLst>
              <a:ext uri="{FF2B5EF4-FFF2-40B4-BE49-F238E27FC236}">
                <a16:creationId xmlns:a16="http://schemas.microsoft.com/office/drawing/2014/main" id="{E54DCD15-15AE-9FAE-990B-7371A5D87444}"/>
              </a:ext>
            </a:extLst>
          </xdr:cNvPr>
          <xdr:cNvCxnSpPr/>
        </xdr:nvCxnSpPr>
        <xdr:spPr>
          <a:xfrm flipH="1">
            <a:off x="8534400" y="41371837"/>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04" name="Straight Connector 1203">
            <a:extLst>
              <a:ext uri="{FF2B5EF4-FFF2-40B4-BE49-F238E27FC236}">
                <a16:creationId xmlns:a16="http://schemas.microsoft.com/office/drawing/2014/main" id="{2340CAC7-DC81-4201-8415-E5625220F2D9}"/>
              </a:ext>
            </a:extLst>
          </xdr:cNvPr>
          <xdr:cNvCxnSpPr/>
        </xdr:nvCxnSpPr>
        <xdr:spPr>
          <a:xfrm flipV="1">
            <a:off x="12696825" y="41319452"/>
            <a:ext cx="0" cy="38099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05" name="Straight Connector 1204">
            <a:extLst>
              <a:ext uri="{FF2B5EF4-FFF2-40B4-BE49-F238E27FC236}">
                <a16:creationId xmlns:a16="http://schemas.microsoft.com/office/drawing/2014/main" id="{4EFF5B5B-6D82-4287-8B47-019325332D4C}"/>
              </a:ext>
            </a:extLst>
          </xdr:cNvPr>
          <xdr:cNvCxnSpPr/>
        </xdr:nvCxnSpPr>
        <xdr:spPr>
          <a:xfrm flipH="1">
            <a:off x="12649199" y="41371839"/>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08" name="Straight Connector 1207">
            <a:extLst>
              <a:ext uri="{FF2B5EF4-FFF2-40B4-BE49-F238E27FC236}">
                <a16:creationId xmlns:a16="http://schemas.microsoft.com/office/drawing/2014/main" id="{E53B1884-82AA-4B96-944C-421E2664543D}"/>
              </a:ext>
            </a:extLst>
          </xdr:cNvPr>
          <xdr:cNvCxnSpPr/>
        </xdr:nvCxnSpPr>
        <xdr:spPr>
          <a:xfrm flipV="1">
            <a:off x="12982575" y="41047988"/>
            <a:ext cx="0" cy="15192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09" name="Straight Connector 1208">
            <a:extLst>
              <a:ext uri="{FF2B5EF4-FFF2-40B4-BE49-F238E27FC236}">
                <a16:creationId xmlns:a16="http://schemas.microsoft.com/office/drawing/2014/main" id="{AF457374-232B-42FC-A955-D2CF146DB816}"/>
              </a:ext>
            </a:extLst>
          </xdr:cNvPr>
          <xdr:cNvCxnSpPr/>
        </xdr:nvCxnSpPr>
        <xdr:spPr>
          <a:xfrm flipH="1">
            <a:off x="12934949" y="41371839"/>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13" name="Straight Connector 1212">
            <a:extLst>
              <a:ext uri="{FF2B5EF4-FFF2-40B4-BE49-F238E27FC236}">
                <a16:creationId xmlns:a16="http://schemas.microsoft.com/office/drawing/2014/main" id="{D4339702-2D8A-CD0E-F041-3EAFA71B2EEC}"/>
              </a:ext>
            </a:extLst>
          </xdr:cNvPr>
          <xdr:cNvCxnSpPr/>
        </xdr:nvCxnSpPr>
        <xdr:spPr>
          <a:xfrm>
            <a:off x="8582026" y="43091095"/>
            <a:ext cx="0" cy="155734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15" name="Straight Connector 1214">
            <a:extLst>
              <a:ext uri="{FF2B5EF4-FFF2-40B4-BE49-F238E27FC236}">
                <a16:creationId xmlns:a16="http://schemas.microsoft.com/office/drawing/2014/main" id="{099A6D31-DF1E-85B1-4BEE-E3BF3E3EFEAE}"/>
              </a:ext>
            </a:extLst>
          </xdr:cNvPr>
          <xdr:cNvCxnSpPr/>
        </xdr:nvCxnSpPr>
        <xdr:spPr>
          <a:xfrm>
            <a:off x="8510588" y="44557955"/>
            <a:ext cx="45339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17" name="Straight Connector 1216">
            <a:extLst>
              <a:ext uri="{FF2B5EF4-FFF2-40B4-BE49-F238E27FC236}">
                <a16:creationId xmlns:a16="http://schemas.microsoft.com/office/drawing/2014/main" id="{7EBAA657-39A5-0118-F2AD-DA45D30C8371}"/>
              </a:ext>
            </a:extLst>
          </xdr:cNvPr>
          <xdr:cNvCxnSpPr/>
        </xdr:nvCxnSpPr>
        <xdr:spPr>
          <a:xfrm flipH="1">
            <a:off x="8543925" y="4451985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19" name="Straight Connector 1218">
            <a:extLst>
              <a:ext uri="{FF2B5EF4-FFF2-40B4-BE49-F238E27FC236}">
                <a16:creationId xmlns:a16="http://schemas.microsoft.com/office/drawing/2014/main" id="{0AB2DC68-D35B-43B6-B7E7-F2447A96A4A2}"/>
              </a:ext>
            </a:extLst>
          </xdr:cNvPr>
          <xdr:cNvCxnSpPr/>
        </xdr:nvCxnSpPr>
        <xdr:spPr>
          <a:xfrm>
            <a:off x="8753477" y="44176950"/>
            <a:ext cx="0" cy="47625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20" name="Straight Connector 1219">
            <a:extLst>
              <a:ext uri="{FF2B5EF4-FFF2-40B4-BE49-F238E27FC236}">
                <a16:creationId xmlns:a16="http://schemas.microsoft.com/office/drawing/2014/main" id="{21B8C09A-C4AC-4630-B041-648A1148FC95}"/>
              </a:ext>
            </a:extLst>
          </xdr:cNvPr>
          <xdr:cNvCxnSpPr/>
        </xdr:nvCxnSpPr>
        <xdr:spPr>
          <a:xfrm flipH="1">
            <a:off x="8715376" y="4452461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22" name="Straight Connector 1221">
            <a:extLst>
              <a:ext uri="{FF2B5EF4-FFF2-40B4-BE49-F238E27FC236}">
                <a16:creationId xmlns:a16="http://schemas.microsoft.com/office/drawing/2014/main" id="{E27C2BF3-FD7B-4A95-9AFF-CC5A48D08CF5}"/>
              </a:ext>
            </a:extLst>
          </xdr:cNvPr>
          <xdr:cNvCxnSpPr/>
        </xdr:nvCxnSpPr>
        <xdr:spPr>
          <a:xfrm>
            <a:off x="10777539" y="44172190"/>
            <a:ext cx="0" cy="47625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23" name="Straight Connector 1222">
            <a:extLst>
              <a:ext uri="{FF2B5EF4-FFF2-40B4-BE49-F238E27FC236}">
                <a16:creationId xmlns:a16="http://schemas.microsoft.com/office/drawing/2014/main" id="{89F84422-273C-4693-A852-9F9960AA34D0}"/>
              </a:ext>
            </a:extLst>
          </xdr:cNvPr>
          <xdr:cNvCxnSpPr/>
        </xdr:nvCxnSpPr>
        <xdr:spPr>
          <a:xfrm flipH="1">
            <a:off x="10739438" y="4451985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24" name="Straight Connector 1223">
            <a:extLst>
              <a:ext uri="{FF2B5EF4-FFF2-40B4-BE49-F238E27FC236}">
                <a16:creationId xmlns:a16="http://schemas.microsoft.com/office/drawing/2014/main" id="{CD0E73C1-B95F-4EC0-87AE-3313DF7BA27B}"/>
              </a:ext>
            </a:extLst>
          </xdr:cNvPr>
          <xdr:cNvCxnSpPr/>
        </xdr:nvCxnSpPr>
        <xdr:spPr>
          <a:xfrm>
            <a:off x="12977814" y="43153013"/>
            <a:ext cx="0" cy="149544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25" name="Straight Connector 1224">
            <a:extLst>
              <a:ext uri="{FF2B5EF4-FFF2-40B4-BE49-F238E27FC236}">
                <a16:creationId xmlns:a16="http://schemas.microsoft.com/office/drawing/2014/main" id="{3EF510FC-CDA7-4001-8AD5-D49B903F0655}"/>
              </a:ext>
            </a:extLst>
          </xdr:cNvPr>
          <xdr:cNvCxnSpPr/>
        </xdr:nvCxnSpPr>
        <xdr:spPr>
          <a:xfrm flipH="1">
            <a:off x="12939713" y="44519872"/>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29" name="Straight Connector 1228">
            <a:extLst>
              <a:ext uri="{FF2B5EF4-FFF2-40B4-BE49-F238E27FC236}">
                <a16:creationId xmlns:a16="http://schemas.microsoft.com/office/drawing/2014/main" id="{1212ADE1-FC7F-1C18-39A1-CE84EABADEA8}"/>
              </a:ext>
            </a:extLst>
          </xdr:cNvPr>
          <xdr:cNvCxnSpPr/>
        </xdr:nvCxnSpPr>
        <xdr:spPr>
          <a:xfrm>
            <a:off x="8615363" y="41724262"/>
            <a:ext cx="40243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32" name="Straight Connector 1231">
            <a:extLst>
              <a:ext uri="{FF2B5EF4-FFF2-40B4-BE49-F238E27FC236}">
                <a16:creationId xmlns:a16="http://schemas.microsoft.com/office/drawing/2014/main" id="{B924CDF8-0969-3940-A126-76CE1AE40E64}"/>
              </a:ext>
            </a:extLst>
          </xdr:cNvPr>
          <xdr:cNvCxnSpPr/>
        </xdr:nvCxnSpPr>
        <xdr:spPr>
          <a:xfrm flipH="1">
            <a:off x="7881938" y="41724263"/>
            <a:ext cx="6572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35" name="Straight Connector 1234">
            <a:extLst>
              <a:ext uri="{FF2B5EF4-FFF2-40B4-BE49-F238E27FC236}">
                <a16:creationId xmlns:a16="http://schemas.microsoft.com/office/drawing/2014/main" id="{C161B711-2209-AB86-FE42-3D8D7598208F}"/>
              </a:ext>
            </a:extLst>
          </xdr:cNvPr>
          <xdr:cNvCxnSpPr/>
        </xdr:nvCxnSpPr>
        <xdr:spPr>
          <a:xfrm>
            <a:off x="8258174" y="41648063"/>
            <a:ext cx="0" cy="25479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37" name="Straight Connector 1236">
            <a:extLst>
              <a:ext uri="{FF2B5EF4-FFF2-40B4-BE49-F238E27FC236}">
                <a16:creationId xmlns:a16="http://schemas.microsoft.com/office/drawing/2014/main" id="{C048D611-9217-136C-F29B-25C419D9C2DF}"/>
              </a:ext>
            </a:extLst>
          </xdr:cNvPr>
          <xdr:cNvCxnSpPr/>
        </xdr:nvCxnSpPr>
        <xdr:spPr>
          <a:xfrm flipH="1">
            <a:off x="8220075" y="4168616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39" name="Straight Connector 1238">
            <a:extLst>
              <a:ext uri="{FF2B5EF4-FFF2-40B4-BE49-F238E27FC236}">
                <a16:creationId xmlns:a16="http://schemas.microsoft.com/office/drawing/2014/main" id="{B22CE9FE-A044-4EA2-A769-8D013F60AB38}"/>
              </a:ext>
            </a:extLst>
          </xdr:cNvPr>
          <xdr:cNvCxnSpPr/>
        </xdr:nvCxnSpPr>
        <xdr:spPr>
          <a:xfrm flipH="1">
            <a:off x="8181973" y="43000614"/>
            <a:ext cx="3571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40" name="Straight Connector 1239">
            <a:extLst>
              <a:ext uri="{FF2B5EF4-FFF2-40B4-BE49-F238E27FC236}">
                <a16:creationId xmlns:a16="http://schemas.microsoft.com/office/drawing/2014/main" id="{5D0EF87C-E2EC-402B-85B0-19E694361A87}"/>
              </a:ext>
            </a:extLst>
          </xdr:cNvPr>
          <xdr:cNvCxnSpPr/>
        </xdr:nvCxnSpPr>
        <xdr:spPr>
          <a:xfrm flipH="1">
            <a:off x="8220073" y="4296251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41" name="Straight Connector 1240">
            <a:extLst>
              <a:ext uri="{FF2B5EF4-FFF2-40B4-BE49-F238E27FC236}">
                <a16:creationId xmlns:a16="http://schemas.microsoft.com/office/drawing/2014/main" id="{48820673-0045-4DCB-8E60-1538BF6D5202}"/>
              </a:ext>
            </a:extLst>
          </xdr:cNvPr>
          <xdr:cNvCxnSpPr/>
        </xdr:nvCxnSpPr>
        <xdr:spPr>
          <a:xfrm flipH="1">
            <a:off x="8177205" y="43548302"/>
            <a:ext cx="3571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42" name="Straight Connector 1241">
            <a:extLst>
              <a:ext uri="{FF2B5EF4-FFF2-40B4-BE49-F238E27FC236}">
                <a16:creationId xmlns:a16="http://schemas.microsoft.com/office/drawing/2014/main" id="{0A917319-8731-4DBA-8641-9A752172C694}"/>
              </a:ext>
            </a:extLst>
          </xdr:cNvPr>
          <xdr:cNvCxnSpPr/>
        </xdr:nvCxnSpPr>
        <xdr:spPr>
          <a:xfrm flipH="1">
            <a:off x="8215305" y="43510202"/>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43" name="Straight Connector 1242">
            <a:extLst>
              <a:ext uri="{FF2B5EF4-FFF2-40B4-BE49-F238E27FC236}">
                <a16:creationId xmlns:a16="http://schemas.microsoft.com/office/drawing/2014/main" id="{9D2839AC-931F-4EBE-9E84-429BF5E99612}"/>
              </a:ext>
            </a:extLst>
          </xdr:cNvPr>
          <xdr:cNvCxnSpPr/>
        </xdr:nvCxnSpPr>
        <xdr:spPr>
          <a:xfrm flipH="1">
            <a:off x="7858125" y="44129328"/>
            <a:ext cx="68102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44" name="Straight Connector 1243">
            <a:extLst>
              <a:ext uri="{FF2B5EF4-FFF2-40B4-BE49-F238E27FC236}">
                <a16:creationId xmlns:a16="http://schemas.microsoft.com/office/drawing/2014/main" id="{BD014573-3AB2-4530-BF07-31DE71DCD1DA}"/>
              </a:ext>
            </a:extLst>
          </xdr:cNvPr>
          <xdr:cNvCxnSpPr/>
        </xdr:nvCxnSpPr>
        <xdr:spPr>
          <a:xfrm flipH="1">
            <a:off x="8220060" y="4409122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47" name="Straight Connector 1246">
            <a:extLst>
              <a:ext uri="{FF2B5EF4-FFF2-40B4-BE49-F238E27FC236}">
                <a16:creationId xmlns:a16="http://schemas.microsoft.com/office/drawing/2014/main" id="{DCB82975-FB0A-B5AE-CADE-9902F47989BA}"/>
              </a:ext>
            </a:extLst>
          </xdr:cNvPr>
          <xdr:cNvCxnSpPr/>
        </xdr:nvCxnSpPr>
        <xdr:spPr>
          <a:xfrm>
            <a:off x="12787317" y="41724263"/>
            <a:ext cx="5619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49" name="Straight Connector 1248">
            <a:extLst>
              <a:ext uri="{FF2B5EF4-FFF2-40B4-BE49-F238E27FC236}">
                <a16:creationId xmlns:a16="http://schemas.microsoft.com/office/drawing/2014/main" id="{3785E06F-21E4-D57D-2C73-704FE439F0D3}"/>
              </a:ext>
            </a:extLst>
          </xdr:cNvPr>
          <xdr:cNvCxnSpPr/>
        </xdr:nvCxnSpPr>
        <xdr:spPr>
          <a:xfrm>
            <a:off x="13277850" y="41652825"/>
            <a:ext cx="0" cy="25622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1" name="Straight Connector 1250">
            <a:extLst>
              <a:ext uri="{FF2B5EF4-FFF2-40B4-BE49-F238E27FC236}">
                <a16:creationId xmlns:a16="http://schemas.microsoft.com/office/drawing/2014/main" id="{89F879B9-EEAE-A6EE-B9D0-1D990089602E}"/>
              </a:ext>
            </a:extLst>
          </xdr:cNvPr>
          <xdr:cNvCxnSpPr/>
        </xdr:nvCxnSpPr>
        <xdr:spPr>
          <a:xfrm flipH="1">
            <a:off x="13239749" y="41686163"/>
            <a:ext cx="76201" cy="762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3" name="Straight Connector 1252">
            <a:extLst>
              <a:ext uri="{FF2B5EF4-FFF2-40B4-BE49-F238E27FC236}">
                <a16:creationId xmlns:a16="http://schemas.microsoft.com/office/drawing/2014/main" id="{B3046C4A-DE6C-4345-AD92-55638905814A}"/>
              </a:ext>
            </a:extLst>
          </xdr:cNvPr>
          <xdr:cNvCxnSpPr/>
        </xdr:nvCxnSpPr>
        <xdr:spPr>
          <a:xfrm>
            <a:off x="13030200" y="42600563"/>
            <a:ext cx="31909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4" name="Straight Connector 1253">
            <a:extLst>
              <a:ext uri="{FF2B5EF4-FFF2-40B4-BE49-F238E27FC236}">
                <a16:creationId xmlns:a16="http://schemas.microsoft.com/office/drawing/2014/main" id="{FDC5CC53-56F5-44FC-BDFC-6713E7A77CCE}"/>
              </a:ext>
            </a:extLst>
          </xdr:cNvPr>
          <xdr:cNvCxnSpPr/>
        </xdr:nvCxnSpPr>
        <xdr:spPr>
          <a:xfrm flipH="1">
            <a:off x="13239749" y="42562463"/>
            <a:ext cx="76201" cy="762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6" name="Straight Connector 1255">
            <a:extLst>
              <a:ext uri="{FF2B5EF4-FFF2-40B4-BE49-F238E27FC236}">
                <a16:creationId xmlns:a16="http://schemas.microsoft.com/office/drawing/2014/main" id="{FC721853-31D8-4DA2-BD17-D0291706B0CA}"/>
              </a:ext>
            </a:extLst>
          </xdr:cNvPr>
          <xdr:cNvCxnSpPr/>
        </xdr:nvCxnSpPr>
        <xdr:spPr>
          <a:xfrm>
            <a:off x="13030204" y="43081575"/>
            <a:ext cx="31909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7" name="Straight Connector 1256">
            <a:extLst>
              <a:ext uri="{FF2B5EF4-FFF2-40B4-BE49-F238E27FC236}">
                <a16:creationId xmlns:a16="http://schemas.microsoft.com/office/drawing/2014/main" id="{517E86A6-29DA-43D1-AA3B-AB42FCB04789}"/>
              </a:ext>
            </a:extLst>
          </xdr:cNvPr>
          <xdr:cNvCxnSpPr/>
        </xdr:nvCxnSpPr>
        <xdr:spPr>
          <a:xfrm flipH="1">
            <a:off x="13239753" y="43043475"/>
            <a:ext cx="76201" cy="762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8" name="Straight Connector 1257">
            <a:extLst>
              <a:ext uri="{FF2B5EF4-FFF2-40B4-BE49-F238E27FC236}">
                <a16:creationId xmlns:a16="http://schemas.microsoft.com/office/drawing/2014/main" id="{BF71847D-4741-4518-943F-B673739665D9}"/>
              </a:ext>
            </a:extLst>
          </xdr:cNvPr>
          <xdr:cNvCxnSpPr/>
        </xdr:nvCxnSpPr>
        <xdr:spPr>
          <a:xfrm>
            <a:off x="13030204" y="44129325"/>
            <a:ext cx="31909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9" name="Straight Connector 1258">
            <a:extLst>
              <a:ext uri="{FF2B5EF4-FFF2-40B4-BE49-F238E27FC236}">
                <a16:creationId xmlns:a16="http://schemas.microsoft.com/office/drawing/2014/main" id="{8965C058-21E1-43E0-90AF-356BFFC66DC9}"/>
              </a:ext>
            </a:extLst>
          </xdr:cNvPr>
          <xdr:cNvCxnSpPr/>
        </xdr:nvCxnSpPr>
        <xdr:spPr>
          <a:xfrm flipH="1">
            <a:off x="13239753" y="44091225"/>
            <a:ext cx="76201" cy="762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60" name="Straight Connector 1259">
            <a:extLst>
              <a:ext uri="{FF2B5EF4-FFF2-40B4-BE49-F238E27FC236}">
                <a16:creationId xmlns:a16="http://schemas.microsoft.com/office/drawing/2014/main" id="{A1425A89-4D4B-4972-B84B-57B3D335AB24}"/>
              </a:ext>
            </a:extLst>
          </xdr:cNvPr>
          <xdr:cNvCxnSpPr/>
        </xdr:nvCxnSpPr>
        <xdr:spPr>
          <a:xfrm>
            <a:off x="10839450" y="44129325"/>
            <a:ext cx="206693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76" name="Straight Connector 1275">
            <a:extLst>
              <a:ext uri="{FF2B5EF4-FFF2-40B4-BE49-F238E27FC236}">
                <a16:creationId xmlns:a16="http://schemas.microsoft.com/office/drawing/2014/main" id="{20F5B1DF-0420-430B-B75F-02AEBE551DBC}"/>
              </a:ext>
            </a:extLst>
          </xdr:cNvPr>
          <xdr:cNvCxnSpPr/>
        </xdr:nvCxnSpPr>
        <xdr:spPr>
          <a:xfrm>
            <a:off x="7934335" y="41648060"/>
            <a:ext cx="0" cy="25479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77" name="Straight Connector 1276">
            <a:extLst>
              <a:ext uri="{FF2B5EF4-FFF2-40B4-BE49-F238E27FC236}">
                <a16:creationId xmlns:a16="http://schemas.microsoft.com/office/drawing/2014/main" id="{22F60148-B53F-40E9-BE15-0ACF6CB8C65C}"/>
              </a:ext>
            </a:extLst>
          </xdr:cNvPr>
          <xdr:cNvCxnSpPr/>
        </xdr:nvCxnSpPr>
        <xdr:spPr>
          <a:xfrm flipH="1">
            <a:off x="7896236" y="41686160"/>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78" name="Straight Connector 1277">
            <a:extLst>
              <a:ext uri="{FF2B5EF4-FFF2-40B4-BE49-F238E27FC236}">
                <a16:creationId xmlns:a16="http://schemas.microsoft.com/office/drawing/2014/main" id="{AA73DFB2-4704-4BF3-AEBE-BCA868E81F96}"/>
              </a:ext>
            </a:extLst>
          </xdr:cNvPr>
          <xdr:cNvCxnSpPr/>
        </xdr:nvCxnSpPr>
        <xdr:spPr>
          <a:xfrm flipH="1">
            <a:off x="7896221" y="4409122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65" name="Straight Connector 964">
            <a:extLst>
              <a:ext uri="{FF2B5EF4-FFF2-40B4-BE49-F238E27FC236}">
                <a16:creationId xmlns:a16="http://schemas.microsoft.com/office/drawing/2014/main" id="{96408960-E2E5-48E2-A252-D247A29CC1BD}"/>
              </a:ext>
            </a:extLst>
          </xdr:cNvPr>
          <xdr:cNvCxnSpPr/>
        </xdr:nvCxnSpPr>
        <xdr:spPr>
          <a:xfrm>
            <a:off x="8501062" y="41128955"/>
            <a:ext cx="455295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36" name="Straight Connector 1135">
            <a:extLst>
              <a:ext uri="{FF2B5EF4-FFF2-40B4-BE49-F238E27FC236}">
                <a16:creationId xmlns:a16="http://schemas.microsoft.com/office/drawing/2014/main" id="{E8B3208C-1715-4484-9FDD-5CCBA0647206}"/>
              </a:ext>
            </a:extLst>
          </xdr:cNvPr>
          <xdr:cNvCxnSpPr/>
        </xdr:nvCxnSpPr>
        <xdr:spPr>
          <a:xfrm flipH="1">
            <a:off x="8534401" y="41086090"/>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45" name="Straight Connector 1144">
            <a:extLst>
              <a:ext uri="{FF2B5EF4-FFF2-40B4-BE49-F238E27FC236}">
                <a16:creationId xmlns:a16="http://schemas.microsoft.com/office/drawing/2014/main" id="{D0F53D71-058A-48B1-A7D1-C96DAB686D31}"/>
              </a:ext>
            </a:extLst>
          </xdr:cNvPr>
          <xdr:cNvCxnSpPr/>
        </xdr:nvCxnSpPr>
        <xdr:spPr>
          <a:xfrm flipH="1">
            <a:off x="12934950" y="41086092"/>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84</xdr:col>
      <xdr:colOff>152400</xdr:colOff>
      <xdr:row>39</xdr:row>
      <xdr:rowOff>80963</xdr:rowOff>
    </xdr:from>
    <xdr:to>
      <xdr:col>91</xdr:col>
      <xdr:colOff>147638</xdr:colOff>
      <xdr:row>52</xdr:row>
      <xdr:rowOff>104775</xdr:rowOff>
    </xdr:to>
    <xdr:grpSp>
      <xdr:nvGrpSpPr>
        <xdr:cNvPr id="1625" name="Group 1624">
          <a:extLst>
            <a:ext uri="{FF2B5EF4-FFF2-40B4-BE49-F238E27FC236}">
              <a16:creationId xmlns:a16="http://schemas.microsoft.com/office/drawing/2014/main" id="{A52F474C-C1D8-A342-C9CB-CE33808D9F32}"/>
            </a:ext>
          </a:extLst>
        </xdr:cNvPr>
        <xdr:cNvGrpSpPr/>
      </xdr:nvGrpSpPr>
      <xdr:grpSpPr>
        <a:xfrm>
          <a:off x="13754100" y="6205538"/>
          <a:ext cx="1128713" cy="1881187"/>
          <a:chOff x="13754100" y="6205538"/>
          <a:chExt cx="1128713" cy="1881187"/>
        </a:xfrm>
      </xdr:grpSpPr>
      <xdr:sp macro="" textlink="">
        <xdr:nvSpPr>
          <xdr:cNvPr id="1516" name="Freeform: Shape 1515">
            <a:extLst>
              <a:ext uri="{FF2B5EF4-FFF2-40B4-BE49-F238E27FC236}">
                <a16:creationId xmlns:a16="http://schemas.microsoft.com/office/drawing/2014/main" id="{3781645C-4CDC-4C39-B3F2-030C1C9AE56D}"/>
              </a:ext>
            </a:extLst>
          </xdr:cNvPr>
          <xdr:cNvSpPr/>
        </xdr:nvSpPr>
        <xdr:spPr>
          <a:xfrm>
            <a:off x="13758854" y="6272213"/>
            <a:ext cx="652462" cy="1814512"/>
          </a:xfrm>
          <a:custGeom>
            <a:avLst/>
            <a:gdLst>
              <a:gd name="connsiteX0" fmla="*/ 333375 w 652462"/>
              <a:gd name="connsiteY0" fmla="*/ 1652587 h 1652587"/>
              <a:gd name="connsiteX1" fmla="*/ 404812 w 652462"/>
              <a:gd name="connsiteY1" fmla="*/ 1557337 h 1652587"/>
              <a:gd name="connsiteX2" fmla="*/ 652462 w 652462"/>
              <a:gd name="connsiteY2" fmla="*/ 1557337 h 1652587"/>
              <a:gd name="connsiteX3" fmla="*/ 652462 w 652462"/>
              <a:gd name="connsiteY3" fmla="*/ 0 h 1652587"/>
              <a:gd name="connsiteX4" fmla="*/ 0 w 652462"/>
              <a:gd name="connsiteY4" fmla="*/ 0 h 1652587"/>
              <a:gd name="connsiteX5" fmla="*/ 0 w 652462"/>
              <a:gd name="connsiteY5" fmla="*/ 1566862 h 1652587"/>
              <a:gd name="connsiteX6" fmla="*/ 214312 w 652462"/>
              <a:gd name="connsiteY6" fmla="*/ 1566862 h 1652587"/>
              <a:gd name="connsiteX7" fmla="*/ 261937 w 652462"/>
              <a:gd name="connsiteY7" fmla="*/ 1500187 h 1652587"/>
              <a:gd name="connsiteX8" fmla="*/ 333375 w 652462"/>
              <a:gd name="connsiteY8" fmla="*/ 1652587 h 16525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52462" h="1652587">
                <a:moveTo>
                  <a:pt x="333375" y="1652587"/>
                </a:moveTo>
                <a:lnTo>
                  <a:pt x="404812" y="1557337"/>
                </a:lnTo>
                <a:lnTo>
                  <a:pt x="652462" y="1557337"/>
                </a:lnTo>
                <a:lnTo>
                  <a:pt x="652462" y="0"/>
                </a:lnTo>
                <a:lnTo>
                  <a:pt x="0" y="0"/>
                </a:lnTo>
                <a:lnTo>
                  <a:pt x="0" y="1566862"/>
                </a:lnTo>
                <a:lnTo>
                  <a:pt x="214312" y="1566862"/>
                </a:lnTo>
                <a:lnTo>
                  <a:pt x="261937" y="1500187"/>
                </a:lnTo>
                <a:lnTo>
                  <a:pt x="333375" y="1652587"/>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526" name="Straight Connector 1525">
            <a:extLst>
              <a:ext uri="{FF2B5EF4-FFF2-40B4-BE49-F238E27FC236}">
                <a16:creationId xmlns:a16="http://schemas.microsoft.com/office/drawing/2014/main" id="{70046756-D964-42CC-A3EE-E28FA642CD09}"/>
              </a:ext>
            </a:extLst>
          </xdr:cNvPr>
          <xdr:cNvCxnSpPr/>
        </xdr:nvCxnSpPr>
        <xdr:spPr>
          <a:xfrm>
            <a:off x="14320830" y="6276976"/>
            <a:ext cx="0" cy="17049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33" name="Straight Connector 1532">
            <a:extLst>
              <a:ext uri="{FF2B5EF4-FFF2-40B4-BE49-F238E27FC236}">
                <a16:creationId xmlns:a16="http://schemas.microsoft.com/office/drawing/2014/main" id="{5DC41C79-8280-4658-9BD1-CA2C7300C208}"/>
              </a:ext>
            </a:extLst>
          </xdr:cNvPr>
          <xdr:cNvCxnSpPr/>
        </xdr:nvCxnSpPr>
        <xdr:spPr>
          <a:xfrm>
            <a:off x="14149380" y="6276976"/>
            <a:ext cx="0" cy="1714499"/>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552" name="Straight Connector 1551">
            <a:extLst>
              <a:ext uri="{FF2B5EF4-FFF2-40B4-BE49-F238E27FC236}">
                <a16:creationId xmlns:a16="http://schemas.microsoft.com/office/drawing/2014/main" id="{BCB0D1B8-50FE-4771-B42F-DE20C71198DB}"/>
              </a:ext>
            </a:extLst>
          </xdr:cNvPr>
          <xdr:cNvCxnSpPr/>
        </xdr:nvCxnSpPr>
        <xdr:spPr>
          <a:xfrm>
            <a:off x="14487516" y="6267450"/>
            <a:ext cx="29528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54" name="Straight Connector 1553">
            <a:extLst>
              <a:ext uri="{FF2B5EF4-FFF2-40B4-BE49-F238E27FC236}">
                <a16:creationId xmlns:a16="http://schemas.microsoft.com/office/drawing/2014/main" id="{F1C193AC-31DD-4D4F-ACC0-CA7055749E8A}"/>
              </a:ext>
            </a:extLst>
          </xdr:cNvPr>
          <xdr:cNvCxnSpPr/>
        </xdr:nvCxnSpPr>
        <xdr:spPr>
          <a:xfrm>
            <a:off x="14735167" y="6205538"/>
            <a:ext cx="0" cy="15716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55" name="Straight Connector 1554">
            <a:extLst>
              <a:ext uri="{FF2B5EF4-FFF2-40B4-BE49-F238E27FC236}">
                <a16:creationId xmlns:a16="http://schemas.microsoft.com/office/drawing/2014/main" id="{F570B711-0778-4DFE-952B-28E0A8E2C171}"/>
              </a:ext>
            </a:extLst>
          </xdr:cNvPr>
          <xdr:cNvCxnSpPr/>
        </xdr:nvCxnSpPr>
        <xdr:spPr>
          <a:xfrm flipH="1">
            <a:off x="14697064" y="6229351"/>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67" name="Straight Connector 1566">
            <a:extLst>
              <a:ext uri="{FF2B5EF4-FFF2-40B4-BE49-F238E27FC236}">
                <a16:creationId xmlns:a16="http://schemas.microsoft.com/office/drawing/2014/main" id="{B3137063-2239-4CFD-883B-BDBB356AA12B}"/>
              </a:ext>
            </a:extLst>
          </xdr:cNvPr>
          <xdr:cNvCxnSpPr/>
        </xdr:nvCxnSpPr>
        <xdr:spPr>
          <a:xfrm>
            <a:off x="14487517" y="7696200"/>
            <a:ext cx="30957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69" name="Straight Connector 1568">
            <a:extLst>
              <a:ext uri="{FF2B5EF4-FFF2-40B4-BE49-F238E27FC236}">
                <a16:creationId xmlns:a16="http://schemas.microsoft.com/office/drawing/2014/main" id="{179C3C8D-C8EF-48C0-A85F-DA27691D83C1}"/>
              </a:ext>
            </a:extLst>
          </xdr:cNvPr>
          <xdr:cNvCxnSpPr/>
        </xdr:nvCxnSpPr>
        <xdr:spPr>
          <a:xfrm flipH="1">
            <a:off x="14697065" y="7658101"/>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04" name="Straight Connector 1603">
            <a:extLst>
              <a:ext uri="{FF2B5EF4-FFF2-40B4-BE49-F238E27FC236}">
                <a16:creationId xmlns:a16="http://schemas.microsoft.com/office/drawing/2014/main" id="{1A696728-AEB7-41EB-9F14-61AAD411FC77}"/>
              </a:ext>
            </a:extLst>
          </xdr:cNvPr>
          <xdr:cNvCxnSpPr/>
        </xdr:nvCxnSpPr>
        <xdr:spPr>
          <a:xfrm>
            <a:off x="13754100" y="7696200"/>
            <a:ext cx="65246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12" name="Straight Connector 1611">
            <a:extLst>
              <a:ext uri="{FF2B5EF4-FFF2-40B4-BE49-F238E27FC236}">
                <a16:creationId xmlns:a16="http://schemas.microsoft.com/office/drawing/2014/main" id="{5724129D-FBC5-3B62-A0F0-1B0760DDD9DA}"/>
              </a:ext>
            </a:extLst>
          </xdr:cNvPr>
          <xdr:cNvCxnSpPr/>
        </xdr:nvCxnSpPr>
        <xdr:spPr>
          <a:xfrm>
            <a:off x="14416087" y="6267450"/>
            <a:ext cx="0" cy="1428752"/>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17" name="Straight Connector 1616">
            <a:extLst>
              <a:ext uri="{FF2B5EF4-FFF2-40B4-BE49-F238E27FC236}">
                <a16:creationId xmlns:a16="http://schemas.microsoft.com/office/drawing/2014/main" id="{17BD79C7-DC9A-45C9-ABF6-9684D19CF780}"/>
              </a:ext>
            </a:extLst>
          </xdr:cNvPr>
          <xdr:cNvCxnSpPr/>
        </xdr:nvCxnSpPr>
        <xdr:spPr>
          <a:xfrm>
            <a:off x="13758862" y="6272212"/>
            <a:ext cx="0" cy="1428752"/>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20" name="Straight Connector 1619">
            <a:extLst>
              <a:ext uri="{FF2B5EF4-FFF2-40B4-BE49-F238E27FC236}">
                <a16:creationId xmlns:a16="http://schemas.microsoft.com/office/drawing/2014/main" id="{8AC6A6A0-6EEC-1871-FDDB-61B0FFFF4C7D}"/>
              </a:ext>
            </a:extLst>
          </xdr:cNvPr>
          <xdr:cNvCxnSpPr/>
        </xdr:nvCxnSpPr>
        <xdr:spPr>
          <a:xfrm flipV="1">
            <a:off x="14420850" y="6248400"/>
            <a:ext cx="461963" cy="3238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21" name="Straight Connector 1620">
            <a:extLst>
              <a:ext uri="{FF2B5EF4-FFF2-40B4-BE49-F238E27FC236}">
                <a16:creationId xmlns:a16="http://schemas.microsoft.com/office/drawing/2014/main" id="{DAC1E536-CD76-4826-8153-448B05AB398F}"/>
              </a:ext>
            </a:extLst>
          </xdr:cNvPr>
          <xdr:cNvCxnSpPr/>
        </xdr:nvCxnSpPr>
        <xdr:spPr>
          <a:xfrm flipV="1">
            <a:off x="13754100" y="6257925"/>
            <a:ext cx="1123950" cy="2809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84</xdr:col>
      <xdr:colOff>66673</xdr:colOff>
      <xdr:row>24</xdr:row>
      <xdr:rowOff>80963</xdr:rowOff>
    </xdr:from>
    <xdr:to>
      <xdr:col>93</xdr:col>
      <xdr:colOff>76200</xdr:colOff>
      <xdr:row>37</xdr:row>
      <xdr:rowOff>104775</xdr:rowOff>
    </xdr:to>
    <xdr:grpSp>
      <xdr:nvGrpSpPr>
        <xdr:cNvPr id="1637" name="Group 1636">
          <a:extLst>
            <a:ext uri="{FF2B5EF4-FFF2-40B4-BE49-F238E27FC236}">
              <a16:creationId xmlns:a16="http://schemas.microsoft.com/office/drawing/2014/main" id="{1BAA3A33-44CE-7E5F-8F1C-2EBAB7836EEF}"/>
            </a:ext>
          </a:extLst>
        </xdr:cNvPr>
        <xdr:cNvGrpSpPr/>
      </xdr:nvGrpSpPr>
      <xdr:grpSpPr>
        <a:xfrm>
          <a:off x="13668373" y="4062413"/>
          <a:ext cx="1466852" cy="1881187"/>
          <a:chOff x="13668373" y="4062413"/>
          <a:chExt cx="1466852" cy="1881187"/>
        </a:xfrm>
      </xdr:grpSpPr>
      <xdr:sp macro="" textlink="">
        <xdr:nvSpPr>
          <xdr:cNvPr id="1155" name="Freeform: Shape 1154">
            <a:extLst>
              <a:ext uri="{FF2B5EF4-FFF2-40B4-BE49-F238E27FC236}">
                <a16:creationId xmlns:a16="http://schemas.microsoft.com/office/drawing/2014/main" id="{3D07780C-D9C7-D788-4288-B01AD2957D49}"/>
              </a:ext>
            </a:extLst>
          </xdr:cNvPr>
          <xdr:cNvSpPr/>
        </xdr:nvSpPr>
        <xdr:spPr>
          <a:xfrm>
            <a:off x="13758854" y="4129088"/>
            <a:ext cx="652462" cy="1814512"/>
          </a:xfrm>
          <a:custGeom>
            <a:avLst/>
            <a:gdLst>
              <a:gd name="connsiteX0" fmla="*/ 333375 w 652462"/>
              <a:gd name="connsiteY0" fmla="*/ 1652587 h 1652587"/>
              <a:gd name="connsiteX1" fmla="*/ 404812 w 652462"/>
              <a:gd name="connsiteY1" fmla="*/ 1557337 h 1652587"/>
              <a:gd name="connsiteX2" fmla="*/ 652462 w 652462"/>
              <a:gd name="connsiteY2" fmla="*/ 1557337 h 1652587"/>
              <a:gd name="connsiteX3" fmla="*/ 652462 w 652462"/>
              <a:gd name="connsiteY3" fmla="*/ 0 h 1652587"/>
              <a:gd name="connsiteX4" fmla="*/ 0 w 652462"/>
              <a:gd name="connsiteY4" fmla="*/ 0 h 1652587"/>
              <a:gd name="connsiteX5" fmla="*/ 0 w 652462"/>
              <a:gd name="connsiteY5" fmla="*/ 1566862 h 1652587"/>
              <a:gd name="connsiteX6" fmla="*/ 214312 w 652462"/>
              <a:gd name="connsiteY6" fmla="*/ 1566862 h 1652587"/>
              <a:gd name="connsiteX7" fmla="*/ 261937 w 652462"/>
              <a:gd name="connsiteY7" fmla="*/ 1500187 h 1652587"/>
              <a:gd name="connsiteX8" fmla="*/ 333375 w 652462"/>
              <a:gd name="connsiteY8" fmla="*/ 1652587 h 16525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52462" h="1652587">
                <a:moveTo>
                  <a:pt x="333375" y="1652587"/>
                </a:moveTo>
                <a:lnTo>
                  <a:pt x="404812" y="1557337"/>
                </a:lnTo>
                <a:lnTo>
                  <a:pt x="652462" y="1557337"/>
                </a:lnTo>
                <a:lnTo>
                  <a:pt x="652462" y="0"/>
                </a:lnTo>
                <a:lnTo>
                  <a:pt x="0" y="0"/>
                </a:lnTo>
                <a:lnTo>
                  <a:pt x="0" y="1566862"/>
                </a:lnTo>
                <a:lnTo>
                  <a:pt x="214312" y="1566862"/>
                </a:lnTo>
                <a:lnTo>
                  <a:pt x="261937" y="1500187"/>
                </a:lnTo>
                <a:lnTo>
                  <a:pt x="333375" y="1652587"/>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187" name="Straight Connector 1186">
            <a:extLst>
              <a:ext uri="{FF2B5EF4-FFF2-40B4-BE49-F238E27FC236}">
                <a16:creationId xmlns:a16="http://schemas.microsoft.com/office/drawing/2014/main" id="{C293BE67-319C-145B-80DB-224CFCAEADBB}"/>
              </a:ext>
            </a:extLst>
          </xdr:cNvPr>
          <xdr:cNvCxnSpPr/>
        </xdr:nvCxnSpPr>
        <xdr:spPr>
          <a:xfrm>
            <a:off x="14320830" y="4133851"/>
            <a:ext cx="0" cy="17049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93" name="Straight Connector 1192">
            <a:extLst>
              <a:ext uri="{FF2B5EF4-FFF2-40B4-BE49-F238E27FC236}">
                <a16:creationId xmlns:a16="http://schemas.microsoft.com/office/drawing/2014/main" id="{BB190DCC-A16A-4C1A-BAC2-64B17ACBA50A}"/>
              </a:ext>
            </a:extLst>
          </xdr:cNvPr>
          <xdr:cNvCxnSpPr/>
        </xdr:nvCxnSpPr>
        <xdr:spPr>
          <a:xfrm>
            <a:off x="14149380" y="4133851"/>
            <a:ext cx="0" cy="1714499"/>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1199" name="Octagon 1198">
            <a:extLst>
              <a:ext uri="{FF2B5EF4-FFF2-40B4-BE49-F238E27FC236}">
                <a16:creationId xmlns:a16="http://schemas.microsoft.com/office/drawing/2014/main" id="{F12049ED-DF89-4083-AEE4-66D9AF9EC3B5}"/>
              </a:ext>
            </a:extLst>
          </xdr:cNvPr>
          <xdr:cNvSpPr/>
        </xdr:nvSpPr>
        <xdr:spPr>
          <a:xfrm>
            <a:off x="14087468" y="4776786"/>
            <a:ext cx="123824" cy="123824"/>
          </a:xfrm>
          <a:prstGeom prst="octagon">
            <a:avLst/>
          </a:prstGeom>
          <a:solidFill>
            <a:schemeClr val="bg1">
              <a:lumMod val="8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sp macro="" textlink="">
        <xdr:nvSpPr>
          <xdr:cNvPr id="1212" name="Octagon 1211">
            <a:extLst>
              <a:ext uri="{FF2B5EF4-FFF2-40B4-BE49-F238E27FC236}">
                <a16:creationId xmlns:a16="http://schemas.microsoft.com/office/drawing/2014/main" id="{CD58BA78-9F7A-4710-A499-63D953F06D77}"/>
              </a:ext>
            </a:extLst>
          </xdr:cNvPr>
          <xdr:cNvSpPr/>
        </xdr:nvSpPr>
        <xdr:spPr>
          <a:xfrm>
            <a:off x="14092226" y="5200656"/>
            <a:ext cx="123824" cy="123824"/>
          </a:xfrm>
          <a:prstGeom prst="octagon">
            <a:avLst/>
          </a:prstGeom>
          <a:solidFill>
            <a:schemeClr val="bg1">
              <a:lumMod val="8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1234" name="Straight Connector 1233">
            <a:extLst>
              <a:ext uri="{FF2B5EF4-FFF2-40B4-BE49-F238E27FC236}">
                <a16:creationId xmlns:a16="http://schemas.microsoft.com/office/drawing/2014/main" id="{8830CBB8-AB9B-50DB-3BC3-E4B7C86CF1E9}"/>
              </a:ext>
            </a:extLst>
          </xdr:cNvPr>
          <xdr:cNvCxnSpPr/>
        </xdr:nvCxnSpPr>
        <xdr:spPr>
          <a:xfrm>
            <a:off x="14487516" y="4124325"/>
            <a:ext cx="63818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68" name="Straight Connector 1267">
            <a:extLst>
              <a:ext uri="{FF2B5EF4-FFF2-40B4-BE49-F238E27FC236}">
                <a16:creationId xmlns:a16="http://schemas.microsoft.com/office/drawing/2014/main" id="{CBE5BF95-EA35-49E8-442D-D1985B17EABB}"/>
              </a:ext>
            </a:extLst>
          </xdr:cNvPr>
          <xdr:cNvCxnSpPr/>
        </xdr:nvCxnSpPr>
        <xdr:spPr>
          <a:xfrm>
            <a:off x="14735167" y="4062413"/>
            <a:ext cx="0" cy="15716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1" name="Straight Connector 1320">
            <a:extLst>
              <a:ext uri="{FF2B5EF4-FFF2-40B4-BE49-F238E27FC236}">
                <a16:creationId xmlns:a16="http://schemas.microsoft.com/office/drawing/2014/main" id="{84C16437-7F83-AD3E-B737-A6EEEEDFC96F}"/>
              </a:ext>
            </a:extLst>
          </xdr:cNvPr>
          <xdr:cNvCxnSpPr/>
        </xdr:nvCxnSpPr>
        <xdr:spPr>
          <a:xfrm flipH="1">
            <a:off x="14697064" y="408622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61" name="Straight Connector 1360">
            <a:extLst>
              <a:ext uri="{FF2B5EF4-FFF2-40B4-BE49-F238E27FC236}">
                <a16:creationId xmlns:a16="http://schemas.microsoft.com/office/drawing/2014/main" id="{6E691E0D-35B7-4104-BC65-09FC11467E13}"/>
              </a:ext>
            </a:extLst>
          </xdr:cNvPr>
          <xdr:cNvCxnSpPr/>
        </xdr:nvCxnSpPr>
        <xdr:spPr>
          <a:xfrm>
            <a:off x="14487517" y="5553075"/>
            <a:ext cx="64770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65" name="Straight Connector 1364">
            <a:extLst>
              <a:ext uri="{FF2B5EF4-FFF2-40B4-BE49-F238E27FC236}">
                <a16:creationId xmlns:a16="http://schemas.microsoft.com/office/drawing/2014/main" id="{B8888E0D-3BB7-47A7-8AD9-F456E59AA17B}"/>
              </a:ext>
            </a:extLst>
          </xdr:cNvPr>
          <xdr:cNvCxnSpPr/>
        </xdr:nvCxnSpPr>
        <xdr:spPr>
          <a:xfrm flipH="1">
            <a:off x="14697065" y="551497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69" name="Straight Connector 1368">
            <a:extLst>
              <a:ext uri="{FF2B5EF4-FFF2-40B4-BE49-F238E27FC236}">
                <a16:creationId xmlns:a16="http://schemas.microsoft.com/office/drawing/2014/main" id="{28DE1CCD-68CF-401E-A268-20B0567C10B7}"/>
              </a:ext>
            </a:extLst>
          </xdr:cNvPr>
          <xdr:cNvCxnSpPr/>
        </xdr:nvCxnSpPr>
        <xdr:spPr>
          <a:xfrm>
            <a:off x="14492279" y="4410075"/>
            <a:ext cx="3190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98" name="Straight Connector 1397">
            <a:extLst>
              <a:ext uri="{FF2B5EF4-FFF2-40B4-BE49-F238E27FC236}">
                <a16:creationId xmlns:a16="http://schemas.microsoft.com/office/drawing/2014/main" id="{DF9CDE06-7D77-4A25-8B8B-FFB226198819}"/>
              </a:ext>
            </a:extLst>
          </xdr:cNvPr>
          <xdr:cNvCxnSpPr/>
        </xdr:nvCxnSpPr>
        <xdr:spPr>
          <a:xfrm flipH="1">
            <a:off x="14701827" y="437197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01" name="Straight Connector 1400">
            <a:extLst>
              <a:ext uri="{FF2B5EF4-FFF2-40B4-BE49-F238E27FC236}">
                <a16:creationId xmlns:a16="http://schemas.microsoft.com/office/drawing/2014/main" id="{C72D2CDF-1A5C-4293-B0D2-DF1B8F4C1BD6}"/>
              </a:ext>
            </a:extLst>
          </xdr:cNvPr>
          <xdr:cNvCxnSpPr/>
        </xdr:nvCxnSpPr>
        <xdr:spPr>
          <a:xfrm>
            <a:off x="14492279" y="4833938"/>
            <a:ext cx="3190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05" name="Straight Connector 1404">
            <a:extLst>
              <a:ext uri="{FF2B5EF4-FFF2-40B4-BE49-F238E27FC236}">
                <a16:creationId xmlns:a16="http://schemas.microsoft.com/office/drawing/2014/main" id="{675EF78C-E707-46EC-8D20-CF1399F73549}"/>
              </a:ext>
            </a:extLst>
          </xdr:cNvPr>
          <xdr:cNvCxnSpPr/>
        </xdr:nvCxnSpPr>
        <xdr:spPr>
          <a:xfrm flipH="1">
            <a:off x="14701827" y="4795839"/>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14" name="Straight Connector 1413">
            <a:extLst>
              <a:ext uri="{FF2B5EF4-FFF2-40B4-BE49-F238E27FC236}">
                <a16:creationId xmlns:a16="http://schemas.microsoft.com/office/drawing/2014/main" id="{4F58D68D-3B5E-4FCD-947D-048965F82B13}"/>
              </a:ext>
            </a:extLst>
          </xdr:cNvPr>
          <xdr:cNvCxnSpPr/>
        </xdr:nvCxnSpPr>
        <xdr:spPr>
          <a:xfrm>
            <a:off x="14492279" y="5272088"/>
            <a:ext cx="3190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39" name="Straight Connector 1438">
            <a:extLst>
              <a:ext uri="{FF2B5EF4-FFF2-40B4-BE49-F238E27FC236}">
                <a16:creationId xmlns:a16="http://schemas.microsoft.com/office/drawing/2014/main" id="{B51A9BFB-CCCC-4C3C-9C9F-00DE25C902E7}"/>
              </a:ext>
            </a:extLst>
          </xdr:cNvPr>
          <xdr:cNvCxnSpPr/>
        </xdr:nvCxnSpPr>
        <xdr:spPr>
          <a:xfrm flipH="1">
            <a:off x="14701827" y="5233989"/>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2" name="Straight Connector 1471">
            <a:extLst>
              <a:ext uri="{FF2B5EF4-FFF2-40B4-BE49-F238E27FC236}">
                <a16:creationId xmlns:a16="http://schemas.microsoft.com/office/drawing/2014/main" id="{71194337-3100-4FBB-A7F2-8C56C6F87E79}"/>
              </a:ext>
            </a:extLst>
          </xdr:cNvPr>
          <xdr:cNvCxnSpPr/>
        </xdr:nvCxnSpPr>
        <xdr:spPr>
          <a:xfrm>
            <a:off x="15059016" y="4071938"/>
            <a:ext cx="0" cy="15716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7" name="Straight Connector 1476">
            <a:extLst>
              <a:ext uri="{FF2B5EF4-FFF2-40B4-BE49-F238E27FC236}">
                <a16:creationId xmlns:a16="http://schemas.microsoft.com/office/drawing/2014/main" id="{8787DD4A-5533-4D30-98E8-5FD0E25C1DEF}"/>
              </a:ext>
            </a:extLst>
          </xdr:cNvPr>
          <xdr:cNvCxnSpPr/>
        </xdr:nvCxnSpPr>
        <xdr:spPr>
          <a:xfrm flipH="1">
            <a:off x="15020913" y="4095751"/>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8" name="Straight Connector 1477">
            <a:extLst>
              <a:ext uri="{FF2B5EF4-FFF2-40B4-BE49-F238E27FC236}">
                <a16:creationId xmlns:a16="http://schemas.microsoft.com/office/drawing/2014/main" id="{0F9A7583-5973-4466-B892-6CEAE534639A}"/>
              </a:ext>
            </a:extLst>
          </xdr:cNvPr>
          <xdr:cNvCxnSpPr/>
        </xdr:nvCxnSpPr>
        <xdr:spPr>
          <a:xfrm flipH="1">
            <a:off x="15020914" y="5524501"/>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96" name="Straight Connector 1495">
            <a:extLst>
              <a:ext uri="{FF2B5EF4-FFF2-40B4-BE49-F238E27FC236}">
                <a16:creationId xmlns:a16="http://schemas.microsoft.com/office/drawing/2014/main" id="{E615329E-2708-6A51-73D2-ECF326DFB961}"/>
              </a:ext>
            </a:extLst>
          </xdr:cNvPr>
          <xdr:cNvCxnSpPr/>
        </xdr:nvCxnSpPr>
        <xdr:spPr>
          <a:xfrm>
            <a:off x="13754100" y="5553075"/>
            <a:ext cx="65246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58" name="Octagon 1157">
            <a:extLst>
              <a:ext uri="{FF2B5EF4-FFF2-40B4-BE49-F238E27FC236}">
                <a16:creationId xmlns:a16="http://schemas.microsoft.com/office/drawing/2014/main" id="{1700285F-AB83-7405-859E-9F02EEF2B39C}"/>
              </a:ext>
            </a:extLst>
          </xdr:cNvPr>
          <xdr:cNvSpPr/>
        </xdr:nvSpPr>
        <xdr:spPr>
          <a:xfrm>
            <a:off x="14087467" y="4348162"/>
            <a:ext cx="123824" cy="123824"/>
          </a:xfrm>
          <a:prstGeom prst="octagon">
            <a:avLst/>
          </a:prstGeom>
          <a:solidFill>
            <a:schemeClr val="bg1">
              <a:lumMod val="8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1631" name="Straight Connector 1630">
            <a:extLst>
              <a:ext uri="{FF2B5EF4-FFF2-40B4-BE49-F238E27FC236}">
                <a16:creationId xmlns:a16="http://schemas.microsoft.com/office/drawing/2014/main" id="{CC1C2EF2-4A75-2BAB-A322-86E01A5931AF}"/>
              </a:ext>
            </a:extLst>
          </xdr:cNvPr>
          <xdr:cNvCxnSpPr/>
        </xdr:nvCxnSpPr>
        <xdr:spPr>
          <a:xfrm>
            <a:off x="13668375" y="4572000"/>
            <a:ext cx="823913" cy="0"/>
          </a:xfrm>
          <a:prstGeom prst="line">
            <a:avLst/>
          </a:prstGeom>
          <a:ln w="9525">
            <a:solidFill>
              <a:schemeClr val="accent6">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34" name="Straight Connector 1633">
            <a:extLst>
              <a:ext uri="{FF2B5EF4-FFF2-40B4-BE49-F238E27FC236}">
                <a16:creationId xmlns:a16="http://schemas.microsoft.com/office/drawing/2014/main" id="{58E9D0EF-843B-4DF4-A67E-D688BE4E0A38}"/>
              </a:ext>
            </a:extLst>
          </xdr:cNvPr>
          <xdr:cNvCxnSpPr/>
        </xdr:nvCxnSpPr>
        <xdr:spPr>
          <a:xfrm>
            <a:off x="13668373" y="4600576"/>
            <a:ext cx="823913" cy="0"/>
          </a:xfrm>
          <a:prstGeom prst="line">
            <a:avLst/>
          </a:prstGeom>
          <a:ln w="9525">
            <a:solidFill>
              <a:schemeClr val="accent6">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119063</xdr:colOff>
      <xdr:row>421</xdr:row>
      <xdr:rowOff>14287</xdr:rowOff>
    </xdr:from>
    <xdr:to>
      <xdr:col>30</xdr:col>
      <xdr:colOff>157163</xdr:colOff>
      <xdr:row>458</xdr:row>
      <xdr:rowOff>76200</xdr:rowOff>
    </xdr:to>
    <xdr:grpSp>
      <xdr:nvGrpSpPr>
        <xdr:cNvPr id="1942" name="Group 1941">
          <a:extLst>
            <a:ext uri="{FF2B5EF4-FFF2-40B4-BE49-F238E27FC236}">
              <a16:creationId xmlns:a16="http://schemas.microsoft.com/office/drawing/2014/main" id="{EBABCE8B-6B28-911F-3A2E-E3F74CFD34D5}"/>
            </a:ext>
          </a:extLst>
        </xdr:cNvPr>
        <xdr:cNvGrpSpPr/>
      </xdr:nvGrpSpPr>
      <xdr:grpSpPr>
        <a:xfrm>
          <a:off x="604838" y="60717112"/>
          <a:ext cx="4410075" cy="5348288"/>
          <a:chOff x="604838" y="60717112"/>
          <a:chExt cx="4410075" cy="5348288"/>
        </a:xfrm>
      </xdr:grpSpPr>
      <xdr:cxnSp macro="">
        <xdr:nvCxnSpPr>
          <xdr:cNvPr id="1662" name="Straight Connector 1661">
            <a:extLst>
              <a:ext uri="{FF2B5EF4-FFF2-40B4-BE49-F238E27FC236}">
                <a16:creationId xmlns:a16="http://schemas.microsoft.com/office/drawing/2014/main" id="{6B2419DA-FE0A-2E8B-C0EA-D37A85BE3423}"/>
              </a:ext>
            </a:extLst>
          </xdr:cNvPr>
          <xdr:cNvCxnSpPr/>
        </xdr:nvCxnSpPr>
        <xdr:spPr>
          <a:xfrm flipV="1">
            <a:off x="3190883" y="62012513"/>
            <a:ext cx="0" cy="2066925"/>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728" name="Freeform: Shape 1727">
            <a:extLst>
              <a:ext uri="{FF2B5EF4-FFF2-40B4-BE49-F238E27FC236}">
                <a16:creationId xmlns:a16="http://schemas.microsoft.com/office/drawing/2014/main" id="{776D3266-D2C3-C2A3-3715-73D9A2D0AB48}"/>
              </a:ext>
            </a:extLst>
          </xdr:cNvPr>
          <xdr:cNvSpPr/>
        </xdr:nvSpPr>
        <xdr:spPr>
          <a:xfrm>
            <a:off x="1271588" y="61255275"/>
            <a:ext cx="1919287" cy="2305050"/>
          </a:xfrm>
          <a:custGeom>
            <a:avLst/>
            <a:gdLst>
              <a:gd name="connsiteX0" fmla="*/ 185737 w 1919287"/>
              <a:gd name="connsiteY0" fmla="*/ 1152525 h 2305050"/>
              <a:gd name="connsiteX1" fmla="*/ 185737 w 1919287"/>
              <a:gd name="connsiteY1" fmla="*/ 2305050 h 2305050"/>
              <a:gd name="connsiteX2" fmla="*/ 904875 w 1919287"/>
              <a:gd name="connsiteY2" fmla="*/ 2305050 h 2305050"/>
              <a:gd name="connsiteX3" fmla="*/ 1919287 w 1919287"/>
              <a:gd name="connsiteY3" fmla="*/ 685800 h 2305050"/>
              <a:gd name="connsiteX4" fmla="*/ 1733550 w 1919287"/>
              <a:gd name="connsiteY4" fmla="*/ 0 h 2305050"/>
              <a:gd name="connsiteX5" fmla="*/ 0 w 1919287"/>
              <a:gd name="connsiteY5" fmla="*/ 466725 h 2305050"/>
              <a:gd name="connsiteX6" fmla="*/ 185737 w 1919287"/>
              <a:gd name="connsiteY6" fmla="*/ 1152525 h 23050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919287" h="2305050">
                <a:moveTo>
                  <a:pt x="185737" y="1152525"/>
                </a:moveTo>
                <a:lnTo>
                  <a:pt x="185737" y="2305050"/>
                </a:lnTo>
                <a:lnTo>
                  <a:pt x="904875" y="2305050"/>
                </a:lnTo>
                <a:lnTo>
                  <a:pt x="1919287" y="685800"/>
                </a:lnTo>
                <a:lnTo>
                  <a:pt x="1733550" y="0"/>
                </a:lnTo>
                <a:lnTo>
                  <a:pt x="0" y="466725"/>
                </a:lnTo>
                <a:lnTo>
                  <a:pt x="185737" y="11525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nvGrpSpPr>
          <xdr:cNvPr id="891" name="Group 890">
            <a:extLst>
              <a:ext uri="{FF2B5EF4-FFF2-40B4-BE49-F238E27FC236}">
                <a16:creationId xmlns:a16="http://schemas.microsoft.com/office/drawing/2014/main" id="{A856412E-AFE2-82C0-BCDC-3F9B05EE155B}"/>
              </a:ext>
            </a:extLst>
          </xdr:cNvPr>
          <xdr:cNvGrpSpPr/>
        </xdr:nvGrpSpPr>
        <xdr:grpSpPr>
          <a:xfrm rot="20700597">
            <a:off x="1314451" y="61326712"/>
            <a:ext cx="2967038" cy="714375"/>
            <a:chOff x="971550" y="30560963"/>
            <a:chExt cx="2967038" cy="714375"/>
          </a:xfrm>
        </xdr:grpSpPr>
        <xdr:sp macro="" textlink="">
          <xdr:nvSpPr>
            <xdr:cNvPr id="1723" name="Freeform: Shape 1722">
              <a:extLst>
                <a:ext uri="{FF2B5EF4-FFF2-40B4-BE49-F238E27FC236}">
                  <a16:creationId xmlns:a16="http://schemas.microsoft.com/office/drawing/2014/main" id="{5510D4FF-D082-FACC-F0C5-4A80E4D6C72D}"/>
                </a:ext>
              </a:extLst>
            </xdr:cNvPr>
            <xdr:cNvSpPr/>
          </xdr:nvSpPr>
          <xdr:spPr>
            <a:xfrm>
              <a:off x="971550" y="30560963"/>
              <a:ext cx="2967038" cy="714375"/>
            </a:xfrm>
            <a:custGeom>
              <a:avLst/>
              <a:gdLst>
                <a:gd name="connsiteX0" fmla="*/ 2967038 w 2967038"/>
                <a:gd name="connsiteY0" fmla="*/ 252412 h 714375"/>
                <a:gd name="connsiteX1" fmla="*/ 2914650 w 2967038"/>
                <a:gd name="connsiteY1" fmla="*/ 214312 h 714375"/>
                <a:gd name="connsiteX2" fmla="*/ 2914650 w 2967038"/>
                <a:gd name="connsiteY2" fmla="*/ 0 h 714375"/>
                <a:gd name="connsiteX3" fmla="*/ 0 w 2967038"/>
                <a:gd name="connsiteY3" fmla="*/ 0 h 714375"/>
                <a:gd name="connsiteX4" fmla="*/ 0 w 2967038"/>
                <a:gd name="connsiteY4" fmla="*/ 714375 h 714375"/>
                <a:gd name="connsiteX5" fmla="*/ 2914650 w 2967038"/>
                <a:gd name="connsiteY5" fmla="*/ 714375 h 714375"/>
                <a:gd name="connsiteX6" fmla="*/ 2914650 w 2967038"/>
                <a:gd name="connsiteY6" fmla="*/ 409575 h 714375"/>
                <a:gd name="connsiteX7" fmla="*/ 2852737 w 2967038"/>
                <a:gd name="connsiteY7" fmla="*/ 347662 h 714375"/>
                <a:gd name="connsiteX8" fmla="*/ 2967038 w 2967038"/>
                <a:gd name="connsiteY8" fmla="*/ 252412 h 714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967038" h="714375">
                  <a:moveTo>
                    <a:pt x="2967038" y="252412"/>
                  </a:moveTo>
                  <a:lnTo>
                    <a:pt x="2914650" y="214312"/>
                  </a:lnTo>
                  <a:lnTo>
                    <a:pt x="2914650" y="0"/>
                  </a:lnTo>
                  <a:lnTo>
                    <a:pt x="0" y="0"/>
                  </a:lnTo>
                  <a:lnTo>
                    <a:pt x="0" y="714375"/>
                  </a:lnTo>
                  <a:lnTo>
                    <a:pt x="2914650" y="714375"/>
                  </a:lnTo>
                  <a:lnTo>
                    <a:pt x="2914650" y="409575"/>
                  </a:lnTo>
                  <a:lnTo>
                    <a:pt x="2852737" y="347662"/>
                  </a:lnTo>
                  <a:lnTo>
                    <a:pt x="2967038" y="25241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724" name="Straight Connector 1723">
              <a:extLst>
                <a:ext uri="{FF2B5EF4-FFF2-40B4-BE49-F238E27FC236}">
                  <a16:creationId xmlns:a16="http://schemas.microsoft.com/office/drawing/2014/main" id="{0E1956B4-B4C2-CD30-8198-7B34EBE88911}"/>
                </a:ext>
              </a:extLst>
            </xdr:cNvPr>
            <xdr:cNvCxnSpPr/>
          </xdr:nvCxnSpPr>
          <xdr:spPr>
            <a:xfrm>
              <a:off x="976313" y="30665738"/>
              <a:ext cx="29098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913" name="Group 912">
            <a:extLst>
              <a:ext uri="{FF2B5EF4-FFF2-40B4-BE49-F238E27FC236}">
                <a16:creationId xmlns:a16="http://schemas.microsoft.com/office/drawing/2014/main" id="{2847BCFC-5CEF-04EE-A281-5368D4C2C55F}"/>
              </a:ext>
            </a:extLst>
          </xdr:cNvPr>
          <xdr:cNvGrpSpPr/>
        </xdr:nvGrpSpPr>
        <xdr:grpSpPr>
          <a:xfrm rot="5400000">
            <a:off x="333375" y="63684152"/>
            <a:ext cx="2967038" cy="714375"/>
            <a:chOff x="971550" y="30560963"/>
            <a:chExt cx="2967038" cy="714375"/>
          </a:xfrm>
        </xdr:grpSpPr>
        <xdr:sp macro="" textlink="">
          <xdr:nvSpPr>
            <xdr:cNvPr id="1721" name="Freeform: Shape 1720">
              <a:extLst>
                <a:ext uri="{FF2B5EF4-FFF2-40B4-BE49-F238E27FC236}">
                  <a16:creationId xmlns:a16="http://schemas.microsoft.com/office/drawing/2014/main" id="{9644A979-374F-FC9E-F637-1C981660AA57}"/>
                </a:ext>
              </a:extLst>
            </xdr:cNvPr>
            <xdr:cNvSpPr/>
          </xdr:nvSpPr>
          <xdr:spPr>
            <a:xfrm>
              <a:off x="971550" y="30560963"/>
              <a:ext cx="2967038" cy="714375"/>
            </a:xfrm>
            <a:custGeom>
              <a:avLst/>
              <a:gdLst>
                <a:gd name="connsiteX0" fmla="*/ 2967038 w 2967038"/>
                <a:gd name="connsiteY0" fmla="*/ 252412 h 714375"/>
                <a:gd name="connsiteX1" fmla="*/ 2914650 w 2967038"/>
                <a:gd name="connsiteY1" fmla="*/ 214312 h 714375"/>
                <a:gd name="connsiteX2" fmla="*/ 2914650 w 2967038"/>
                <a:gd name="connsiteY2" fmla="*/ 0 h 714375"/>
                <a:gd name="connsiteX3" fmla="*/ 0 w 2967038"/>
                <a:gd name="connsiteY3" fmla="*/ 0 h 714375"/>
                <a:gd name="connsiteX4" fmla="*/ 0 w 2967038"/>
                <a:gd name="connsiteY4" fmla="*/ 714375 h 714375"/>
                <a:gd name="connsiteX5" fmla="*/ 2914650 w 2967038"/>
                <a:gd name="connsiteY5" fmla="*/ 714375 h 714375"/>
                <a:gd name="connsiteX6" fmla="*/ 2914650 w 2967038"/>
                <a:gd name="connsiteY6" fmla="*/ 409575 h 714375"/>
                <a:gd name="connsiteX7" fmla="*/ 2852737 w 2967038"/>
                <a:gd name="connsiteY7" fmla="*/ 347662 h 714375"/>
                <a:gd name="connsiteX8" fmla="*/ 2967038 w 2967038"/>
                <a:gd name="connsiteY8" fmla="*/ 252412 h 714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967038" h="714375">
                  <a:moveTo>
                    <a:pt x="2967038" y="252412"/>
                  </a:moveTo>
                  <a:lnTo>
                    <a:pt x="2914650" y="214312"/>
                  </a:lnTo>
                  <a:lnTo>
                    <a:pt x="2914650" y="0"/>
                  </a:lnTo>
                  <a:lnTo>
                    <a:pt x="0" y="0"/>
                  </a:lnTo>
                  <a:lnTo>
                    <a:pt x="0" y="714375"/>
                  </a:lnTo>
                  <a:lnTo>
                    <a:pt x="2914650" y="714375"/>
                  </a:lnTo>
                  <a:lnTo>
                    <a:pt x="2914650" y="409575"/>
                  </a:lnTo>
                  <a:lnTo>
                    <a:pt x="2852737" y="347662"/>
                  </a:lnTo>
                  <a:lnTo>
                    <a:pt x="2967038" y="252412"/>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722" name="Straight Connector 1721">
              <a:extLst>
                <a:ext uri="{FF2B5EF4-FFF2-40B4-BE49-F238E27FC236}">
                  <a16:creationId xmlns:a16="http://schemas.microsoft.com/office/drawing/2014/main" id="{B48C4253-7F67-B3DF-BA53-3DFBB31E8A04}"/>
                </a:ext>
              </a:extLst>
            </xdr:cNvPr>
            <xdr:cNvCxnSpPr/>
          </xdr:nvCxnSpPr>
          <xdr:spPr>
            <a:xfrm>
              <a:off x="976313" y="31194390"/>
              <a:ext cx="29098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63" name="Straight Connector 1162">
            <a:extLst>
              <a:ext uri="{FF2B5EF4-FFF2-40B4-BE49-F238E27FC236}">
                <a16:creationId xmlns:a16="http://schemas.microsoft.com/office/drawing/2014/main" id="{F660109C-8492-FEFD-E010-B8254889114C}"/>
              </a:ext>
            </a:extLst>
          </xdr:cNvPr>
          <xdr:cNvCxnSpPr/>
        </xdr:nvCxnSpPr>
        <xdr:spPr>
          <a:xfrm flipV="1">
            <a:off x="1734628" y="61258718"/>
            <a:ext cx="2423860" cy="64902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91" name="Straight Connector 1190">
            <a:extLst>
              <a:ext uri="{FF2B5EF4-FFF2-40B4-BE49-F238E27FC236}">
                <a16:creationId xmlns:a16="http://schemas.microsoft.com/office/drawing/2014/main" id="{76A55071-35F3-1C13-321C-E0168107D801}"/>
              </a:ext>
            </a:extLst>
          </xdr:cNvPr>
          <xdr:cNvCxnSpPr/>
        </xdr:nvCxnSpPr>
        <xdr:spPr>
          <a:xfrm>
            <a:off x="1728788" y="61917263"/>
            <a:ext cx="0" cy="355758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79" name="Straight Connector 1278">
            <a:extLst>
              <a:ext uri="{FF2B5EF4-FFF2-40B4-BE49-F238E27FC236}">
                <a16:creationId xmlns:a16="http://schemas.microsoft.com/office/drawing/2014/main" id="{861EB8EF-799B-C4DC-3846-BA8B143B7D7D}"/>
              </a:ext>
            </a:extLst>
          </xdr:cNvPr>
          <xdr:cNvCxnSpPr/>
        </xdr:nvCxnSpPr>
        <xdr:spPr>
          <a:xfrm>
            <a:off x="3006097" y="61255856"/>
            <a:ext cx="184774" cy="69006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01" name="Straight Connector 1300">
            <a:extLst>
              <a:ext uri="{FF2B5EF4-FFF2-40B4-BE49-F238E27FC236}">
                <a16:creationId xmlns:a16="http://schemas.microsoft.com/office/drawing/2014/main" id="{718046DF-23D2-B2B0-19F8-639A08A126D4}"/>
              </a:ext>
            </a:extLst>
          </xdr:cNvPr>
          <xdr:cNvCxnSpPr/>
        </xdr:nvCxnSpPr>
        <xdr:spPr>
          <a:xfrm>
            <a:off x="1462088" y="63555563"/>
            <a:ext cx="71437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41" name="Straight Connector 1440">
            <a:extLst>
              <a:ext uri="{FF2B5EF4-FFF2-40B4-BE49-F238E27FC236}">
                <a16:creationId xmlns:a16="http://schemas.microsoft.com/office/drawing/2014/main" id="{557D9D4A-4330-5756-037A-355F75A629BE}"/>
              </a:ext>
            </a:extLst>
          </xdr:cNvPr>
          <xdr:cNvCxnSpPr/>
        </xdr:nvCxnSpPr>
        <xdr:spPr>
          <a:xfrm>
            <a:off x="1385885" y="65703451"/>
            <a:ext cx="86201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49" name="Straight Connector 1448">
            <a:extLst>
              <a:ext uri="{FF2B5EF4-FFF2-40B4-BE49-F238E27FC236}">
                <a16:creationId xmlns:a16="http://schemas.microsoft.com/office/drawing/2014/main" id="{761B07B5-E074-A91E-DDAC-7443CA758CCB}"/>
              </a:ext>
            </a:extLst>
          </xdr:cNvPr>
          <xdr:cNvCxnSpPr/>
        </xdr:nvCxnSpPr>
        <xdr:spPr>
          <a:xfrm>
            <a:off x="1457326" y="65536763"/>
            <a:ext cx="0" cy="5286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65" name="Straight Connector 1464">
            <a:extLst>
              <a:ext uri="{FF2B5EF4-FFF2-40B4-BE49-F238E27FC236}">
                <a16:creationId xmlns:a16="http://schemas.microsoft.com/office/drawing/2014/main" id="{6A759F25-63A9-1944-3C0B-4F3F412ACB63}"/>
              </a:ext>
            </a:extLst>
          </xdr:cNvPr>
          <xdr:cNvCxnSpPr/>
        </xdr:nvCxnSpPr>
        <xdr:spPr>
          <a:xfrm flipH="1">
            <a:off x="1423987" y="65665350"/>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1" name="Straight Connector 1470">
            <a:extLst>
              <a:ext uri="{FF2B5EF4-FFF2-40B4-BE49-F238E27FC236}">
                <a16:creationId xmlns:a16="http://schemas.microsoft.com/office/drawing/2014/main" id="{E382BB9F-CEF7-0BF2-49EF-59929D1C27EB}"/>
              </a:ext>
            </a:extLst>
          </xdr:cNvPr>
          <xdr:cNvCxnSpPr/>
        </xdr:nvCxnSpPr>
        <xdr:spPr>
          <a:xfrm>
            <a:off x="1385884" y="65989201"/>
            <a:ext cx="85725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0" name="Straight Connector 1479">
            <a:extLst>
              <a:ext uri="{FF2B5EF4-FFF2-40B4-BE49-F238E27FC236}">
                <a16:creationId xmlns:a16="http://schemas.microsoft.com/office/drawing/2014/main" id="{C8347EDD-0EE4-9407-1C59-84B36F7993E6}"/>
              </a:ext>
            </a:extLst>
          </xdr:cNvPr>
          <xdr:cNvCxnSpPr/>
        </xdr:nvCxnSpPr>
        <xdr:spPr>
          <a:xfrm flipH="1">
            <a:off x="1423986" y="65951100"/>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93" name="Straight Connector 1492">
            <a:extLst>
              <a:ext uri="{FF2B5EF4-FFF2-40B4-BE49-F238E27FC236}">
                <a16:creationId xmlns:a16="http://schemas.microsoft.com/office/drawing/2014/main" id="{CFFDAE45-BADD-BAA1-7B2F-C52CB5375B7A}"/>
              </a:ext>
            </a:extLst>
          </xdr:cNvPr>
          <xdr:cNvCxnSpPr/>
        </xdr:nvCxnSpPr>
        <xdr:spPr>
          <a:xfrm>
            <a:off x="2171706" y="65536763"/>
            <a:ext cx="0" cy="5286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94" name="Straight Connector 1493">
            <a:extLst>
              <a:ext uri="{FF2B5EF4-FFF2-40B4-BE49-F238E27FC236}">
                <a16:creationId xmlns:a16="http://schemas.microsoft.com/office/drawing/2014/main" id="{5B0312AD-EA4A-251B-F9C0-9C742EB93387}"/>
              </a:ext>
            </a:extLst>
          </xdr:cNvPr>
          <xdr:cNvCxnSpPr/>
        </xdr:nvCxnSpPr>
        <xdr:spPr>
          <a:xfrm flipH="1">
            <a:off x="2138367" y="65665350"/>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14" name="Straight Connector 1513">
            <a:extLst>
              <a:ext uri="{FF2B5EF4-FFF2-40B4-BE49-F238E27FC236}">
                <a16:creationId xmlns:a16="http://schemas.microsoft.com/office/drawing/2014/main" id="{921EBDD4-10AC-1234-954F-DD215018F719}"/>
              </a:ext>
            </a:extLst>
          </xdr:cNvPr>
          <xdr:cNvCxnSpPr/>
        </xdr:nvCxnSpPr>
        <xdr:spPr>
          <a:xfrm flipH="1">
            <a:off x="2138366" y="65951100"/>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20" name="Straight Connector 1519">
            <a:extLst>
              <a:ext uri="{FF2B5EF4-FFF2-40B4-BE49-F238E27FC236}">
                <a16:creationId xmlns:a16="http://schemas.microsoft.com/office/drawing/2014/main" id="{857893A4-66C6-0CC8-E5FC-7AC18F31DE33}"/>
              </a:ext>
            </a:extLst>
          </xdr:cNvPr>
          <xdr:cNvCxnSpPr/>
        </xdr:nvCxnSpPr>
        <xdr:spPr>
          <a:xfrm>
            <a:off x="1728793" y="65527238"/>
            <a:ext cx="0" cy="25240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37" name="Straight Connector 1536">
            <a:extLst>
              <a:ext uri="{FF2B5EF4-FFF2-40B4-BE49-F238E27FC236}">
                <a16:creationId xmlns:a16="http://schemas.microsoft.com/office/drawing/2014/main" id="{E780AD7D-DE76-5745-C896-EF07C52969AC}"/>
              </a:ext>
            </a:extLst>
          </xdr:cNvPr>
          <xdr:cNvCxnSpPr/>
        </xdr:nvCxnSpPr>
        <xdr:spPr>
          <a:xfrm flipH="1">
            <a:off x="1695453" y="65665347"/>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06" name="Straight Connector 1605">
            <a:extLst>
              <a:ext uri="{FF2B5EF4-FFF2-40B4-BE49-F238E27FC236}">
                <a16:creationId xmlns:a16="http://schemas.microsoft.com/office/drawing/2014/main" id="{65BB7BEE-A561-2C6A-2C68-63CF3B704D7F}"/>
              </a:ext>
            </a:extLst>
          </xdr:cNvPr>
          <xdr:cNvCxnSpPr/>
        </xdr:nvCxnSpPr>
        <xdr:spPr>
          <a:xfrm>
            <a:off x="4407230" y="60812363"/>
            <a:ext cx="221921" cy="82867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07" name="Straight Connector 1606">
            <a:extLst>
              <a:ext uri="{FF2B5EF4-FFF2-40B4-BE49-F238E27FC236}">
                <a16:creationId xmlns:a16="http://schemas.microsoft.com/office/drawing/2014/main" id="{375C9D2A-7A01-2BFB-AAB1-283D0EF23A1E}"/>
              </a:ext>
            </a:extLst>
          </xdr:cNvPr>
          <xdr:cNvCxnSpPr/>
        </xdr:nvCxnSpPr>
        <xdr:spPr>
          <a:xfrm flipV="1">
            <a:off x="4300538" y="61457089"/>
            <a:ext cx="714375" cy="1912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08" name="Straight Connector 1607">
            <a:extLst>
              <a:ext uri="{FF2B5EF4-FFF2-40B4-BE49-F238E27FC236}">
                <a16:creationId xmlns:a16="http://schemas.microsoft.com/office/drawing/2014/main" id="{4F76AEAD-B0EE-D636-E561-EFE371A82462}"/>
              </a:ext>
            </a:extLst>
          </xdr:cNvPr>
          <xdr:cNvCxnSpPr/>
        </xdr:nvCxnSpPr>
        <xdr:spPr>
          <a:xfrm flipH="1">
            <a:off x="4581525" y="61512450"/>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15" name="Straight Connector 1614">
            <a:extLst>
              <a:ext uri="{FF2B5EF4-FFF2-40B4-BE49-F238E27FC236}">
                <a16:creationId xmlns:a16="http://schemas.microsoft.com/office/drawing/2014/main" id="{47E835AC-4898-D622-DCA6-A295C1BF75C2}"/>
              </a:ext>
            </a:extLst>
          </xdr:cNvPr>
          <xdr:cNvCxnSpPr/>
        </xdr:nvCxnSpPr>
        <xdr:spPr>
          <a:xfrm flipV="1">
            <a:off x="4119563" y="60763040"/>
            <a:ext cx="709612" cy="1899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19" name="Straight Connector 1618">
            <a:extLst>
              <a:ext uri="{FF2B5EF4-FFF2-40B4-BE49-F238E27FC236}">
                <a16:creationId xmlns:a16="http://schemas.microsoft.com/office/drawing/2014/main" id="{4123DB7A-1456-6A89-BF2C-F363F45360A9}"/>
              </a:ext>
            </a:extLst>
          </xdr:cNvPr>
          <xdr:cNvCxnSpPr/>
        </xdr:nvCxnSpPr>
        <xdr:spPr>
          <a:xfrm flipH="1">
            <a:off x="4400550" y="60817125"/>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23" name="Straight Connector 1622">
            <a:extLst>
              <a:ext uri="{FF2B5EF4-FFF2-40B4-BE49-F238E27FC236}">
                <a16:creationId xmlns:a16="http://schemas.microsoft.com/office/drawing/2014/main" id="{B020C609-5447-F36E-2711-6050262628C2}"/>
              </a:ext>
            </a:extLst>
          </xdr:cNvPr>
          <xdr:cNvCxnSpPr/>
        </xdr:nvCxnSpPr>
        <xdr:spPr>
          <a:xfrm>
            <a:off x="4745373" y="60717112"/>
            <a:ext cx="221921" cy="82867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27" name="Straight Connector 1626">
            <a:extLst>
              <a:ext uri="{FF2B5EF4-FFF2-40B4-BE49-F238E27FC236}">
                <a16:creationId xmlns:a16="http://schemas.microsoft.com/office/drawing/2014/main" id="{6B327AEF-4A18-5A8B-20D3-386744C5ED05}"/>
              </a:ext>
            </a:extLst>
          </xdr:cNvPr>
          <xdr:cNvCxnSpPr/>
        </xdr:nvCxnSpPr>
        <xdr:spPr>
          <a:xfrm flipH="1">
            <a:off x="4919668" y="61417199"/>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29" name="Straight Connector 1628">
            <a:extLst>
              <a:ext uri="{FF2B5EF4-FFF2-40B4-BE49-F238E27FC236}">
                <a16:creationId xmlns:a16="http://schemas.microsoft.com/office/drawing/2014/main" id="{89A3EBCE-9490-5603-EDB7-5E05B9A7CD44}"/>
              </a:ext>
            </a:extLst>
          </xdr:cNvPr>
          <xdr:cNvCxnSpPr/>
        </xdr:nvCxnSpPr>
        <xdr:spPr>
          <a:xfrm flipH="1">
            <a:off x="4738693" y="60721874"/>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32" name="Straight Connector 1631">
            <a:extLst>
              <a:ext uri="{FF2B5EF4-FFF2-40B4-BE49-F238E27FC236}">
                <a16:creationId xmlns:a16="http://schemas.microsoft.com/office/drawing/2014/main" id="{41C4B51A-51D9-ECCB-AA9B-6E58FEF943DC}"/>
              </a:ext>
            </a:extLst>
          </xdr:cNvPr>
          <xdr:cNvCxnSpPr/>
        </xdr:nvCxnSpPr>
        <xdr:spPr>
          <a:xfrm flipV="1">
            <a:off x="4235942" y="61152290"/>
            <a:ext cx="331291" cy="8869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40" name="Straight Connector 1639">
            <a:extLst>
              <a:ext uri="{FF2B5EF4-FFF2-40B4-BE49-F238E27FC236}">
                <a16:creationId xmlns:a16="http://schemas.microsoft.com/office/drawing/2014/main" id="{26F93170-AFD8-F369-846D-D25C47B6DCC2}"/>
              </a:ext>
            </a:extLst>
          </xdr:cNvPr>
          <xdr:cNvCxnSpPr/>
        </xdr:nvCxnSpPr>
        <xdr:spPr>
          <a:xfrm flipH="1">
            <a:off x="4471988" y="61112400"/>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42" name="Straight Connector 1641">
            <a:extLst>
              <a:ext uri="{FF2B5EF4-FFF2-40B4-BE49-F238E27FC236}">
                <a16:creationId xmlns:a16="http://schemas.microsoft.com/office/drawing/2014/main" id="{EFB8FE4A-3835-0DE0-51AD-DB0B50C5D892}"/>
              </a:ext>
            </a:extLst>
          </xdr:cNvPr>
          <xdr:cNvCxnSpPr/>
        </xdr:nvCxnSpPr>
        <xdr:spPr>
          <a:xfrm>
            <a:off x="1042988" y="62417325"/>
            <a:ext cx="3286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43" name="Straight Connector 1642">
            <a:extLst>
              <a:ext uri="{FF2B5EF4-FFF2-40B4-BE49-F238E27FC236}">
                <a16:creationId xmlns:a16="http://schemas.microsoft.com/office/drawing/2014/main" id="{49083068-9DB1-5405-7D22-C6A71E51049F}"/>
              </a:ext>
            </a:extLst>
          </xdr:cNvPr>
          <xdr:cNvCxnSpPr/>
        </xdr:nvCxnSpPr>
        <xdr:spPr>
          <a:xfrm>
            <a:off x="1133475" y="62341125"/>
            <a:ext cx="0" cy="13049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45" name="Straight Connector 1644">
            <a:extLst>
              <a:ext uri="{FF2B5EF4-FFF2-40B4-BE49-F238E27FC236}">
                <a16:creationId xmlns:a16="http://schemas.microsoft.com/office/drawing/2014/main" id="{3DECB680-AD37-149E-CFEF-09858ACA168A}"/>
              </a:ext>
            </a:extLst>
          </xdr:cNvPr>
          <xdr:cNvCxnSpPr/>
        </xdr:nvCxnSpPr>
        <xdr:spPr>
          <a:xfrm flipH="1">
            <a:off x="1085849" y="62379225"/>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48" name="Straight Connector 1647">
            <a:extLst>
              <a:ext uri="{FF2B5EF4-FFF2-40B4-BE49-F238E27FC236}">
                <a16:creationId xmlns:a16="http://schemas.microsoft.com/office/drawing/2014/main" id="{6A3B8284-3DD9-335B-3605-8E6FFBEA033B}"/>
              </a:ext>
            </a:extLst>
          </xdr:cNvPr>
          <xdr:cNvCxnSpPr/>
        </xdr:nvCxnSpPr>
        <xdr:spPr>
          <a:xfrm>
            <a:off x="1042988" y="62560200"/>
            <a:ext cx="3286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51" name="Straight Connector 1650">
            <a:extLst>
              <a:ext uri="{FF2B5EF4-FFF2-40B4-BE49-F238E27FC236}">
                <a16:creationId xmlns:a16="http://schemas.microsoft.com/office/drawing/2014/main" id="{BB30387E-12D6-B014-1A84-E156DA8966C8}"/>
              </a:ext>
            </a:extLst>
          </xdr:cNvPr>
          <xdr:cNvCxnSpPr/>
        </xdr:nvCxnSpPr>
        <xdr:spPr>
          <a:xfrm flipH="1">
            <a:off x="1085849" y="6252210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56" name="Straight Connector 1655">
            <a:extLst>
              <a:ext uri="{FF2B5EF4-FFF2-40B4-BE49-F238E27FC236}">
                <a16:creationId xmlns:a16="http://schemas.microsoft.com/office/drawing/2014/main" id="{025736D1-7702-EEE6-A1FE-CD09782F4541}"/>
              </a:ext>
            </a:extLst>
          </xdr:cNvPr>
          <xdr:cNvCxnSpPr/>
        </xdr:nvCxnSpPr>
        <xdr:spPr>
          <a:xfrm>
            <a:off x="2085975" y="63988951"/>
            <a:ext cx="11572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59" name="Straight Connector 1658">
            <a:extLst>
              <a:ext uri="{FF2B5EF4-FFF2-40B4-BE49-F238E27FC236}">
                <a16:creationId xmlns:a16="http://schemas.microsoft.com/office/drawing/2014/main" id="{F7466A4F-655F-FB8F-9BB8-F2369EB14057}"/>
              </a:ext>
            </a:extLst>
          </xdr:cNvPr>
          <xdr:cNvCxnSpPr/>
        </xdr:nvCxnSpPr>
        <xdr:spPr>
          <a:xfrm flipH="1">
            <a:off x="2138363" y="63955613"/>
            <a:ext cx="66675" cy="66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0" name="Straight Connector 1659">
            <a:extLst>
              <a:ext uri="{FF2B5EF4-FFF2-40B4-BE49-F238E27FC236}">
                <a16:creationId xmlns:a16="http://schemas.microsoft.com/office/drawing/2014/main" id="{4586173B-86A2-EFF2-A8C5-FFE0258F71DA}"/>
              </a:ext>
            </a:extLst>
          </xdr:cNvPr>
          <xdr:cNvCxnSpPr/>
        </xdr:nvCxnSpPr>
        <xdr:spPr>
          <a:xfrm flipH="1">
            <a:off x="3157546" y="63955614"/>
            <a:ext cx="66675" cy="666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5" name="Straight Connector 1674">
            <a:extLst>
              <a:ext uri="{FF2B5EF4-FFF2-40B4-BE49-F238E27FC236}">
                <a16:creationId xmlns:a16="http://schemas.microsoft.com/office/drawing/2014/main" id="{19D2FC22-0E3A-AD2F-057D-FBF5533F9448}"/>
              </a:ext>
            </a:extLst>
          </xdr:cNvPr>
          <xdr:cNvCxnSpPr/>
        </xdr:nvCxnSpPr>
        <xdr:spPr>
          <a:xfrm flipV="1">
            <a:off x="1134437" y="61000987"/>
            <a:ext cx="1894513" cy="50728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6" name="Straight Connector 1675">
            <a:extLst>
              <a:ext uri="{FF2B5EF4-FFF2-40B4-BE49-F238E27FC236}">
                <a16:creationId xmlns:a16="http://schemas.microsoft.com/office/drawing/2014/main" id="{56CE0864-63CA-AF6A-D2B4-E032D7227DA5}"/>
              </a:ext>
            </a:extLst>
          </xdr:cNvPr>
          <xdr:cNvCxnSpPr/>
        </xdr:nvCxnSpPr>
        <xdr:spPr>
          <a:xfrm>
            <a:off x="1197310" y="61426722"/>
            <a:ext cx="64753" cy="2417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80" name="Straight Connector 1679">
            <a:extLst>
              <a:ext uri="{FF2B5EF4-FFF2-40B4-BE49-F238E27FC236}">
                <a16:creationId xmlns:a16="http://schemas.microsoft.com/office/drawing/2014/main" id="{3E573660-DDF1-9800-ADFD-87BF837D8E0A}"/>
              </a:ext>
            </a:extLst>
          </xdr:cNvPr>
          <xdr:cNvCxnSpPr/>
        </xdr:nvCxnSpPr>
        <xdr:spPr>
          <a:xfrm flipH="1">
            <a:off x="1185867" y="61431484"/>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81" name="Straight Connector 1680">
            <a:extLst>
              <a:ext uri="{FF2B5EF4-FFF2-40B4-BE49-F238E27FC236}">
                <a16:creationId xmlns:a16="http://schemas.microsoft.com/office/drawing/2014/main" id="{F770C23B-A491-BE93-740C-5AD7C2642489}"/>
              </a:ext>
            </a:extLst>
          </xdr:cNvPr>
          <xdr:cNvCxnSpPr/>
        </xdr:nvCxnSpPr>
        <xdr:spPr>
          <a:xfrm>
            <a:off x="2926102" y="60945706"/>
            <a:ext cx="64753" cy="2417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85" name="Straight Connector 1684">
            <a:extLst>
              <a:ext uri="{FF2B5EF4-FFF2-40B4-BE49-F238E27FC236}">
                <a16:creationId xmlns:a16="http://schemas.microsoft.com/office/drawing/2014/main" id="{AF623AF2-508E-1273-33DB-AD3B2BB7330F}"/>
              </a:ext>
            </a:extLst>
          </xdr:cNvPr>
          <xdr:cNvCxnSpPr/>
        </xdr:nvCxnSpPr>
        <xdr:spPr>
          <a:xfrm flipH="1">
            <a:off x="2919422" y="60964757"/>
            <a:ext cx="55032" cy="1142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02" name="Straight Connector 1701">
            <a:extLst>
              <a:ext uri="{FF2B5EF4-FFF2-40B4-BE49-F238E27FC236}">
                <a16:creationId xmlns:a16="http://schemas.microsoft.com/office/drawing/2014/main" id="{A6389C01-D0C3-E977-7A7D-3288D84950F1}"/>
              </a:ext>
            </a:extLst>
          </xdr:cNvPr>
          <xdr:cNvCxnSpPr/>
        </xdr:nvCxnSpPr>
        <xdr:spPr>
          <a:xfrm>
            <a:off x="1047750" y="63560325"/>
            <a:ext cx="3286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03" name="Straight Connector 1702">
            <a:extLst>
              <a:ext uri="{FF2B5EF4-FFF2-40B4-BE49-F238E27FC236}">
                <a16:creationId xmlns:a16="http://schemas.microsoft.com/office/drawing/2014/main" id="{42933F9E-56E8-BE56-393D-263C3253AC10}"/>
              </a:ext>
            </a:extLst>
          </xdr:cNvPr>
          <xdr:cNvCxnSpPr/>
        </xdr:nvCxnSpPr>
        <xdr:spPr>
          <a:xfrm flipH="1">
            <a:off x="1090611" y="63522225"/>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04" name="Straight Connector 1703">
            <a:extLst>
              <a:ext uri="{FF2B5EF4-FFF2-40B4-BE49-F238E27FC236}">
                <a16:creationId xmlns:a16="http://schemas.microsoft.com/office/drawing/2014/main" id="{575FDC4E-22ED-B595-73C7-3F3935B06E71}"/>
              </a:ext>
            </a:extLst>
          </xdr:cNvPr>
          <xdr:cNvCxnSpPr/>
        </xdr:nvCxnSpPr>
        <xdr:spPr>
          <a:xfrm flipH="1" flipV="1">
            <a:off x="604838" y="61279088"/>
            <a:ext cx="981075" cy="652462"/>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08" name="Straight Connector 1707">
            <a:extLst>
              <a:ext uri="{FF2B5EF4-FFF2-40B4-BE49-F238E27FC236}">
                <a16:creationId xmlns:a16="http://schemas.microsoft.com/office/drawing/2014/main" id="{06E60DF1-8F6B-CC43-1599-A9CF5DA3C4E0}"/>
              </a:ext>
            </a:extLst>
          </xdr:cNvPr>
          <xdr:cNvCxnSpPr/>
        </xdr:nvCxnSpPr>
        <xdr:spPr>
          <a:xfrm flipH="1" flipV="1">
            <a:off x="1962150" y="64522350"/>
            <a:ext cx="423863" cy="300038"/>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716" name="Arc 1715">
            <a:extLst>
              <a:ext uri="{FF2B5EF4-FFF2-40B4-BE49-F238E27FC236}">
                <a16:creationId xmlns:a16="http://schemas.microsoft.com/office/drawing/2014/main" id="{14DA05E0-F984-435C-BE75-BE484B9CA4E6}"/>
              </a:ext>
            </a:extLst>
          </xdr:cNvPr>
          <xdr:cNvSpPr/>
        </xdr:nvSpPr>
        <xdr:spPr>
          <a:xfrm rot="2325303">
            <a:off x="1939000" y="61760763"/>
            <a:ext cx="206996" cy="206996"/>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1717" name="TextBox 1716">
            <a:extLst>
              <a:ext uri="{FF2B5EF4-FFF2-40B4-BE49-F238E27FC236}">
                <a16:creationId xmlns:a16="http://schemas.microsoft.com/office/drawing/2014/main" id="{54541983-1430-8F6F-2801-9EDABE077D1F}"/>
              </a:ext>
            </a:extLst>
          </xdr:cNvPr>
          <xdr:cNvSpPr txBox="1"/>
        </xdr:nvSpPr>
        <xdr:spPr>
          <a:xfrm>
            <a:off x="2152650" y="61722000"/>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1727" name="Straight Connector 1726">
            <a:extLst>
              <a:ext uri="{FF2B5EF4-FFF2-40B4-BE49-F238E27FC236}">
                <a16:creationId xmlns:a16="http://schemas.microsoft.com/office/drawing/2014/main" id="{B6DEFE52-9A32-F61B-645A-9584C880B9A7}"/>
              </a:ext>
            </a:extLst>
          </xdr:cNvPr>
          <xdr:cNvCxnSpPr/>
        </xdr:nvCxnSpPr>
        <xdr:spPr>
          <a:xfrm>
            <a:off x="1738313" y="61907738"/>
            <a:ext cx="542925"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61908</xdr:colOff>
      <xdr:row>429</xdr:row>
      <xdr:rowOff>61906</xdr:rowOff>
    </xdr:from>
    <xdr:to>
      <xdr:col>39</xdr:col>
      <xdr:colOff>80977</xdr:colOff>
      <xdr:row>453</xdr:row>
      <xdr:rowOff>100013</xdr:rowOff>
    </xdr:to>
    <xdr:grpSp>
      <xdr:nvGrpSpPr>
        <xdr:cNvPr id="1941" name="Group 1940">
          <a:extLst>
            <a:ext uri="{FF2B5EF4-FFF2-40B4-BE49-F238E27FC236}">
              <a16:creationId xmlns:a16="http://schemas.microsoft.com/office/drawing/2014/main" id="{0E0775FF-1BAC-F483-1BB2-2C434749E0F4}"/>
            </a:ext>
          </a:extLst>
        </xdr:cNvPr>
        <xdr:cNvGrpSpPr/>
      </xdr:nvGrpSpPr>
      <xdr:grpSpPr>
        <a:xfrm>
          <a:off x="3786183" y="61907731"/>
          <a:ext cx="2609869" cy="3467107"/>
          <a:chOff x="3786183" y="61907731"/>
          <a:chExt cx="2609869" cy="3467107"/>
        </a:xfrm>
      </xdr:grpSpPr>
      <xdr:sp macro="" textlink="">
        <xdr:nvSpPr>
          <xdr:cNvPr id="1731" name="Freeform: Shape 1730">
            <a:extLst>
              <a:ext uri="{FF2B5EF4-FFF2-40B4-BE49-F238E27FC236}">
                <a16:creationId xmlns:a16="http://schemas.microsoft.com/office/drawing/2014/main" id="{E19CE1EB-CD98-47C3-92AD-273F63CDDCC9}"/>
              </a:ext>
            </a:extLst>
          </xdr:cNvPr>
          <xdr:cNvSpPr/>
        </xdr:nvSpPr>
        <xdr:spPr>
          <a:xfrm>
            <a:off x="4191000" y="62255400"/>
            <a:ext cx="1919287" cy="2305050"/>
          </a:xfrm>
          <a:custGeom>
            <a:avLst/>
            <a:gdLst>
              <a:gd name="connsiteX0" fmla="*/ 185737 w 1919287"/>
              <a:gd name="connsiteY0" fmla="*/ 1152525 h 2305050"/>
              <a:gd name="connsiteX1" fmla="*/ 185737 w 1919287"/>
              <a:gd name="connsiteY1" fmla="*/ 2305050 h 2305050"/>
              <a:gd name="connsiteX2" fmla="*/ 904875 w 1919287"/>
              <a:gd name="connsiteY2" fmla="*/ 2305050 h 2305050"/>
              <a:gd name="connsiteX3" fmla="*/ 1919287 w 1919287"/>
              <a:gd name="connsiteY3" fmla="*/ 685800 h 2305050"/>
              <a:gd name="connsiteX4" fmla="*/ 1733550 w 1919287"/>
              <a:gd name="connsiteY4" fmla="*/ 0 h 2305050"/>
              <a:gd name="connsiteX5" fmla="*/ 0 w 1919287"/>
              <a:gd name="connsiteY5" fmla="*/ 466725 h 2305050"/>
              <a:gd name="connsiteX6" fmla="*/ 185737 w 1919287"/>
              <a:gd name="connsiteY6" fmla="*/ 1152525 h 23050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919287" h="2305050">
                <a:moveTo>
                  <a:pt x="185737" y="1152525"/>
                </a:moveTo>
                <a:lnTo>
                  <a:pt x="185737" y="2305050"/>
                </a:lnTo>
                <a:lnTo>
                  <a:pt x="904875" y="2305050"/>
                </a:lnTo>
                <a:lnTo>
                  <a:pt x="1919287" y="685800"/>
                </a:lnTo>
                <a:lnTo>
                  <a:pt x="1733550" y="0"/>
                </a:lnTo>
                <a:lnTo>
                  <a:pt x="0" y="466725"/>
                </a:lnTo>
                <a:lnTo>
                  <a:pt x="185737" y="11525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733" name="Straight Connector 1732">
            <a:extLst>
              <a:ext uri="{FF2B5EF4-FFF2-40B4-BE49-F238E27FC236}">
                <a16:creationId xmlns:a16="http://schemas.microsoft.com/office/drawing/2014/main" id="{9DD6C211-3A4C-82C6-102B-97DE3A46581A}"/>
              </a:ext>
            </a:extLst>
          </xdr:cNvPr>
          <xdr:cNvCxnSpPr/>
        </xdr:nvCxnSpPr>
        <xdr:spPr>
          <a:xfrm>
            <a:off x="3786188" y="62250638"/>
            <a:ext cx="20859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36" name="Straight Connector 1735">
            <a:extLst>
              <a:ext uri="{FF2B5EF4-FFF2-40B4-BE49-F238E27FC236}">
                <a16:creationId xmlns:a16="http://schemas.microsoft.com/office/drawing/2014/main" id="{A1B95C95-D87E-C78F-B196-D29B733D2A32}"/>
              </a:ext>
            </a:extLst>
          </xdr:cNvPr>
          <xdr:cNvCxnSpPr/>
        </xdr:nvCxnSpPr>
        <xdr:spPr>
          <a:xfrm>
            <a:off x="3886200" y="62179200"/>
            <a:ext cx="0" cy="24717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38" name="Straight Connector 1737">
            <a:extLst>
              <a:ext uri="{FF2B5EF4-FFF2-40B4-BE49-F238E27FC236}">
                <a16:creationId xmlns:a16="http://schemas.microsoft.com/office/drawing/2014/main" id="{9D5A8AA0-4866-7AA4-A2C9-D829329CE763}"/>
              </a:ext>
            </a:extLst>
          </xdr:cNvPr>
          <xdr:cNvCxnSpPr/>
        </xdr:nvCxnSpPr>
        <xdr:spPr>
          <a:xfrm flipH="1">
            <a:off x="3786188" y="64560450"/>
            <a:ext cx="5238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40" name="Straight Connector 1739">
            <a:extLst>
              <a:ext uri="{FF2B5EF4-FFF2-40B4-BE49-F238E27FC236}">
                <a16:creationId xmlns:a16="http://schemas.microsoft.com/office/drawing/2014/main" id="{C82C0D1C-6CF5-C3AD-6B4F-80AAEF382AE4}"/>
              </a:ext>
            </a:extLst>
          </xdr:cNvPr>
          <xdr:cNvCxnSpPr/>
        </xdr:nvCxnSpPr>
        <xdr:spPr>
          <a:xfrm flipH="1">
            <a:off x="3843337" y="64517588"/>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41" name="Straight Connector 1740">
            <a:extLst>
              <a:ext uri="{FF2B5EF4-FFF2-40B4-BE49-F238E27FC236}">
                <a16:creationId xmlns:a16="http://schemas.microsoft.com/office/drawing/2014/main" id="{44B6009B-03FB-4100-938E-C0C177DD13F2}"/>
              </a:ext>
            </a:extLst>
          </xdr:cNvPr>
          <xdr:cNvCxnSpPr/>
        </xdr:nvCxnSpPr>
        <xdr:spPr>
          <a:xfrm flipH="1">
            <a:off x="3786185" y="63403164"/>
            <a:ext cx="5238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42" name="Straight Connector 1741">
            <a:extLst>
              <a:ext uri="{FF2B5EF4-FFF2-40B4-BE49-F238E27FC236}">
                <a16:creationId xmlns:a16="http://schemas.microsoft.com/office/drawing/2014/main" id="{F6F5F328-AB2D-4B69-8C8E-371D48779591}"/>
              </a:ext>
            </a:extLst>
          </xdr:cNvPr>
          <xdr:cNvCxnSpPr/>
        </xdr:nvCxnSpPr>
        <xdr:spPr>
          <a:xfrm flipH="1">
            <a:off x="3843334" y="63360302"/>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43" name="Straight Connector 1742">
            <a:extLst>
              <a:ext uri="{FF2B5EF4-FFF2-40B4-BE49-F238E27FC236}">
                <a16:creationId xmlns:a16="http://schemas.microsoft.com/office/drawing/2014/main" id="{C85E9E2F-D6DC-431A-BFF7-87A86B58ED94}"/>
              </a:ext>
            </a:extLst>
          </xdr:cNvPr>
          <xdr:cNvCxnSpPr/>
        </xdr:nvCxnSpPr>
        <xdr:spPr>
          <a:xfrm flipH="1">
            <a:off x="3786183" y="62726889"/>
            <a:ext cx="38100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44" name="Straight Connector 1743">
            <a:extLst>
              <a:ext uri="{FF2B5EF4-FFF2-40B4-BE49-F238E27FC236}">
                <a16:creationId xmlns:a16="http://schemas.microsoft.com/office/drawing/2014/main" id="{7926E2EF-A1F8-4CC0-8F09-5A3D58A91E8D}"/>
              </a:ext>
            </a:extLst>
          </xdr:cNvPr>
          <xdr:cNvCxnSpPr/>
        </xdr:nvCxnSpPr>
        <xdr:spPr>
          <a:xfrm flipH="1">
            <a:off x="3843332" y="6268402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46" name="Straight Connector 1745">
            <a:extLst>
              <a:ext uri="{FF2B5EF4-FFF2-40B4-BE49-F238E27FC236}">
                <a16:creationId xmlns:a16="http://schemas.microsoft.com/office/drawing/2014/main" id="{73314817-F700-4E1C-9581-BD2D360130B4}"/>
              </a:ext>
            </a:extLst>
          </xdr:cNvPr>
          <xdr:cNvCxnSpPr/>
        </xdr:nvCxnSpPr>
        <xdr:spPr>
          <a:xfrm flipH="1">
            <a:off x="3838568" y="62212539"/>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49" name="Straight Connector 1748">
            <a:extLst>
              <a:ext uri="{FF2B5EF4-FFF2-40B4-BE49-F238E27FC236}">
                <a16:creationId xmlns:a16="http://schemas.microsoft.com/office/drawing/2014/main" id="{ACDCF38E-0FAD-DE12-3323-697254F2D8D2}"/>
              </a:ext>
            </a:extLst>
          </xdr:cNvPr>
          <xdr:cNvCxnSpPr/>
        </xdr:nvCxnSpPr>
        <xdr:spPr>
          <a:xfrm>
            <a:off x="4190999" y="62845953"/>
            <a:ext cx="0" cy="50006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51" name="Straight Connector 1750">
            <a:extLst>
              <a:ext uri="{FF2B5EF4-FFF2-40B4-BE49-F238E27FC236}">
                <a16:creationId xmlns:a16="http://schemas.microsoft.com/office/drawing/2014/main" id="{B35ACDE9-567C-49F1-AB48-1521653D6662}"/>
              </a:ext>
            </a:extLst>
          </xdr:cNvPr>
          <xdr:cNvCxnSpPr/>
        </xdr:nvCxnSpPr>
        <xdr:spPr>
          <a:xfrm>
            <a:off x="4191000" y="63450797"/>
            <a:ext cx="0" cy="105726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53" name="Straight Connector 1752">
            <a:extLst>
              <a:ext uri="{FF2B5EF4-FFF2-40B4-BE49-F238E27FC236}">
                <a16:creationId xmlns:a16="http://schemas.microsoft.com/office/drawing/2014/main" id="{6BD06660-963A-43DF-8CF6-5AE12289FB2E}"/>
              </a:ext>
            </a:extLst>
          </xdr:cNvPr>
          <xdr:cNvCxnSpPr/>
        </xdr:nvCxnSpPr>
        <xdr:spPr>
          <a:xfrm>
            <a:off x="4191000" y="64612838"/>
            <a:ext cx="0" cy="7524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56" name="Straight Connector 1755">
            <a:extLst>
              <a:ext uri="{FF2B5EF4-FFF2-40B4-BE49-F238E27FC236}">
                <a16:creationId xmlns:a16="http://schemas.microsoft.com/office/drawing/2014/main" id="{3813520B-B43D-747A-CC48-39B6A1E849F9}"/>
              </a:ext>
            </a:extLst>
          </xdr:cNvPr>
          <xdr:cNvCxnSpPr/>
        </xdr:nvCxnSpPr>
        <xdr:spPr>
          <a:xfrm>
            <a:off x="4110038" y="64989079"/>
            <a:ext cx="20764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59" name="Straight Connector 1758">
            <a:extLst>
              <a:ext uri="{FF2B5EF4-FFF2-40B4-BE49-F238E27FC236}">
                <a16:creationId xmlns:a16="http://schemas.microsoft.com/office/drawing/2014/main" id="{C48B8E72-C4A7-1E23-1683-CFF8983182FC}"/>
              </a:ext>
            </a:extLst>
          </xdr:cNvPr>
          <xdr:cNvCxnSpPr/>
        </xdr:nvCxnSpPr>
        <xdr:spPr>
          <a:xfrm flipH="1">
            <a:off x="4148138" y="6495097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61" name="Straight Connector 1760">
            <a:extLst>
              <a:ext uri="{FF2B5EF4-FFF2-40B4-BE49-F238E27FC236}">
                <a16:creationId xmlns:a16="http://schemas.microsoft.com/office/drawing/2014/main" id="{75BC7960-E93A-43EB-83A8-B4B98589D919}"/>
              </a:ext>
            </a:extLst>
          </xdr:cNvPr>
          <xdr:cNvCxnSpPr/>
        </xdr:nvCxnSpPr>
        <xdr:spPr>
          <a:xfrm>
            <a:off x="4376738" y="64755718"/>
            <a:ext cx="0" cy="3143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62" name="Straight Connector 1761">
            <a:extLst>
              <a:ext uri="{FF2B5EF4-FFF2-40B4-BE49-F238E27FC236}">
                <a16:creationId xmlns:a16="http://schemas.microsoft.com/office/drawing/2014/main" id="{EC14064D-4A56-46CD-AA4E-FC14EBD50E71}"/>
              </a:ext>
            </a:extLst>
          </xdr:cNvPr>
          <xdr:cNvCxnSpPr/>
        </xdr:nvCxnSpPr>
        <xdr:spPr>
          <a:xfrm flipH="1">
            <a:off x="4333876" y="6495098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64" name="Straight Connector 1763">
            <a:extLst>
              <a:ext uri="{FF2B5EF4-FFF2-40B4-BE49-F238E27FC236}">
                <a16:creationId xmlns:a16="http://schemas.microsoft.com/office/drawing/2014/main" id="{D67C1F3C-DCE4-4508-9115-DB9049A00F0A}"/>
              </a:ext>
            </a:extLst>
          </xdr:cNvPr>
          <xdr:cNvCxnSpPr/>
        </xdr:nvCxnSpPr>
        <xdr:spPr>
          <a:xfrm>
            <a:off x="5100638" y="64612838"/>
            <a:ext cx="0" cy="45720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65" name="Straight Connector 1764">
            <a:extLst>
              <a:ext uri="{FF2B5EF4-FFF2-40B4-BE49-F238E27FC236}">
                <a16:creationId xmlns:a16="http://schemas.microsoft.com/office/drawing/2014/main" id="{17576C97-A363-4794-8477-779D86494FA7}"/>
              </a:ext>
            </a:extLst>
          </xdr:cNvPr>
          <xdr:cNvCxnSpPr/>
        </xdr:nvCxnSpPr>
        <xdr:spPr>
          <a:xfrm flipH="1">
            <a:off x="5057776" y="64950983"/>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67" name="Straight Connector 1766">
            <a:extLst>
              <a:ext uri="{FF2B5EF4-FFF2-40B4-BE49-F238E27FC236}">
                <a16:creationId xmlns:a16="http://schemas.microsoft.com/office/drawing/2014/main" id="{7729C961-FA75-4461-8F14-4299044EBD02}"/>
              </a:ext>
            </a:extLst>
          </xdr:cNvPr>
          <xdr:cNvCxnSpPr/>
        </xdr:nvCxnSpPr>
        <xdr:spPr>
          <a:xfrm>
            <a:off x="6110288" y="62979300"/>
            <a:ext cx="0" cy="2395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68" name="Straight Connector 1767">
            <a:extLst>
              <a:ext uri="{FF2B5EF4-FFF2-40B4-BE49-F238E27FC236}">
                <a16:creationId xmlns:a16="http://schemas.microsoft.com/office/drawing/2014/main" id="{BD20D202-9897-4830-9413-223295FB9EC8}"/>
              </a:ext>
            </a:extLst>
          </xdr:cNvPr>
          <xdr:cNvCxnSpPr/>
        </xdr:nvCxnSpPr>
        <xdr:spPr>
          <a:xfrm flipH="1">
            <a:off x="6067426" y="64950989"/>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72" name="Straight Connector 1771">
            <a:extLst>
              <a:ext uri="{FF2B5EF4-FFF2-40B4-BE49-F238E27FC236}">
                <a16:creationId xmlns:a16="http://schemas.microsoft.com/office/drawing/2014/main" id="{C31349EE-225A-13C8-B8D3-B62F8B74A00A}"/>
              </a:ext>
            </a:extLst>
          </xdr:cNvPr>
          <xdr:cNvCxnSpPr/>
        </xdr:nvCxnSpPr>
        <xdr:spPr>
          <a:xfrm>
            <a:off x="4190998" y="61907732"/>
            <a:ext cx="0" cy="30480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74" name="Straight Connector 1773">
            <a:extLst>
              <a:ext uri="{FF2B5EF4-FFF2-40B4-BE49-F238E27FC236}">
                <a16:creationId xmlns:a16="http://schemas.microsoft.com/office/drawing/2014/main" id="{FE2F869D-A23D-0224-FB2D-33B5FC5EE39E}"/>
              </a:ext>
            </a:extLst>
          </xdr:cNvPr>
          <xdr:cNvCxnSpPr/>
        </xdr:nvCxnSpPr>
        <xdr:spPr>
          <a:xfrm>
            <a:off x="4114801" y="61988700"/>
            <a:ext cx="20669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76" name="Straight Connector 1775">
            <a:extLst>
              <a:ext uri="{FF2B5EF4-FFF2-40B4-BE49-F238E27FC236}">
                <a16:creationId xmlns:a16="http://schemas.microsoft.com/office/drawing/2014/main" id="{F1F2DCF7-A46D-5CE6-3E26-47BF7197B194}"/>
              </a:ext>
            </a:extLst>
          </xdr:cNvPr>
          <xdr:cNvCxnSpPr/>
        </xdr:nvCxnSpPr>
        <xdr:spPr>
          <a:xfrm flipH="1">
            <a:off x="4148137" y="61945838"/>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78" name="Straight Connector 1777">
            <a:extLst>
              <a:ext uri="{FF2B5EF4-FFF2-40B4-BE49-F238E27FC236}">
                <a16:creationId xmlns:a16="http://schemas.microsoft.com/office/drawing/2014/main" id="{BAFCCF3F-A171-4EF1-A93C-197A2CF2782B}"/>
              </a:ext>
            </a:extLst>
          </xdr:cNvPr>
          <xdr:cNvCxnSpPr/>
        </xdr:nvCxnSpPr>
        <xdr:spPr>
          <a:xfrm>
            <a:off x="4190999" y="62312546"/>
            <a:ext cx="0" cy="34290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80" name="Straight Connector 1779">
            <a:extLst>
              <a:ext uri="{FF2B5EF4-FFF2-40B4-BE49-F238E27FC236}">
                <a16:creationId xmlns:a16="http://schemas.microsoft.com/office/drawing/2014/main" id="{51DC90EB-6B5E-413D-9B75-616F95D12EFD}"/>
              </a:ext>
            </a:extLst>
          </xdr:cNvPr>
          <xdr:cNvCxnSpPr/>
        </xdr:nvCxnSpPr>
        <xdr:spPr>
          <a:xfrm>
            <a:off x="5924547" y="61907731"/>
            <a:ext cx="0" cy="30480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81" name="Straight Connector 1780">
            <a:extLst>
              <a:ext uri="{FF2B5EF4-FFF2-40B4-BE49-F238E27FC236}">
                <a16:creationId xmlns:a16="http://schemas.microsoft.com/office/drawing/2014/main" id="{ECFB5708-7EA2-4249-89C5-29CD3C26304A}"/>
              </a:ext>
            </a:extLst>
          </xdr:cNvPr>
          <xdr:cNvCxnSpPr/>
        </xdr:nvCxnSpPr>
        <xdr:spPr>
          <a:xfrm flipH="1">
            <a:off x="5881686" y="61945837"/>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82" name="Straight Connector 1781">
            <a:extLst>
              <a:ext uri="{FF2B5EF4-FFF2-40B4-BE49-F238E27FC236}">
                <a16:creationId xmlns:a16="http://schemas.microsoft.com/office/drawing/2014/main" id="{C8981033-346F-4E29-87E0-1940028C467B}"/>
              </a:ext>
            </a:extLst>
          </xdr:cNvPr>
          <xdr:cNvCxnSpPr/>
        </xdr:nvCxnSpPr>
        <xdr:spPr>
          <a:xfrm>
            <a:off x="6110281" y="61907737"/>
            <a:ext cx="0" cy="96202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83" name="Straight Connector 1782">
            <a:extLst>
              <a:ext uri="{FF2B5EF4-FFF2-40B4-BE49-F238E27FC236}">
                <a16:creationId xmlns:a16="http://schemas.microsoft.com/office/drawing/2014/main" id="{1D097996-A291-4A23-B34A-FD2510D6B0A1}"/>
              </a:ext>
            </a:extLst>
          </xdr:cNvPr>
          <xdr:cNvCxnSpPr/>
        </xdr:nvCxnSpPr>
        <xdr:spPr>
          <a:xfrm flipH="1">
            <a:off x="6067420" y="61945843"/>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89" name="Straight Connector 1788">
            <a:extLst>
              <a:ext uri="{FF2B5EF4-FFF2-40B4-BE49-F238E27FC236}">
                <a16:creationId xmlns:a16="http://schemas.microsoft.com/office/drawing/2014/main" id="{88C856CC-9389-40AA-B652-70F14F8A5ED6}"/>
              </a:ext>
            </a:extLst>
          </xdr:cNvPr>
          <xdr:cNvCxnSpPr/>
        </xdr:nvCxnSpPr>
        <xdr:spPr>
          <a:xfrm>
            <a:off x="4110039" y="65274829"/>
            <a:ext cx="20764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90" name="Straight Connector 1789">
            <a:extLst>
              <a:ext uri="{FF2B5EF4-FFF2-40B4-BE49-F238E27FC236}">
                <a16:creationId xmlns:a16="http://schemas.microsoft.com/office/drawing/2014/main" id="{38DB63C6-B901-4FAD-9A1C-3308AEE14C46}"/>
              </a:ext>
            </a:extLst>
          </xdr:cNvPr>
          <xdr:cNvCxnSpPr/>
        </xdr:nvCxnSpPr>
        <xdr:spPr>
          <a:xfrm flipH="1">
            <a:off x="4148139" y="6523672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91" name="Straight Connector 1790">
            <a:extLst>
              <a:ext uri="{FF2B5EF4-FFF2-40B4-BE49-F238E27FC236}">
                <a16:creationId xmlns:a16="http://schemas.microsoft.com/office/drawing/2014/main" id="{A0BE5C4F-7718-455E-AA32-32A792CA1A42}"/>
              </a:ext>
            </a:extLst>
          </xdr:cNvPr>
          <xdr:cNvCxnSpPr/>
        </xdr:nvCxnSpPr>
        <xdr:spPr>
          <a:xfrm flipH="1">
            <a:off x="6067427" y="65236739"/>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95" name="Straight Connector 1794">
            <a:extLst>
              <a:ext uri="{FF2B5EF4-FFF2-40B4-BE49-F238E27FC236}">
                <a16:creationId xmlns:a16="http://schemas.microsoft.com/office/drawing/2014/main" id="{617A0ED7-CE3C-081A-34A7-9A4C7CC4101E}"/>
              </a:ext>
            </a:extLst>
          </xdr:cNvPr>
          <xdr:cNvCxnSpPr/>
        </xdr:nvCxnSpPr>
        <xdr:spPr>
          <a:xfrm>
            <a:off x="5972181" y="62250637"/>
            <a:ext cx="42385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97" name="Straight Connector 1796">
            <a:extLst>
              <a:ext uri="{FF2B5EF4-FFF2-40B4-BE49-F238E27FC236}">
                <a16:creationId xmlns:a16="http://schemas.microsoft.com/office/drawing/2014/main" id="{508C276F-FDAF-5556-20F5-C977E0C0772C}"/>
              </a:ext>
            </a:extLst>
          </xdr:cNvPr>
          <xdr:cNvCxnSpPr/>
        </xdr:nvCxnSpPr>
        <xdr:spPr>
          <a:xfrm>
            <a:off x="6315076" y="62174438"/>
            <a:ext cx="0" cy="24717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99" name="Straight Connector 1798">
            <a:extLst>
              <a:ext uri="{FF2B5EF4-FFF2-40B4-BE49-F238E27FC236}">
                <a16:creationId xmlns:a16="http://schemas.microsoft.com/office/drawing/2014/main" id="{12D02219-61B2-016B-B70C-0A32741D72FE}"/>
              </a:ext>
            </a:extLst>
          </xdr:cNvPr>
          <xdr:cNvCxnSpPr/>
        </xdr:nvCxnSpPr>
        <xdr:spPr>
          <a:xfrm flipH="1">
            <a:off x="6272213" y="62207776"/>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02" name="Straight Connector 1801">
            <a:extLst>
              <a:ext uri="{FF2B5EF4-FFF2-40B4-BE49-F238E27FC236}">
                <a16:creationId xmlns:a16="http://schemas.microsoft.com/office/drawing/2014/main" id="{CB5EA387-18A2-41AF-BAC3-37CF8B22A41F}"/>
              </a:ext>
            </a:extLst>
          </xdr:cNvPr>
          <xdr:cNvCxnSpPr/>
        </xdr:nvCxnSpPr>
        <xdr:spPr>
          <a:xfrm>
            <a:off x="6148388" y="62941200"/>
            <a:ext cx="24764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03" name="Straight Connector 1802">
            <a:extLst>
              <a:ext uri="{FF2B5EF4-FFF2-40B4-BE49-F238E27FC236}">
                <a16:creationId xmlns:a16="http://schemas.microsoft.com/office/drawing/2014/main" id="{74E27094-0DF6-4958-8B5A-E0E3D7470C9A}"/>
              </a:ext>
            </a:extLst>
          </xdr:cNvPr>
          <xdr:cNvCxnSpPr/>
        </xdr:nvCxnSpPr>
        <xdr:spPr>
          <a:xfrm flipH="1">
            <a:off x="6272212" y="62898339"/>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05" name="Straight Connector 1804">
            <a:extLst>
              <a:ext uri="{FF2B5EF4-FFF2-40B4-BE49-F238E27FC236}">
                <a16:creationId xmlns:a16="http://schemas.microsoft.com/office/drawing/2014/main" id="{3D52D07D-2E16-44A6-843A-03209B56D953}"/>
              </a:ext>
            </a:extLst>
          </xdr:cNvPr>
          <xdr:cNvCxnSpPr/>
        </xdr:nvCxnSpPr>
        <xdr:spPr>
          <a:xfrm>
            <a:off x="6167438" y="64560449"/>
            <a:ext cx="22861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06" name="Straight Connector 1805">
            <a:extLst>
              <a:ext uri="{FF2B5EF4-FFF2-40B4-BE49-F238E27FC236}">
                <a16:creationId xmlns:a16="http://schemas.microsoft.com/office/drawing/2014/main" id="{D43DC0A2-5461-4CA4-9217-85AC187135A3}"/>
              </a:ext>
            </a:extLst>
          </xdr:cNvPr>
          <xdr:cNvCxnSpPr/>
        </xdr:nvCxnSpPr>
        <xdr:spPr>
          <a:xfrm flipH="1">
            <a:off x="6272227" y="64517588"/>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08" name="Straight Connector 1807">
            <a:extLst>
              <a:ext uri="{FF2B5EF4-FFF2-40B4-BE49-F238E27FC236}">
                <a16:creationId xmlns:a16="http://schemas.microsoft.com/office/drawing/2014/main" id="{184ED129-B1C7-4611-9204-0DE5D82D61A5}"/>
              </a:ext>
            </a:extLst>
          </xdr:cNvPr>
          <xdr:cNvCxnSpPr/>
        </xdr:nvCxnSpPr>
        <xdr:spPr>
          <a:xfrm>
            <a:off x="5195888" y="64560449"/>
            <a:ext cx="862027"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90483</xdr:colOff>
      <xdr:row>421</xdr:row>
      <xdr:rowOff>47625</xdr:rowOff>
    </xdr:from>
    <xdr:to>
      <xdr:col>74</xdr:col>
      <xdr:colOff>52389</xdr:colOff>
      <xdr:row>455</xdr:row>
      <xdr:rowOff>80963</xdr:rowOff>
    </xdr:to>
    <xdr:grpSp>
      <xdr:nvGrpSpPr>
        <xdr:cNvPr id="1944" name="Group 1943">
          <a:extLst>
            <a:ext uri="{FF2B5EF4-FFF2-40B4-BE49-F238E27FC236}">
              <a16:creationId xmlns:a16="http://schemas.microsoft.com/office/drawing/2014/main" id="{55A3FB92-5F2D-3053-DEB1-88B54E48F227}"/>
            </a:ext>
          </a:extLst>
        </xdr:cNvPr>
        <xdr:cNvGrpSpPr/>
      </xdr:nvGrpSpPr>
      <xdr:grpSpPr>
        <a:xfrm>
          <a:off x="7377108" y="60750450"/>
          <a:ext cx="4657731" cy="4891088"/>
          <a:chOff x="7377108" y="60750450"/>
          <a:chExt cx="4657731" cy="4891088"/>
        </a:xfrm>
      </xdr:grpSpPr>
      <xdr:sp macro="" textlink="">
        <xdr:nvSpPr>
          <xdr:cNvPr id="1888" name="Freeform: Shape 1887">
            <a:extLst>
              <a:ext uri="{FF2B5EF4-FFF2-40B4-BE49-F238E27FC236}">
                <a16:creationId xmlns:a16="http://schemas.microsoft.com/office/drawing/2014/main" id="{354C6EBD-78C4-29E0-D619-46585B5899E7}"/>
              </a:ext>
            </a:extLst>
          </xdr:cNvPr>
          <xdr:cNvSpPr/>
        </xdr:nvSpPr>
        <xdr:spPr>
          <a:xfrm>
            <a:off x="7777163" y="62988825"/>
            <a:ext cx="1938337" cy="2286000"/>
          </a:xfrm>
          <a:custGeom>
            <a:avLst/>
            <a:gdLst>
              <a:gd name="connsiteX0" fmla="*/ 714375 w 1938337"/>
              <a:gd name="connsiteY0" fmla="*/ 0 h 2286000"/>
              <a:gd name="connsiteX1" fmla="*/ 1938337 w 1938337"/>
              <a:gd name="connsiteY1" fmla="*/ 1576388 h 2286000"/>
              <a:gd name="connsiteX2" fmla="*/ 1938337 w 1938337"/>
              <a:gd name="connsiteY2" fmla="*/ 2286000 h 2286000"/>
              <a:gd name="connsiteX3" fmla="*/ 0 w 1938337"/>
              <a:gd name="connsiteY3" fmla="*/ 2286000 h 2286000"/>
              <a:gd name="connsiteX4" fmla="*/ 0 w 1938337"/>
              <a:gd name="connsiteY4" fmla="*/ 4763 h 2286000"/>
              <a:gd name="connsiteX5" fmla="*/ 714375 w 1938337"/>
              <a:gd name="connsiteY5" fmla="*/ 0 h 2286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38337" h="2286000">
                <a:moveTo>
                  <a:pt x="714375" y="0"/>
                </a:moveTo>
                <a:lnTo>
                  <a:pt x="1938337" y="1576388"/>
                </a:lnTo>
                <a:lnTo>
                  <a:pt x="1938337" y="2286000"/>
                </a:lnTo>
                <a:lnTo>
                  <a:pt x="0" y="2286000"/>
                </a:lnTo>
                <a:lnTo>
                  <a:pt x="0" y="4763"/>
                </a:lnTo>
                <a:lnTo>
                  <a:pt x="714375"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813" name="Freeform: Shape 1812">
            <a:extLst>
              <a:ext uri="{FF2B5EF4-FFF2-40B4-BE49-F238E27FC236}">
                <a16:creationId xmlns:a16="http://schemas.microsoft.com/office/drawing/2014/main" id="{DBD49E6D-2FE1-9E35-BBBE-41D7F2D2CCC0}"/>
              </a:ext>
            </a:extLst>
          </xdr:cNvPr>
          <xdr:cNvSpPr/>
        </xdr:nvSpPr>
        <xdr:spPr>
          <a:xfrm>
            <a:off x="7772400" y="64555688"/>
            <a:ext cx="3643313" cy="719138"/>
          </a:xfrm>
          <a:custGeom>
            <a:avLst/>
            <a:gdLst>
              <a:gd name="connsiteX0" fmla="*/ 0 w 3643313"/>
              <a:gd name="connsiteY0" fmla="*/ 0 h 719138"/>
              <a:gd name="connsiteX1" fmla="*/ 0 w 3643313"/>
              <a:gd name="connsiteY1" fmla="*/ 719138 h 719138"/>
              <a:gd name="connsiteX2" fmla="*/ 3562350 w 3643313"/>
              <a:gd name="connsiteY2" fmla="*/ 719138 h 719138"/>
              <a:gd name="connsiteX3" fmla="*/ 3562350 w 3643313"/>
              <a:gd name="connsiteY3" fmla="*/ 461963 h 719138"/>
              <a:gd name="connsiteX4" fmla="*/ 3509963 w 3643313"/>
              <a:gd name="connsiteY4" fmla="*/ 404813 h 719138"/>
              <a:gd name="connsiteX5" fmla="*/ 3643313 w 3643313"/>
              <a:gd name="connsiteY5" fmla="*/ 342900 h 719138"/>
              <a:gd name="connsiteX6" fmla="*/ 3562350 w 3643313"/>
              <a:gd name="connsiteY6" fmla="*/ 295275 h 719138"/>
              <a:gd name="connsiteX7" fmla="*/ 3562350 w 3643313"/>
              <a:gd name="connsiteY7" fmla="*/ 4763 h 719138"/>
              <a:gd name="connsiteX8" fmla="*/ 114300 w 3643313"/>
              <a:gd name="connsiteY8" fmla="*/ 4763 h 719138"/>
              <a:gd name="connsiteX9" fmla="*/ 0 w 3643313"/>
              <a:gd name="connsiteY9" fmla="*/ 0 h 7191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643313" h="719138">
                <a:moveTo>
                  <a:pt x="0" y="0"/>
                </a:moveTo>
                <a:lnTo>
                  <a:pt x="0" y="719138"/>
                </a:lnTo>
                <a:lnTo>
                  <a:pt x="3562350" y="719138"/>
                </a:lnTo>
                <a:lnTo>
                  <a:pt x="3562350" y="461963"/>
                </a:lnTo>
                <a:lnTo>
                  <a:pt x="3509963" y="404813"/>
                </a:lnTo>
                <a:lnTo>
                  <a:pt x="3643313" y="342900"/>
                </a:lnTo>
                <a:lnTo>
                  <a:pt x="3562350" y="295275"/>
                </a:lnTo>
                <a:lnTo>
                  <a:pt x="3562350" y="4763"/>
                </a:lnTo>
                <a:lnTo>
                  <a:pt x="114300" y="4763"/>
                </a:lnTo>
                <a:lnTo>
                  <a:pt x="0" y="0"/>
                </a:lnTo>
                <a:close/>
              </a:path>
            </a:pathLst>
          </a:custGeom>
          <a:solidFill>
            <a:schemeClr val="bg1">
              <a:lumMod val="95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814" name="Freeform: Shape 1813">
            <a:extLst>
              <a:ext uri="{FF2B5EF4-FFF2-40B4-BE49-F238E27FC236}">
                <a16:creationId xmlns:a16="http://schemas.microsoft.com/office/drawing/2014/main" id="{C3F094CD-C8E6-3631-C256-DDB31A073605}"/>
              </a:ext>
            </a:extLst>
          </xdr:cNvPr>
          <xdr:cNvSpPr/>
        </xdr:nvSpPr>
        <xdr:spPr>
          <a:xfrm rot="16200000">
            <a:off x="6596064" y="62526861"/>
            <a:ext cx="3071812" cy="719138"/>
          </a:xfrm>
          <a:custGeom>
            <a:avLst/>
            <a:gdLst>
              <a:gd name="connsiteX0" fmla="*/ 0 w 3643313"/>
              <a:gd name="connsiteY0" fmla="*/ 0 h 719138"/>
              <a:gd name="connsiteX1" fmla="*/ 0 w 3643313"/>
              <a:gd name="connsiteY1" fmla="*/ 719138 h 719138"/>
              <a:gd name="connsiteX2" fmla="*/ 3562350 w 3643313"/>
              <a:gd name="connsiteY2" fmla="*/ 719138 h 719138"/>
              <a:gd name="connsiteX3" fmla="*/ 3562350 w 3643313"/>
              <a:gd name="connsiteY3" fmla="*/ 461963 h 719138"/>
              <a:gd name="connsiteX4" fmla="*/ 3509963 w 3643313"/>
              <a:gd name="connsiteY4" fmla="*/ 404813 h 719138"/>
              <a:gd name="connsiteX5" fmla="*/ 3643313 w 3643313"/>
              <a:gd name="connsiteY5" fmla="*/ 342900 h 719138"/>
              <a:gd name="connsiteX6" fmla="*/ 3562350 w 3643313"/>
              <a:gd name="connsiteY6" fmla="*/ 295275 h 719138"/>
              <a:gd name="connsiteX7" fmla="*/ 3562350 w 3643313"/>
              <a:gd name="connsiteY7" fmla="*/ 4763 h 719138"/>
              <a:gd name="connsiteX8" fmla="*/ 114300 w 3643313"/>
              <a:gd name="connsiteY8" fmla="*/ 4763 h 719138"/>
              <a:gd name="connsiteX9" fmla="*/ 0 w 3643313"/>
              <a:gd name="connsiteY9" fmla="*/ 0 h 7191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643313" h="719138">
                <a:moveTo>
                  <a:pt x="0" y="0"/>
                </a:moveTo>
                <a:lnTo>
                  <a:pt x="0" y="719138"/>
                </a:lnTo>
                <a:lnTo>
                  <a:pt x="3562350" y="719138"/>
                </a:lnTo>
                <a:lnTo>
                  <a:pt x="3562350" y="461963"/>
                </a:lnTo>
                <a:lnTo>
                  <a:pt x="3509963" y="404813"/>
                </a:lnTo>
                <a:lnTo>
                  <a:pt x="3643313" y="342900"/>
                </a:lnTo>
                <a:lnTo>
                  <a:pt x="3562350" y="295275"/>
                </a:lnTo>
                <a:lnTo>
                  <a:pt x="3562350" y="4763"/>
                </a:lnTo>
                <a:lnTo>
                  <a:pt x="114300" y="4763"/>
                </a:lnTo>
                <a:lnTo>
                  <a:pt x="0" y="0"/>
                </a:lnTo>
                <a:close/>
              </a:path>
            </a:pathLst>
          </a:custGeom>
          <a:solidFill>
            <a:schemeClr val="bg1">
              <a:lumMod val="95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815" name="Straight Connector 1814">
            <a:extLst>
              <a:ext uri="{FF2B5EF4-FFF2-40B4-BE49-F238E27FC236}">
                <a16:creationId xmlns:a16="http://schemas.microsoft.com/office/drawing/2014/main" id="{9EB2666B-B920-024C-461D-2FF016012FA6}"/>
              </a:ext>
            </a:extLst>
          </xdr:cNvPr>
          <xdr:cNvCxnSpPr/>
        </xdr:nvCxnSpPr>
        <xdr:spPr>
          <a:xfrm>
            <a:off x="8043863" y="64989075"/>
            <a:ext cx="3276600"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816" name="Straight Connector 1815">
            <a:extLst>
              <a:ext uri="{FF2B5EF4-FFF2-40B4-BE49-F238E27FC236}">
                <a16:creationId xmlns:a16="http://schemas.microsoft.com/office/drawing/2014/main" id="{F7077C83-89C0-E13A-CE1F-72F3B2AFCC91}"/>
              </a:ext>
            </a:extLst>
          </xdr:cNvPr>
          <xdr:cNvCxnSpPr/>
        </xdr:nvCxnSpPr>
        <xdr:spPr>
          <a:xfrm>
            <a:off x="7772400" y="65189100"/>
            <a:ext cx="355758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17" name="Straight Connector 1816">
            <a:extLst>
              <a:ext uri="{FF2B5EF4-FFF2-40B4-BE49-F238E27FC236}">
                <a16:creationId xmlns:a16="http://schemas.microsoft.com/office/drawing/2014/main" id="{C5739BB8-BD52-CE19-2D5C-4DAA6A995B16}"/>
              </a:ext>
            </a:extLst>
          </xdr:cNvPr>
          <xdr:cNvCxnSpPr/>
        </xdr:nvCxnSpPr>
        <xdr:spPr>
          <a:xfrm>
            <a:off x="7862888" y="61426725"/>
            <a:ext cx="0" cy="2990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18" name="Straight Connector 1817">
            <a:extLst>
              <a:ext uri="{FF2B5EF4-FFF2-40B4-BE49-F238E27FC236}">
                <a16:creationId xmlns:a16="http://schemas.microsoft.com/office/drawing/2014/main" id="{48664778-D56D-A876-A400-6E0B27B831AF}"/>
              </a:ext>
            </a:extLst>
          </xdr:cNvPr>
          <xdr:cNvCxnSpPr/>
        </xdr:nvCxnSpPr>
        <xdr:spPr>
          <a:xfrm>
            <a:off x="8048626" y="61426725"/>
            <a:ext cx="0" cy="3552825"/>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823" name="Straight Connector 1822">
            <a:extLst>
              <a:ext uri="{FF2B5EF4-FFF2-40B4-BE49-F238E27FC236}">
                <a16:creationId xmlns:a16="http://schemas.microsoft.com/office/drawing/2014/main" id="{B529E3BD-C6C2-B9C3-583C-269326F9CE63}"/>
              </a:ext>
            </a:extLst>
          </xdr:cNvPr>
          <xdr:cNvCxnSpPr/>
        </xdr:nvCxnSpPr>
        <xdr:spPr>
          <a:xfrm>
            <a:off x="7777162" y="62993586"/>
            <a:ext cx="71437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25" name="Straight Connector 1824">
            <a:extLst>
              <a:ext uri="{FF2B5EF4-FFF2-40B4-BE49-F238E27FC236}">
                <a16:creationId xmlns:a16="http://schemas.microsoft.com/office/drawing/2014/main" id="{3FB93E08-5E40-0EA9-E590-582B0B1E09E1}"/>
              </a:ext>
            </a:extLst>
          </xdr:cNvPr>
          <xdr:cNvCxnSpPr/>
        </xdr:nvCxnSpPr>
        <xdr:spPr>
          <a:xfrm>
            <a:off x="9715500" y="64565213"/>
            <a:ext cx="0" cy="71913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26" name="Straight Connector 1825">
            <a:extLst>
              <a:ext uri="{FF2B5EF4-FFF2-40B4-BE49-F238E27FC236}">
                <a16:creationId xmlns:a16="http://schemas.microsoft.com/office/drawing/2014/main" id="{780C8206-BFE7-5EAB-3303-5D9D0F6865C6}"/>
              </a:ext>
            </a:extLst>
          </xdr:cNvPr>
          <xdr:cNvCxnSpPr/>
        </xdr:nvCxnSpPr>
        <xdr:spPr>
          <a:xfrm flipV="1">
            <a:off x="7772400" y="60750450"/>
            <a:ext cx="0" cy="5953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27" name="Straight Connector 1826">
            <a:extLst>
              <a:ext uri="{FF2B5EF4-FFF2-40B4-BE49-F238E27FC236}">
                <a16:creationId xmlns:a16="http://schemas.microsoft.com/office/drawing/2014/main" id="{085AEA77-256C-9D97-9599-56248657B7BC}"/>
              </a:ext>
            </a:extLst>
          </xdr:cNvPr>
          <xdr:cNvCxnSpPr/>
        </xdr:nvCxnSpPr>
        <xdr:spPr>
          <a:xfrm flipV="1">
            <a:off x="8496300" y="60769500"/>
            <a:ext cx="0" cy="6048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28" name="Straight Connector 1827">
            <a:extLst>
              <a:ext uri="{FF2B5EF4-FFF2-40B4-BE49-F238E27FC236}">
                <a16:creationId xmlns:a16="http://schemas.microsoft.com/office/drawing/2014/main" id="{47F22A4F-964B-C7DA-8EB0-1A454A6763C3}"/>
              </a:ext>
            </a:extLst>
          </xdr:cNvPr>
          <xdr:cNvCxnSpPr/>
        </xdr:nvCxnSpPr>
        <xdr:spPr>
          <a:xfrm>
            <a:off x="7696202" y="61131451"/>
            <a:ext cx="8858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29" name="Straight Connector 1828">
            <a:extLst>
              <a:ext uri="{FF2B5EF4-FFF2-40B4-BE49-F238E27FC236}">
                <a16:creationId xmlns:a16="http://schemas.microsoft.com/office/drawing/2014/main" id="{876DC689-4C94-FE54-6CAA-53FD6A0E80D5}"/>
              </a:ext>
            </a:extLst>
          </xdr:cNvPr>
          <xdr:cNvCxnSpPr/>
        </xdr:nvCxnSpPr>
        <xdr:spPr>
          <a:xfrm flipH="1">
            <a:off x="7724775" y="61088588"/>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30" name="Straight Connector 1829">
            <a:extLst>
              <a:ext uri="{FF2B5EF4-FFF2-40B4-BE49-F238E27FC236}">
                <a16:creationId xmlns:a16="http://schemas.microsoft.com/office/drawing/2014/main" id="{8C8B63FC-0C87-6760-41D1-CE071B5F6828}"/>
              </a:ext>
            </a:extLst>
          </xdr:cNvPr>
          <xdr:cNvCxnSpPr/>
        </xdr:nvCxnSpPr>
        <xdr:spPr>
          <a:xfrm flipH="1">
            <a:off x="8448673" y="61088589"/>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31" name="Straight Connector 1830">
            <a:extLst>
              <a:ext uri="{FF2B5EF4-FFF2-40B4-BE49-F238E27FC236}">
                <a16:creationId xmlns:a16="http://schemas.microsoft.com/office/drawing/2014/main" id="{DE950F27-BB1B-EC62-D5AC-1F88EDF81C95}"/>
              </a:ext>
            </a:extLst>
          </xdr:cNvPr>
          <xdr:cNvCxnSpPr/>
        </xdr:nvCxnSpPr>
        <xdr:spPr>
          <a:xfrm>
            <a:off x="7696202" y="60845700"/>
            <a:ext cx="8858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32" name="Straight Connector 1831">
            <a:extLst>
              <a:ext uri="{FF2B5EF4-FFF2-40B4-BE49-F238E27FC236}">
                <a16:creationId xmlns:a16="http://schemas.microsoft.com/office/drawing/2014/main" id="{73273C50-A730-0775-B017-7D3B06B6C2D7}"/>
              </a:ext>
            </a:extLst>
          </xdr:cNvPr>
          <xdr:cNvCxnSpPr/>
        </xdr:nvCxnSpPr>
        <xdr:spPr>
          <a:xfrm flipH="1">
            <a:off x="7724775" y="60802837"/>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33" name="Straight Connector 1832">
            <a:extLst>
              <a:ext uri="{FF2B5EF4-FFF2-40B4-BE49-F238E27FC236}">
                <a16:creationId xmlns:a16="http://schemas.microsoft.com/office/drawing/2014/main" id="{7790D4E1-044B-964B-6484-8896EA468C58}"/>
              </a:ext>
            </a:extLst>
          </xdr:cNvPr>
          <xdr:cNvCxnSpPr/>
        </xdr:nvCxnSpPr>
        <xdr:spPr>
          <a:xfrm flipH="1">
            <a:off x="8448673" y="60802838"/>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34" name="Straight Connector 1833">
            <a:extLst>
              <a:ext uri="{FF2B5EF4-FFF2-40B4-BE49-F238E27FC236}">
                <a16:creationId xmlns:a16="http://schemas.microsoft.com/office/drawing/2014/main" id="{C5573D2F-65AB-6D7C-BAE0-D5B67832D382}"/>
              </a:ext>
            </a:extLst>
          </xdr:cNvPr>
          <xdr:cNvCxnSpPr/>
        </xdr:nvCxnSpPr>
        <xdr:spPr>
          <a:xfrm flipV="1">
            <a:off x="8048625" y="61055257"/>
            <a:ext cx="0" cy="30955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35" name="Straight Connector 1834">
            <a:extLst>
              <a:ext uri="{FF2B5EF4-FFF2-40B4-BE49-F238E27FC236}">
                <a16:creationId xmlns:a16="http://schemas.microsoft.com/office/drawing/2014/main" id="{39CE57E2-B115-1F4C-2EF2-D61E12B776D9}"/>
              </a:ext>
            </a:extLst>
          </xdr:cNvPr>
          <xdr:cNvCxnSpPr/>
        </xdr:nvCxnSpPr>
        <xdr:spPr>
          <a:xfrm flipH="1">
            <a:off x="8000998" y="61088595"/>
            <a:ext cx="90487" cy="90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46" name="Straight Connector 1845">
            <a:extLst>
              <a:ext uri="{FF2B5EF4-FFF2-40B4-BE49-F238E27FC236}">
                <a16:creationId xmlns:a16="http://schemas.microsoft.com/office/drawing/2014/main" id="{11260720-BA42-4C48-5E5E-FED5EB18DEDF}"/>
              </a:ext>
            </a:extLst>
          </xdr:cNvPr>
          <xdr:cNvCxnSpPr/>
        </xdr:nvCxnSpPr>
        <xdr:spPr>
          <a:xfrm>
            <a:off x="11425238" y="64565213"/>
            <a:ext cx="6096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47" name="Straight Connector 1846">
            <a:extLst>
              <a:ext uri="{FF2B5EF4-FFF2-40B4-BE49-F238E27FC236}">
                <a16:creationId xmlns:a16="http://schemas.microsoft.com/office/drawing/2014/main" id="{32F9D3C0-654F-98B8-CCFE-5A99DEC42118}"/>
              </a:ext>
            </a:extLst>
          </xdr:cNvPr>
          <xdr:cNvCxnSpPr/>
        </xdr:nvCxnSpPr>
        <xdr:spPr>
          <a:xfrm>
            <a:off x="11658601" y="64489013"/>
            <a:ext cx="0" cy="857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48" name="Straight Connector 1847">
            <a:extLst>
              <a:ext uri="{FF2B5EF4-FFF2-40B4-BE49-F238E27FC236}">
                <a16:creationId xmlns:a16="http://schemas.microsoft.com/office/drawing/2014/main" id="{A94A4303-73EB-31F8-DEC8-FB7566BE6D8D}"/>
              </a:ext>
            </a:extLst>
          </xdr:cNvPr>
          <xdr:cNvCxnSpPr/>
        </xdr:nvCxnSpPr>
        <xdr:spPr>
          <a:xfrm flipH="1">
            <a:off x="11620500" y="6452711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49" name="Straight Connector 1848">
            <a:extLst>
              <a:ext uri="{FF2B5EF4-FFF2-40B4-BE49-F238E27FC236}">
                <a16:creationId xmlns:a16="http://schemas.microsoft.com/office/drawing/2014/main" id="{AFA383F6-2A60-4014-8509-54FE47A69925}"/>
              </a:ext>
            </a:extLst>
          </xdr:cNvPr>
          <xdr:cNvCxnSpPr/>
        </xdr:nvCxnSpPr>
        <xdr:spPr>
          <a:xfrm>
            <a:off x="11425239" y="65274825"/>
            <a:ext cx="6096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0" name="Straight Connector 1849">
            <a:extLst>
              <a:ext uri="{FF2B5EF4-FFF2-40B4-BE49-F238E27FC236}">
                <a16:creationId xmlns:a16="http://schemas.microsoft.com/office/drawing/2014/main" id="{6985683E-164D-4902-3566-176C362FE6D0}"/>
              </a:ext>
            </a:extLst>
          </xdr:cNvPr>
          <xdr:cNvCxnSpPr/>
        </xdr:nvCxnSpPr>
        <xdr:spPr>
          <a:xfrm flipH="1">
            <a:off x="11620501" y="6523672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1" name="Straight Connector 1850">
            <a:extLst>
              <a:ext uri="{FF2B5EF4-FFF2-40B4-BE49-F238E27FC236}">
                <a16:creationId xmlns:a16="http://schemas.microsoft.com/office/drawing/2014/main" id="{33279342-0A03-B343-D002-1218D59A87C1}"/>
              </a:ext>
            </a:extLst>
          </xdr:cNvPr>
          <xdr:cNvCxnSpPr/>
        </xdr:nvCxnSpPr>
        <xdr:spPr>
          <a:xfrm>
            <a:off x="11982451" y="64489013"/>
            <a:ext cx="0" cy="857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2" name="Straight Connector 1851">
            <a:extLst>
              <a:ext uri="{FF2B5EF4-FFF2-40B4-BE49-F238E27FC236}">
                <a16:creationId xmlns:a16="http://schemas.microsoft.com/office/drawing/2014/main" id="{DF777EFC-BCF2-6A4B-88DD-9A89810D683C}"/>
              </a:ext>
            </a:extLst>
          </xdr:cNvPr>
          <xdr:cNvCxnSpPr/>
        </xdr:nvCxnSpPr>
        <xdr:spPr>
          <a:xfrm flipH="1">
            <a:off x="11944350" y="6452711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3" name="Straight Connector 1852">
            <a:extLst>
              <a:ext uri="{FF2B5EF4-FFF2-40B4-BE49-F238E27FC236}">
                <a16:creationId xmlns:a16="http://schemas.microsoft.com/office/drawing/2014/main" id="{A7AD5CD1-780B-3293-A8D1-373D37D05953}"/>
              </a:ext>
            </a:extLst>
          </xdr:cNvPr>
          <xdr:cNvCxnSpPr/>
        </xdr:nvCxnSpPr>
        <xdr:spPr>
          <a:xfrm flipH="1">
            <a:off x="11944351" y="6523672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4" name="Straight Connector 1853">
            <a:extLst>
              <a:ext uri="{FF2B5EF4-FFF2-40B4-BE49-F238E27FC236}">
                <a16:creationId xmlns:a16="http://schemas.microsoft.com/office/drawing/2014/main" id="{98B203BE-E32C-9B5E-35BB-2F9A10BDCFD9}"/>
              </a:ext>
            </a:extLst>
          </xdr:cNvPr>
          <xdr:cNvCxnSpPr/>
        </xdr:nvCxnSpPr>
        <xdr:spPr>
          <a:xfrm>
            <a:off x="11425238" y="64989076"/>
            <a:ext cx="2952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5" name="Straight Connector 1854">
            <a:extLst>
              <a:ext uri="{FF2B5EF4-FFF2-40B4-BE49-F238E27FC236}">
                <a16:creationId xmlns:a16="http://schemas.microsoft.com/office/drawing/2014/main" id="{B2301BE6-9584-1B38-7984-33C90D4DA25F}"/>
              </a:ext>
            </a:extLst>
          </xdr:cNvPr>
          <xdr:cNvCxnSpPr/>
        </xdr:nvCxnSpPr>
        <xdr:spPr>
          <a:xfrm flipH="1">
            <a:off x="11620500" y="6495097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0" name="Straight Connector 1859">
            <a:extLst>
              <a:ext uri="{FF2B5EF4-FFF2-40B4-BE49-F238E27FC236}">
                <a16:creationId xmlns:a16="http://schemas.microsoft.com/office/drawing/2014/main" id="{4FA7396C-AAF8-F53D-75DA-E5F4C34772FA}"/>
              </a:ext>
            </a:extLst>
          </xdr:cNvPr>
          <xdr:cNvCxnSpPr/>
        </xdr:nvCxnSpPr>
        <xdr:spPr>
          <a:xfrm>
            <a:off x="9715501" y="62622111"/>
            <a:ext cx="0" cy="181927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1" name="Straight Connector 1860">
            <a:extLst>
              <a:ext uri="{FF2B5EF4-FFF2-40B4-BE49-F238E27FC236}">
                <a16:creationId xmlns:a16="http://schemas.microsoft.com/office/drawing/2014/main" id="{766C3016-C9F9-6B8C-AC01-4DBC31A0D8D5}"/>
              </a:ext>
            </a:extLst>
          </xdr:cNvPr>
          <xdr:cNvCxnSpPr/>
        </xdr:nvCxnSpPr>
        <xdr:spPr>
          <a:xfrm>
            <a:off x="8424861" y="62703077"/>
            <a:ext cx="137160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2" name="Straight Connector 1861">
            <a:extLst>
              <a:ext uri="{FF2B5EF4-FFF2-40B4-BE49-F238E27FC236}">
                <a16:creationId xmlns:a16="http://schemas.microsoft.com/office/drawing/2014/main" id="{0BACBE84-ABFA-CB50-686C-637B1A4A5825}"/>
              </a:ext>
            </a:extLst>
          </xdr:cNvPr>
          <xdr:cNvCxnSpPr/>
        </xdr:nvCxnSpPr>
        <xdr:spPr>
          <a:xfrm flipH="1">
            <a:off x="8448675" y="62664977"/>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3" name="Straight Connector 1862">
            <a:extLst>
              <a:ext uri="{FF2B5EF4-FFF2-40B4-BE49-F238E27FC236}">
                <a16:creationId xmlns:a16="http://schemas.microsoft.com/office/drawing/2014/main" id="{FD88D6AC-E109-A4F3-2EA4-D474ACF64665}"/>
              </a:ext>
            </a:extLst>
          </xdr:cNvPr>
          <xdr:cNvCxnSpPr/>
        </xdr:nvCxnSpPr>
        <xdr:spPr>
          <a:xfrm flipH="1">
            <a:off x="9672644" y="62664975"/>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4" name="Straight Connector 1863">
            <a:extLst>
              <a:ext uri="{FF2B5EF4-FFF2-40B4-BE49-F238E27FC236}">
                <a16:creationId xmlns:a16="http://schemas.microsoft.com/office/drawing/2014/main" id="{936EF9C6-A429-663A-2C6B-EDCE5EF65036}"/>
              </a:ext>
            </a:extLst>
          </xdr:cNvPr>
          <xdr:cNvCxnSpPr/>
        </xdr:nvCxnSpPr>
        <xdr:spPr>
          <a:xfrm flipH="1">
            <a:off x="8362950" y="61388625"/>
            <a:ext cx="571500" cy="49530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65" name="Straight Connector 1864">
            <a:extLst>
              <a:ext uri="{FF2B5EF4-FFF2-40B4-BE49-F238E27FC236}">
                <a16:creationId xmlns:a16="http://schemas.microsoft.com/office/drawing/2014/main" id="{5E813018-ADA1-8AD9-9A7F-A2A1EBC019C2}"/>
              </a:ext>
            </a:extLst>
          </xdr:cNvPr>
          <xdr:cNvCxnSpPr/>
        </xdr:nvCxnSpPr>
        <xdr:spPr>
          <a:xfrm>
            <a:off x="10763250" y="64865250"/>
            <a:ext cx="366712" cy="690562"/>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67" name="Straight Connector 1866">
            <a:extLst>
              <a:ext uri="{FF2B5EF4-FFF2-40B4-BE49-F238E27FC236}">
                <a16:creationId xmlns:a16="http://schemas.microsoft.com/office/drawing/2014/main" id="{C84337A7-43FB-FE52-E4B1-83A7F1FDB5D0}"/>
              </a:ext>
            </a:extLst>
          </xdr:cNvPr>
          <xdr:cNvCxnSpPr/>
        </xdr:nvCxnSpPr>
        <xdr:spPr>
          <a:xfrm>
            <a:off x="7377113" y="62988828"/>
            <a:ext cx="37147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8" name="Straight Connector 1867">
            <a:extLst>
              <a:ext uri="{FF2B5EF4-FFF2-40B4-BE49-F238E27FC236}">
                <a16:creationId xmlns:a16="http://schemas.microsoft.com/office/drawing/2014/main" id="{5ADE7ED8-EE20-6A20-3446-8CF746ADFDEF}"/>
              </a:ext>
            </a:extLst>
          </xdr:cNvPr>
          <xdr:cNvCxnSpPr/>
        </xdr:nvCxnSpPr>
        <xdr:spPr>
          <a:xfrm>
            <a:off x="7448550" y="62917388"/>
            <a:ext cx="0" cy="17287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9" name="Straight Connector 1868">
            <a:extLst>
              <a:ext uri="{FF2B5EF4-FFF2-40B4-BE49-F238E27FC236}">
                <a16:creationId xmlns:a16="http://schemas.microsoft.com/office/drawing/2014/main" id="{D397F88C-A57B-8E76-E398-5157533DAFF1}"/>
              </a:ext>
            </a:extLst>
          </xdr:cNvPr>
          <xdr:cNvCxnSpPr/>
        </xdr:nvCxnSpPr>
        <xdr:spPr>
          <a:xfrm flipH="1">
            <a:off x="7410450" y="6295072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70" name="Straight Connector 1869">
            <a:extLst>
              <a:ext uri="{FF2B5EF4-FFF2-40B4-BE49-F238E27FC236}">
                <a16:creationId xmlns:a16="http://schemas.microsoft.com/office/drawing/2014/main" id="{36D09C05-ABEB-CF19-EB00-35D01F2A6FFF}"/>
              </a:ext>
            </a:extLst>
          </xdr:cNvPr>
          <xdr:cNvCxnSpPr/>
        </xdr:nvCxnSpPr>
        <xdr:spPr>
          <a:xfrm>
            <a:off x="7377108" y="64422337"/>
            <a:ext cx="37147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71" name="Straight Connector 1870">
            <a:extLst>
              <a:ext uri="{FF2B5EF4-FFF2-40B4-BE49-F238E27FC236}">
                <a16:creationId xmlns:a16="http://schemas.microsoft.com/office/drawing/2014/main" id="{CDB32813-C4AC-3B07-DD6D-A5B7C4C517BA}"/>
              </a:ext>
            </a:extLst>
          </xdr:cNvPr>
          <xdr:cNvCxnSpPr/>
        </xdr:nvCxnSpPr>
        <xdr:spPr>
          <a:xfrm flipH="1">
            <a:off x="7410445" y="6438423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72" name="Straight Connector 1871">
            <a:extLst>
              <a:ext uri="{FF2B5EF4-FFF2-40B4-BE49-F238E27FC236}">
                <a16:creationId xmlns:a16="http://schemas.microsoft.com/office/drawing/2014/main" id="{5CE5A26B-4BCD-1FAA-A28D-21377E9AE5E9}"/>
              </a:ext>
            </a:extLst>
          </xdr:cNvPr>
          <xdr:cNvCxnSpPr/>
        </xdr:nvCxnSpPr>
        <xdr:spPr>
          <a:xfrm>
            <a:off x="7381865" y="64560448"/>
            <a:ext cx="37147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73" name="Straight Connector 1872">
            <a:extLst>
              <a:ext uri="{FF2B5EF4-FFF2-40B4-BE49-F238E27FC236}">
                <a16:creationId xmlns:a16="http://schemas.microsoft.com/office/drawing/2014/main" id="{73609BD7-700D-80C4-A479-D7CCDAF978B3}"/>
              </a:ext>
            </a:extLst>
          </xdr:cNvPr>
          <xdr:cNvCxnSpPr/>
        </xdr:nvCxnSpPr>
        <xdr:spPr>
          <a:xfrm flipH="1">
            <a:off x="7415202" y="6452234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74" name="Straight Connector 1873">
            <a:extLst>
              <a:ext uri="{FF2B5EF4-FFF2-40B4-BE49-F238E27FC236}">
                <a16:creationId xmlns:a16="http://schemas.microsoft.com/office/drawing/2014/main" id="{427087E0-C68F-B735-9D51-D0598470C629}"/>
              </a:ext>
            </a:extLst>
          </xdr:cNvPr>
          <xdr:cNvCxnSpPr/>
        </xdr:nvCxnSpPr>
        <xdr:spPr>
          <a:xfrm>
            <a:off x="7772400" y="65341500"/>
            <a:ext cx="0" cy="3000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75" name="Straight Connector 1874">
            <a:extLst>
              <a:ext uri="{FF2B5EF4-FFF2-40B4-BE49-F238E27FC236}">
                <a16:creationId xmlns:a16="http://schemas.microsoft.com/office/drawing/2014/main" id="{0BB0C690-C6CD-3176-6585-D3D32A629C5A}"/>
              </a:ext>
            </a:extLst>
          </xdr:cNvPr>
          <xdr:cNvCxnSpPr/>
        </xdr:nvCxnSpPr>
        <xdr:spPr>
          <a:xfrm>
            <a:off x="7691439" y="65560576"/>
            <a:ext cx="21050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76" name="Straight Connector 1875">
            <a:extLst>
              <a:ext uri="{FF2B5EF4-FFF2-40B4-BE49-F238E27FC236}">
                <a16:creationId xmlns:a16="http://schemas.microsoft.com/office/drawing/2014/main" id="{8579D400-F137-2CB7-441D-AB988DD341E1}"/>
              </a:ext>
            </a:extLst>
          </xdr:cNvPr>
          <xdr:cNvCxnSpPr/>
        </xdr:nvCxnSpPr>
        <xdr:spPr>
          <a:xfrm flipH="1">
            <a:off x="7734299" y="6552247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77" name="Straight Connector 1876">
            <a:extLst>
              <a:ext uri="{FF2B5EF4-FFF2-40B4-BE49-F238E27FC236}">
                <a16:creationId xmlns:a16="http://schemas.microsoft.com/office/drawing/2014/main" id="{53883CD6-C334-2835-BAC8-2610F03E8543}"/>
              </a:ext>
            </a:extLst>
          </xdr:cNvPr>
          <xdr:cNvCxnSpPr/>
        </xdr:nvCxnSpPr>
        <xdr:spPr>
          <a:xfrm>
            <a:off x="9715492" y="65341500"/>
            <a:ext cx="0" cy="3000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78" name="Straight Connector 1877">
            <a:extLst>
              <a:ext uri="{FF2B5EF4-FFF2-40B4-BE49-F238E27FC236}">
                <a16:creationId xmlns:a16="http://schemas.microsoft.com/office/drawing/2014/main" id="{44FDC505-CD9A-249D-390F-5E2C7C0E3910}"/>
              </a:ext>
            </a:extLst>
          </xdr:cNvPr>
          <xdr:cNvCxnSpPr/>
        </xdr:nvCxnSpPr>
        <xdr:spPr>
          <a:xfrm flipH="1">
            <a:off x="9677391" y="6552247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63</xdr:col>
      <xdr:colOff>95250</xdr:colOff>
      <xdr:row>423</xdr:row>
      <xdr:rowOff>66675</xdr:rowOff>
    </xdr:from>
    <xdr:to>
      <xdr:col>80</xdr:col>
      <xdr:colOff>61913</xdr:colOff>
      <xdr:row>444</xdr:row>
      <xdr:rowOff>80967</xdr:rowOff>
    </xdr:to>
    <xdr:grpSp>
      <xdr:nvGrpSpPr>
        <xdr:cNvPr id="1943" name="Group 1942">
          <a:extLst>
            <a:ext uri="{FF2B5EF4-FFF2-40B4-BE49-F238E27FC236}">
              <a16:creationId xmlns:a16="http://schemas.microsoft.com/office/drawing/2014/main" id="{287781EF-7A07-A243-9F46-282480224927}"/>
            </a:ext>
          </a:extLst>
        </xdr:cNvPr>
        <xdr:cNvGrpSpPr/>
      </xdr:nvGrpSpPr>
      <xdr:grpSpPr>
        <a:xfrm>
          <a:off x="10296525" y="61055250"/>
          <a:ext cx="2719388" cy="3014667"/>
          <a:chOff x="10296525" y="61055250"/>
          <a:chExt cx="2719388" cy="3014667"/>
        </a:xfrm>
      </xdr:grpSpPr>
      <xdr:sp macro="" textlink="">
        <xdr:nvSpPr>
          <xdr:cNvPr id="1891" name="Freeform: Shape 1890">
            <a:extLst>
              <a:ext uri="{FF2B5EF4-FFF2-40B4-BE49-F238E27FC236}">
                <a16:creationId xmlns:a16="http://schemas.microsoft.com/office/drawing/2014/main" id="{134674AC-A842-481D-A538-A5761E40EF23}"/>
              </a:ext>
            </a:extLst>
          </xdr:cNvPr>
          <xdr:cNvSpPr/>
        </xdr:nvSpPr>
        <xdr:spPr>
          <a:xfrm>
            <a:off x="10687050" y="61417201"/>
            <a:ext cx="1938337" cy="2286000"/>
          </a:xfrm>
          <a:custGeom>
            <a:avLst/>
            <a:gdLst>
              <a:gd name="connsiteX0" fmla="*/ 714375 w 1938337"/>
              <a:gd name="connsiteY0" fmla="*/ 0 h 2286000"/>
              <a:gd name="connsiteX1" fmla="*/ 1938337 w 1938337"/>
              <a:gd name="connsiteY1" fmla="*/ 1576388 h 2286000"/>
              <a:gd name="connsiteX2" fmla="*/ 1938337 w 1938337"/>
              <a:gd name="connsiteY2" fmla="*/ 2286000 h 2286000"/>
              <a:gd name="connsiteX3" fmla="*/ 0 w 1938337"/>
              <a:gd name="connsiteY3" fmla="*/ 2286000 h 2286000"/>
              <a:gd name="connsiteX4" fmla="*/ 0 w 1938337"/>
              <a:gd name="connsiteY4" fmla="*/ 4763 h 2286000"/>
              <a:gd name="connsiteX5" fmla="*/ 714375 w 1938337"/>
              <a:gd name="connsiteY5" fmla="*/ 0 h 2286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38337" h="2286000">
                <a:moveTo>
                  <a:pt x="714375" y="0"/>
                </a:moveTo>
                <a:lnTo>
                  <a:pt x="1938337" y="1576388"/>
                </a:lnTo>
                <a:lnTo>
                  <a:pt x="1938337" y="2286000"/>
                </a:lnTo>
                <a:lnTo>
                  <a:pt x="0" y="2286000"/>
                </a:lnTo>
                <a:lnTo>
                  <a:pt x="0" y="4763"/>
                </a:lnTo>
                <a:lnTo>
                  <a:pt x="714375"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894" name="Straight Connector 1893">
            <a:extLst>
              <a:ext uri="{FF2B5EF4-FFF2-40B4-BE49-F238E27FC236}">
                <a16:creationId xmlns:a16="http://schemas.microsoft.com/office/drawing/2014/main" id="{F8CEB77C-16FE-5629-1906-E2D772271671}"/>
              </a:ext>
            </a:extLst>
          </xdr:cNvPr>
          <xdr:cNvCxnSpPr/>
        </xdr:nvCxnSpPr>
        <xdr:spPr>
          <a:xfrm>
            <a:off x="11491913" y="61417200"/>
            <a:ext cx="15240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96" name="Straight Connector 1895">
            <a:extLst>
              <a:ext uri="{FF2B5EF4-FFF2-40B4-BE49-F238E27FC236}">
                <a16:creationId xmlns:a16="http://schemas.microsoft.com/office/drawing/2014/main" id="{93D1C8E8-F2AE-6871-5B99-51EB0BD3AF95}"/>
              </a:ext>
            </a:extLst>
          </xdr:cNvPr>
          <xdr:cNvCxnSpPr/>
        </xdr:nvCxnSpPr>
        <xdr:spPr>
          <a:xfrm>
            <a:off x="12954000" y="61341000"/>
            <a:ext cx="0" cy="24336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98" name="Straight Connector 1897">
            <a:extLst>
              <a:ext uri="{FF2B5EF4-FFF2-40B4-BE49-F238E27FC236}">
                <a16:creationId xmlns:a16="http://schemas.microsoft.com/office/drawing/2014/main" id="{F452579F-B075-495A-933C-6048E602C11A}"/>
              </a:ext>
            </a:extLst>
          </xdr:cNvPr>
          <xdr:cNvCxnSpPr/>
        </xdr:nvCxnSpPr>
        <xdr:spPr>
          <a:xfrm flipH="1">
            <a:off x="12915900" y="61383864"/>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99" name="Straight Connector 1898">
            <a:extLst>
              <a:ext uri="{FF2B5EF4-FFF2-40B4-BE49-F238E27FC236}">
                <a16:creationId xmlns:a16="http://schemas.microsoft.com/office/drawing/2014/main" id="{63212CD3-3178-4509-89E7-7BBB77657DEB}"/>
              </a:ext>
            </a:extLst>
          </xdr:cNvPr>
          <xdr:cNvCxnSpPr/>
        </xdr:nvCxnSpPr>
        <xdr:spPr>
          <a:xfrm>
            <a:off x="12696825" y="62988824"/>
            <a:ext cx="3095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00" name="Straight Connector 1899">
            <a:extLst>
              <a:ext uri="{FF2B5EF4-FFF2-40B4-BE49-F238E27FC236}">
                <a16:creationId xmlns:a16="http://schemas.microsoft.com/office/drawing/2014/main" id="{30C61F34-3B21-4849-BD8C-BC8FCB65D577}"/>
              </a:ext>
            </a:extLst>
          </xdr:cNvPr>
          <xdr:cNvCxnSpPr/>
        </xdr:nvCxnSpPr>
        <xdr:spPr>
          <a:xfrm flipH="1">
            <a:off x="12915900" y="62955488"/>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04" name="Straight Connector 1903">
            <a:extLst>
              <a:ext uri="{FF2B5EF4-FFF2-40B4-BE49-F238E27FC236}">
                <a16:creationId xmlns:a16="http://schemas.microsoft.com/office/drawing/2014/main" id="{B43240C9-C157-494A-BADA-B9D07DA629A5}"/>
              </a:ext>
            </a:extLst>
          </xdr:cNvPr>
          <xdr:cNvCxnSpPr/>
        </xdr:nvCxnSpPr>
        <xdr:spPr>
          <a:xfrm>
            <a:off x="12696825" y="63703199"/>
            <a:ext cx="3095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05" name="Straight Connector 1904">
            <a:extLst>
              <a:ext uri="{FF2B5EF4-FFF2-40B4-BE49-F238E27FC236}">
                <a16:creationId xmlns:a16="http://schemas.microsoft.com/office/drawing/2014/main" id="{051450B0-0974-4608-8CF3-709ABA8A31CD}"/>
              </a:ext>
            </a:extLst>
          </xdr:cNvPr>
          <xdr:cNvCxnSpPr/>
        </xdr:nvCxnSpPr>
        <xdr:spPr>
          <a:xfrm flipH="1">
            <a:off x="12915900" y="63669863"/>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07" name="Straight Connector 1906">
            <a:extLst>
              <a:ext uri="{FF2B5EF4-FFF2-40B4-BE49-F238E27FC236}">
                <a16:creationId xmlns:a16="http://schemas.microsoft.com/office/drawing/2014/main" id="{6DE8854C-E475-56A0-E9B5-35E1EB46AD48}"/>
              </a:ext>
            </a:extLst>
          </xdr:cNvPr>
          <xdr:cNvCxnSpPr/>
        </xdr:nvCxnSpPr>
        <xdr:spPr>
          <a:xfrm>
            <a:off x="10296525" y="61417201"/>
            <a:ext cx="33814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09" name="Straight Connector 1908">
            <a:extLst>
              <a:ext uri="{FF2B5EF4-FFF2-40B4-BE49-F238E27FC236}">
                <a16:creationId xmlns:a16="http://schemas.microsoft.com/office/drawing/2014/main" id="{49667045-1F99-7EED-BC99-443001916A05}"/>
              </a:ext>
            </a:extLst>
          </xdr:cNvPr>
          <xdr:cNvCxnSpPr/>
        </xdr:nvCxnSpPr>
        <xdr:spPr>
          <a:xfrm>
            <a:off x="10363200" y="61355288"/>
            <a:ext cx="0" cy="24241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13" name="Straight Connector 1912">
            <a:extLst>
              <a:ext uri="{FF2B5EF4-FFF2-40B4-BE49-F238E27FC236}">
                <a16:creationId xmlns:a16="http://schemas.microsoft.com/office/drawing/2014/main" id="{B91B9924-DBF0-455C-8AE5-01FC0E6AD370}"/>
              </a:ext>
            </a:extLst>
          </xdr:cNvPr>
          <xdr:cNvCxnSpPr/>
        </xdr:nvCxnSpPr>
        <xdr:spPr>
          <a:xfrm flipH="1">
            <a:off x="10325104" y="61383869"/>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16" name="Straight Connector 1915">
            <a:extLst>
              <a:ext uri="{FF2B5EF4-FFF2-40B4-BE49-F238E27FC236}">
                <a16:creationId xmlns:a16="http://schemas.microsoft.com/office/drawing/2014/main" id="{6B58D025-EEBE-5C63-2336-2B524A0F984F}"/>
              </a:ext>
            </a:extLst>
          </xdr:cNvPr>
          <xdr:cNvCxnSpPr/>
        </xdr:nvCxnSpPr>
        <xdr:spPr>
          <a:xfrm flipV="1">
            <a:off x="10687051" y="61055250"/>
            <a:ext cx="0" cy="31432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18" name="Straight Connector 1917">
            <a:extLst>
              <a:ext uri="{FF2B5EF4-FFF2-40B4-BE49-F238E27FC236}">
                <a16:creationId xmlns:a16="http://schemas.microsoft.com/office/drawing/2014/main" id="{18C3419B-CE06-DEB8-71F2-E24C0A702A7D}"/>
              </a:ext>
            </a:extLst>
          </xdr:cNvPr>
          <xdr:cNvCxnSpPr/>
        </xdr:nvCxnSpPr>
        <xdr:spPr>
          <a:xfrm>
            <a:off x="10606089" y="61131452"/>
            <a:ext cx="210026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20" name="Straight Connector 1919">
            <a:extLst>
              <a:ext uri="{FF2B5EF4-FFF2-40B4-BE49-F238E27FC236}">
                <a16:creationId xmlns:a16="http://schemas.microsoft.com/office/drawing/2014/main" id="{AE3936DF-B83B-42C7-88C9-B94FA0B4564B}"/>
              </a:ext>
            </a:extLst>
          </xdr:cNvPr>
          <xdr:cNvCxnSpPr/>
        </xdr:nvCxnSpPr>
        <xdr:spPr>
          <a:xfrm flipH="1">
            <a:off x="10648949" y="61098117"/>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21" name="Straight Connector 1920">
            <a:extLst>
              <a:ext uri="{FF2B5EF4-FFF2-40B4-BE49-F238E27FC236}">
                <a16:creationId xmlns:a16="http://schemas.microsoft.com/office/drawing/2014/main" id="{E4F6228A-5D4E-44D3-BD84-60A55C732D69}"/>
              </a:ext>
            </a:extLst>
          </xdr:cNvPr>
          <xdr:cNvCxnSpPr/>
        </xdr:nvCxnSpPr>
        <xdr:spPr>
          <a:xfrm flipV="1">
            <a:off x="12630151" y="61055250"/>
            <a:ext cx="0" cy="31432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22" name="Straight Connector 1921">
            <a:extLst>
              <a:ext uri="{FF2B5EF4-FFF2-40B4-BE49-F238E27FC236}">
                <a16:creationId xmlns:a16="http://schemas.microsoft.com/office/drawing/2014/main" id="{EBD8FFA4-82A8-49BA-B335-1CDE060A7CC4}"/>
              </a:ext>
            </a:extLst>
          </xdr:cNvPr>
          <xdr:cNvCxnSpPr/>
        </xdr:nvCxnSpPr>
        <xdr:spPr>
          <a:xfrm flipH="1">
            <a:off x="12592049" y="61098117"/>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24" name="Straight Connector 1923">
            <a:extLst>
              <a:ext uri="{FF2B5EF4-FFF2-40B4-BE49-F238E27FC236}">
                <a16:creationId xmlns:a16="http://schemas.microsoft.com/office/drawing/2014/main" id="{263E4522-B4FA-4C5B-853C-3333C15050CF}"/>
              </a:ext>
            </a:extLst>
          </xdr:cNvPr>
          <xdr:cNvCxnSpPr/>
        </xdr:nvCxnSpPr>
        <xdr:spPr>
          <a:xfrm flipV="1">
            <a:off x="12630151" y="61507688"/>
            <a:ext cx="0" cy="14001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26" name="Straight Connector 1925">
            <a:extLst>
              <a:ext uri="{FF2B5EF4-FFF2-40B4-BE49-F238E27FC236}">
                <a16:creationId xmlns:a16="http://schemas.microsoft.com/office/drawing/2014/main" id="{6E789385-E509-4C29-8628-D2B39467BFE0}"/>
              </a:ext>
            </a:extLst>
          </xdr:cNvPr>
          <xdr:cNvCxnSpPr/>
        </xdr:nvCxnSpPr>
        <xdr:spPr>
          <a:xfrm flipV="1">
            <a:off x="11406185" y="61055250"/>
            <a:ext cx="0" cy="31432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27" name="Straight Connector 1926">
            <a:extLst>
              <a:ext uri="{FF2B5EF4-FFF2-40B4-BE49-F238E27FC236}">
                <a16:creationId xmlns:a16="http://schemas.microsoft.com/office/drawing/2014/main" id="{B1D72856-D221-4FB7-8868-AB734D74334E}"/>
              </a:ext>
            </a:extLst>
          </xdr:cNvPr>
          <xdr:cNvCxnSpPr/>
        </xdr:nvCxnSpPr>
        <xdr:spPr>
          <a:xfrm flipH="1">
            <a:off x="11368083" y="61098117"/>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28" name="Straight Connector 1927">
            <a:extLst>
              <a:ext uri="{FF2B5EF4-FFF2-40B4-BE49-F238E27FC236}">
                <a16:creationId xmlns:a16="http://schemas.microsoft.com/office/drawing/2014/main" id="{88BD3105-0B7D-41D6-A016-A2B670317201}"/>
              </a:ext>
            </a:extLst>
          </xdr:cNvPr>
          <xdr:cNvCxnSpPr/>
        </xdr:nvCxnSpPr>
        <xdr:spPr>
          <a:xfrm>
            <a:off x="10296525" y="63703201"/>
            <a:ext cx="33814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29" name="Straight Connector 1928">
            <a:extLst>
              <a:ext uri="{FF2B5EF4-FFF2-40B4-BE49-F238E27FC236}">
                <a16:creationId xmlns:a16="http://schemas.microsoft.com/office/drawing/2014/main" id="{B865FAC4-68D8-480D-ADB0-9116125E9CF0}"/>
              </a:ext>
            </a:extLst>
          </xdr:cNvPr>
          <xdr:cNvCxnSpPr/>
        </xdr:nvCxnSpPr>
        <xdr:spPr>
          <a:xfrm flipH="1">
            <a:off x="10325104" y="63669869"/>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31" name="Straight Connector 1930">
            <a:extLst>
              <a:ext uri="{FF2B5EF4-FFF2-40B4-BE49-F238E27FC236}">
                <a16:creationId xmlns:a16="http://schemas.microsoft.com/office/drawing/2014/main" id="{BF67D880-E4F5-3FA1-E1EF-C697B12D3401}"/>
              </a:ext>
            </a:extLst>
          </xdr:cNvPr>
          <xdr:cNvCxnSpPr/>
        </xdr:nvCxnSpPr>
        <xdr:spPr>
          <a:xfrm>
            <a:off x="10687051" y="63760350"/>
            <a:ext cx="0" cy="30956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33" name="Straight Connector 1932">
            <a:extLst>
              <a:ext uri="{FF2B5EF4-FFF2-40B4-BE49-F238E27FC236}">
                <a16:creationId xmlns:a16="http://schemas.microsoft.com/office/drawing/2014/main" id="{27A43006-D1A5-0B99-A94A-15724168A6F0}"/>
              </a:ext>
            </a:extLst>
          </xdr:cNvPr>
          <xdr:cNvCxnSpPr/>
        </xdr:nvCxnSpPr>
        <xdr:spPr>
          <a:xfrm>
            <a:off x="10606088" y="63988950"/>
            <a:ext cx="20955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36" name="Straight Connector 1935">
            <a:extLst>
              <a:ext uri="{FF2B5EF4-FFF2-40B4-BE49-F238E27FC236}">
                <a16:creationId xmlns:a16="http://schemas.microsoft.com/office/drawing/2014/main" id="{A260823F-2408-4452-8881-AB76407438F8}"/>
              </a:ext>
            </a:extLst>
          </xdr:cNvPr>
          <xdr:cNvCxnSpPr/>
        </xdr:nvCxnSpPr>
        <xdr:spPr>
          <a:xfrm flipH="1">
            <a:off x="10648954" y="63955619"/>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37" name="Straight Connector 1936">
            <a:extLst>
              <a:ext uri="{FF2B5EF4-FFF2-40B4-BE49-F238E27FC236}">
                <a16:creationId xmlns:a16="http://schemas.microsoft.com/office/drawing/2014/main" id="{38E4AB65-313E-4E04-8B6C-6C8BFBD41ED2}"/>
              </a:ext>
            </a:extLst>
          </xdr:cNvPr>
          <xdr:cNvCxnSpPr/>
        </xdr:nvCxnSpPr>
        <xdr:spPr>
          <a:xfrm>
            <a:off x="12630151" y="63760350"/>
            <a:ext cx="0" cy="30956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39" name="Straight Connector 1938">
            <a:extLst>
              <a:ext uri="{FF2B5EF4-FFF2-40B4-BE49-F238E27FC236}">
                <a16:creationId xmlns:a16="http://schemas.microsoft.com/office/drawing/2014/main" id="{AB017727-9A6B-43C4-B4BE-8CA672ECEA61}"/>
              </a:ext>
            </a:extLst>
          </xdr:cNvPr>
          <xdr:cNvCxnSpPr/>
        </xdr:nvCxnSpPr>
        <xdr:spPr>
          <a:xfrm flipH="1">
            <a:off x="12592054" y="63955619"/>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137043</xdr:colOff>
      <xdr:row>458</xdr:row>
      <xdr:rowOff>104774</xdr:rowOff>
    </xdr:from>
    <xdr:to>
      <xdr:col>46</xdr:col>
      <xdr:colOff>108729</xdr:colOff>
      <xdr:row>495</xdr:row>
      <xdr:rowOff>109544</xdr:rowOff>
    </xdr:to>
    <xdr:grpSp>
      <xdr:nvGrpSpPr>
        <xdr:cNvPr id="1757" name="Group 1756">
          <a:extLst>
            <a:ext uri="{FF2B5EF4-FFF2-40B4-BE49-F238E27FC236}">
              <a16:creationId xmlns:a16="http://schemas.microsoft.com/office/drawing/2014/main" id="{83E9D7F0-490C-A150-67BC-285ABFDB475D}"/>
            </a:ext>
          </a:extLst>
        </xdr:cNvPr>
        <xdr:cNvGrpSpPr/>
      </xdr:nvGrpSpPr>
      <xdr:grpSpPr>
        <a:xfrm>
          <a:off x="460893" y="66093974"/>
          <a:ext cx="7096386" cy="5291145"/>
          <a:chOff x="460893" y="66093974"/>
          <a:chExt cx="7096386" cy="5291145"/>
        </a:xfrm>
      </xdr:grpSpPr>
      <xdr:sp macro="" textlink="">
        <xdr:nvSpPr>
          <xdr:cNvPr id="1949" name="Freeform: Shape 1948">
            <a:extLst>
              <a:ext uri="{FF2B5EF4-FFF2-40B4-BE49-F238E27FC236}">
                <a16:creationId xmlns:a16="http://schemas.microsoft.com/office/drawing/2014/main" id="{74B1C26F-D52C-7700-4A19-4E61048F10F7}"/>
              </a:ext>
            </a:extLst>
          </xdr:cNvPr>
          <xdr:cNvSpPr/>
        </xdr:nvSpPr>
        <xdr:spPr>
          <a:xfrm>
            <a:off x="2109788" y="67351275"/>
            <a:ext cx="3467100" cy="2524125"/>
          </a:xfrm>
          <a:custGeom>
            <a:avLst/>
            <a:gdLst>
              <a:gd name="connsiteX0" fmla="*/ 609600 w 3467100"/>
              <a:gd name="connsiteY0" fmla="*/ 2524125 h 2524125"/>
              <a:gd name="connsiteX1" fmla="*/ 3143250 w 3467100"/>
              <a:gd name="connsiteY1" fmla="*/ 2333625 h 2524125"/>
              <a:gd name="connsiteX2" fmla="*/ 3467100 w 3467100"/>
              <a:gd name="connsiteY2" fmla="*/ 1695450 h 2524125"/>
              <a:gd name="connsiteX3" fmla="*/ 3376612 w 3467100"/>
              <a:gd name="connsiteY3" fmla="*/ 590550 h 2524125"/>
              <a:gd name="connsiteX4" fmla="*/ 2967037 w 3467100"/>
              <a:gd name="connsiteY4" fmla="*/ 0 h 2524125"/>
              <a:gd name="connsiteX5" fmla="*/ 333375 w 3467100"/>
              <a:gd name="connsiteY5" fmla="*/ 52388 h 2524125"/>
              <a:gd name="connsiteX6" fmla="*/ 0 w 3467100"/>
              <a:gd name="connsiteY6" fmla="*/ 681038 h 2524125"/>
              <a:gd name="connsiteX7" fmla="*/ 214312 w 3467100"/>
              <a:gd name="connsiteY7" fmla="*/ 1943100 h 2524125"/>
              <a:gd name="connsiteX8" fmla="*/ 609600 w 3467100"/>
              <a:gd name="connsiteY8" fmla="*/ 2524125 h 25241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467100" h="2524125">
                <a:moveTo>
                  <a:pt x="609600" y="2524125"/>
                </a:moveTo>
                <a:lnTo>
                  <a:pt x="3143250" y="2333625"/>
                </a:lnTo>
                <a:lnTo>
                  <a:pt x="3467100" y="1695450"/>
                </a:lnTo>
                <a:lnTo>
                  <a:pt x="3376612" y="590550"/>
                </a:lnTo>
                <a:lnTo>
                  <a:pt x="2967037" y="0"/>
                </a:lnTo>
                <a:lnTo>
                  <a:pt x="333375" y="52388"/>
                </a:lnTo>
                <a:lnTo>
                  <a:pt x="0" y="681038"/>
                </a:lnTo>
                <a:lnTo>
                  <a:pt x="214312" y="1943100"/>
                </a:lnTo>
                <a:lnTo>
                  <a:pt x="609600" y="25241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856" name="Freeform: Shape 1855">
            <a:extLst>
              <a:ext uri="{FF2B5EF4-FFF2-40B4-BE49-F238E27FC236}">
                <a16:creationId xmlns:a16="http://schemas.microsoft.com/office/drawing/2014/main" id="{8A138334-C672-455B-2F58-89DDB7E18437}"/>
              </a:ext>
            </a:extLst>
          </xdr:cNvPr>
          <xdr:cNvSpPr/>
        </xdr:nvSpPr>
        <xdr:spPr>
          <a:xfrm rot="19497102">
            <a:off x="1436392" y="68219214"/>
            <a:ext cx="5036960" cy="719138"/>
          </a:xfrm>
          <a:custGeom>
            <a:avLst/>
            <a:gdLst>
              <a:gd name="connsiteX0" fmla="*/ 0 w 4543425"/>
              <a:gd name="connsiteY0" fmla="*/ 390525 h 719138"/>
              <a:gd name="connsiteX1" fmla="*/ 61912 w 4543425"/>
              <a:gd name="connsiteY1" fmla="*/ 361950 h 719138"/>
              <a:gd name="connsiteX2" fmla="*/ 61912 w 4543425"/>
              <a:gd name="connsiteY2" fmla="*/ 0 h 719138"/>
              <a:gd name="connsiteX3" fmla="*/ 4433887 w 4543425"/>
              <a:gd name="connsiteY3" fmla="*/ 0 h 719138"/>
              <a:gd name="connsiteX4" fmla="*/ 4433887 w 4543425"/>
              <a:gd name="connsiteY4" fmla="*/ 366713 h 719138"/>
              <a:gd name="connsiteX5" fmla="*/ 4543425 w 4543425"/>
              <a:gd name="connsiteY5" fmla="*/ 404813 h 719138"/>
              <a:gd name="connsiteX6" fmla="*/ 4486275 w 4543425"/>
              <a:gd name="connsiteY6" fmla="*/ 419100 h 719138"/>
              <a:gd name="connsiteX7" fmla="*/ 4352925 w 4543425"/>
              <a:gd name="connsiteY7" fmla="*/ 485775 h 719138"/>
              <a:gd name="connsiteX8" fmla="*/ 4429125 w 4543425"/>
              <a:gd name="connsiteY8" fmla="*/ 519113 h 719138"/>
              <a:gd name="connsiteX9" fmla="*/ 4429125 w 4543425"/>
              <a:gd name="connsiteY9" fmla="*/ 719138 h 719138"/>
              <a:gd name="connsiteX10" fmla="*/ 66675 w 4543425"/>
              <a:gd name="connsiteY10" fmla="*/ 719138 h 719138"/>
              <a:gd name="connsiteX11" fmla="*/ 66675 w 4543425"/>
              <a:gd name="connsiteY11" fmla="*/ 490538 h 719138"/>
              <a:gd name="connsiteX12" fmla="*/ 133350 w 4543425"/>
              <a:gd name="connsiteY12" fmla="*/ 438150 h 719138"/>
              <a:gd name="connsiteX13" fmla="*/ 0 w 4543425"/>
              <a:gd name="connsiteY13" fmla="*/ 390525 h 7191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543425" h="719138">
                <a:moveTo>
                  <a:pt x="0" y="390525"/>
                </a:moveTo>
                <a:lnTo>
                  <a:pt x="61912" y="361950"/>
                </a:lnTo>
                <a:lnTo>
                  <a:pt x="61912" y="0"/>
                </a:lnTo>
                <a:lnTo>
                  <a:pt x="4433887" y="0"/>
                </a:lnTo>
                <a:lnTo>
                  <a:pt x="4433887" y="366713"/>
                </a:lnTo>
                <a:lnTo>
                  <a:pt x="4543425" y="404813"/>
                </a:lnTo>
                <a:lnTo>
                  <a:pt x="4486275" y="419100"/>
                </a:lnTo>
                <a:lnTo>
                  <a:pt x="4352925" y="485775"/>
                </a:lnTo>
                <a:lnTo>
                  <a:pt x="4429125" y="519113"/>
                </a:lnTo>
                <a:lnTo>
                  <a:pt x="4429125" y="719138"/>
                </a:lnTo>
                <a:lnTo>
                  <a:pt x="66675" y="719138"/>
                </a:lnTo>
                <a:lnTo>
                  <a:pt x="66675" y="490538"/>
                </a:lnTo>
                <a:lnTo>
                  <a:pt x="133350" y="438150"/>
                </a:lnTo>
                <a:lnTo>
                  <a:pt x="0" y="3905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858" name="Straight Connector 1857">
            <a:extLst>
              <a:ext uri="{FF2B5EF4-FFF2-40B4-BE49-F238E27FC236}">
                <a16:creationId xmlns:a16="http://schemas.microsoft.com/office/drawing/2014/main" id="{356B1893-DDDD-CCCC-3BAF-C8253D2F7E61}"/>
              </a:ext>
            </a:extLst>
          </xdr:cNvPr>
          <xdr:cNvCxnSpPr/>
        </xdr:nvCxnSpPr>
        <xdr:spPr>
          <a:xfrm flipV="1">
            <a:off x="2111283" y="67426505"/>
            <a:ext cx="3960905" cy="27784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59" name="Straight Connector 1858">
            <a:extLst>
              <a:ext uri="{FF2B5EF4-FFF2-40B4-BE49-F238E27FC236}">
                <a16:creationId xmlns:a16="http://schemas.microsoft.com/office/drawing/2014/main" id="{DECDE40E-12D5-4615-94FA-01B81568D5D7}"/>
              </a:ext>
            </a:extLst>
          </xdr:cNvPr>
          <xdr:cNvCxnSpPr/>
        </xdr:nvCxnSpPr>
        <xdr:spPr>
          <a:xfrm flipV="1">
            <a:off x="2054133" y="67245104"/>
            <a:ext cx="3927567" cy="2755049"/>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1879" name="Freeform: Shape 1878">
            <a:extLst>
              <a:ext uri="{FF2B5EF4-FFF2-40B4-BE49-F238E27FC236}">
                <a16:creationId xmlns:a16="http://schemas.microsoft.com/office/drawing/2014/main" id="{CBD5AF2B-6CC2-6E97-288B-DDA73B4125C6}"/>
              </a:ext>
            </a:extLst>
          </xdr:cNvPr>
          <xdr:cNvSpPr/>
        </xdr:nvSpPr>
        <xdr:spPr>
          <a:xfrm rot="1633190">
            <a:off x="1095375" y="67346512"/>
            <a:ext cx="2324100" cy="714375"/>
          </a:xfrm>
          <a:custGeom>
            <a:avLst/>
            <a:gdLst>
              <a:gd name="connsiteX0" fmla="*/ 0 w 2324100"/>
              <a:gd name="connsiteY0" fmla="*/ 376238 h 714375"/>
              <a:gd name="connsiteX1" fmla="*/ 66675 w 2324100"/>
              <a:gd name="connsiteY1" fmla="*/ 333375 h 714375"/>
              <a:gd name="connsiteX2" fmla="*/ 66675 w 2324100"/>
              <a:gd name="connsiteY2" fmla="*/ 0 h 714375"/>
              <a:gd name="connsiteX3" fmla="*/ 2324100 w 2324100"/>
              <a:gd name="connsiteY3" fmla="*/ 0 h 714375"/>
              <a:gd name="connsiteX4" fmla="*/ 2324100 w 2324100"/>
              <a:gd name="connsiteY4" fmla="*/ 714375 h 714375"/>
              <a:gd name="connsiteX5" fmla="*/ 61912 w 2324100"/>
              <a:gd name="connsiteY5" fmla="*/ 714375 h 714375"/>
              <a:gd name="connsiteX6" fmla="*/ 61912 w 2324100"/>
              <a:gd name="connsiteY6" fmla="*/ 476250 h 714375"/>
              <a:gd name="connsiteX7" fmla="*/ 138112 w 2324100"/>
              <a:gd name="connsiteY7" fmla="*/ 423863 h 714375"/>
              <a:gd name="connsiteX8" fmla="*/ 0 w 2324100"/>
              <a:gd name="connsiteY8" fmla="*/ 376238 h 714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324100" h="714375">
                <a:moveTo>
                  <a:pt x="0" y="376238"/>
                </a:moveTo>
                <a:lnTo>
                  <a:pt x="66675" y="333375"/>
                </a:lnTo>
                <a:lnTo>
                  <a:pt x="66675" y="0"/>
                </a:lnTo>
                <a:lnTo>
                  <a:pt x="2324100" y="0"/>
                </a:lnTo>
                <a:lnTo>
                  <a:pt x="2324100" y="714375"/>
                </a:lnTo>
                <a:lnTo>
                  <a:pt x="61912" y="714375"/>
                </a:lnTo>
                <a:lnTo>
                  <a:pt x="61912" y="476250"/>
                </a:lnTo>
                <a:lnTo>
                  <a:pt x="138112" y="423863"/>
                </a:lnTo>
                <a:lnTo>
                  <a:pt x="0" y="37623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1881" name="Straight Connector 1880">
            <a:extLst>
              <a:ext uri="{FF2B5EF4-FFF2-40B4-BE49-F238E27FC236}">
                <a16:creationId xmlns:a16="http://schemas.microsoft.com/office/drawing/2014/main" id="{A4281148-5710-F453-3879-E887F2A3FDFA}"/>
              </a:ext>
            </a:extLst>
          </xdr:cNvPr>
          <xdr:cNvCxnSpPr/>
        </xdr:nvCxnSpPr>
        <xdr:spPr>
          <a:xfrm>
            <a:off x="1153839" y="67437160"/>
            <a:ext cx="2011669" cy="10347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884" name="Freeform: Shape 1883">
            <a:extLst>
              <a:ext uri="{FF2B5EF4-FFF2-40B4-BE49-F238E27FC236}">
                <a16:creationId xmlns:a16="http://schemas.microsoft.com/office/drawing/2014/main" id="{A1F49C94-259A-417B-B1C0-4962BF132D20}"/>
              </a:ext>
            </a:extLst>
          </xdr:cNvPr>
          <xdr:cNvSpPr/>
        </xdr:nvSpPr>
        <xdr:spPr>
          <a:xfrm rot="12420000">
            <a:off x="4467213" y="69122916"/>
            <a:ext cx="2324100" cy="714375"/>
          </a:xfrm>
          <a:custGeom>
            <a:avLst/>
            <a:gdLst>
              <a:gd name="connsiteX0" fmla="*/ 0 w 2324100"/>
              <a:gd name="connsiteY0" fmla="*/ 376238 h 714375"/>
              <a:gd name="connsiteX1" fmla="*/ 66675 w 2324100"/>
              <a:gd name="connsiteY1" fmla="*/ 333375 h 714375"/>
              <a:gd name="connsiteX2" fmla="*/ 66675 w 2324100"/>
              <a:gd name="connsiteY2" fmla="*/ 0 h 714375"/>
              <a:gd name="connsiteX3" fmla="*/ 2324100 w 2324100"/>
              <a:gd name="connsiteY3" fmla="*/ 0 h 714375"/>
              <a:gd name="connsiteX4" fmla="*/ 2324100 w 2324100"/>
              <a:gd name="connsiteY4" fmla="*/ 714375 h 714375"/>
              <a:gd name="connsiteX5" fmla="*/ 61912 w 2324100"/>
              <a:gd name="connsiteY5" fmla="*/ 714375 h 714375"/>
              <a:gd name="connsiteX6" fmla="*/ 61912 w 2324100"/>
              <a:gd name="connsiteY6" fmla="*/ 476250 h 714375"/>
              <a:gd name="connsiteX7" fmla="*/ 138112 w 2324100"/>
              <a:gd name="connsiteY7" fmla="*/ 423863 h 714375"/>
              <a:gd name="connsiteX8" fmla="*/ 0 w 2324100"/>
              <a:gd name="connsiteY8" fmla="*/ 376238 h 714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324100" h="714375">
                <a:moveTo>
                  <a:pt x="0" y="376238"/>
                </a:moveTo>
                <a:lnTo>
                  <a:pt x="66675" y="333375"/>
                </a:lnTo>
                <a:lnTo>
                  <a:pt x="66675" y="0"/>
                </a:lnTo>
                <a:lnTo>
                  <a:pt x="2324100" y="0"/>
                </a:lnTo>
                <a:lnTo>
                  <a:pt x="2324100" y="714375"/>
                </a:lnTo>
                <a:lnTo>
                  <a:pt x="61912" y="714375"/>
                </a:lnTo>
                <a:lnTo>
                  <a:pt x="61912" y="476250"/>
                </a:lnTo>
                <a:lnTo>
                  <a:pt x="138112" y="423863"/>
                </a:lnTo>
                <a:lnTo>
                  <a:pt x="0" y="37623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1886" name="Straight Connector 1885">
            <a:extLst>
              <a:ext uri="{FF2B5EF4-FFF2-40B4-BE49-F238E27FC236}">
                <a16:creationId xmlns:a16="http://schemas.microsoft.com/office/drawing/2014/main" id="{8913C414-8ACF-2089-34D1-55DCB69885C9}"/>
              </a:ext>
            </a:extLst>
          </xdr:cNvPr>
          <xdr:cNvCxnSpPr/>
        </xdr:nvCxnSpPr>
        <xdr:spPr>
          <a:xfrm>
            <a:off x="4465046" y="69199364"/>
            <a:ext cx="2011381" cy="1024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82" name="Straight Connector 1881">
            <a:extLst>
              <a:ext uri="{FF2B5EF4-FFF2-40B4-BE49-F238E27FC236}">
                <a16:creationId xmlns:a16="http://schemas.microsoft.com/office/drawing/2014/main" id="{5F09EADD-40FF-47C5-914D-353D62CC98E2}"/>
              </a:ext>
            </a:extLst>
          </xdr:cNvPr>
          <xdr:cNvCxnSpPr/>
        </xdr:nvCxnSpPr>
        <xdr:spPr>
          <a:xfrm>
            <a:off x="1268142" y="67299054"/>
            <a:ext cx="5327921" cy="2740512"/>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890" name="Straight Connector 1889">
            <a:extLst>
              <a:ext uri="{FF2B5EF4-FFF2-40B4-BE49-F238E27FC236}">
                <a16:creationId xmlns:a16="http://schemas.microsoft.com/office/drawing/2014/main" id="{54235FA3-C140-E009-4FC6-7994F4B70EDB}"/>
              </a:ext>
            </a:extLst>
          </xdr:cNvPr>
          <xdr:cNvCxnSpPr/>
        </xdr:nvCxnSpPr>
        <xdr:spPr>
          <a:xfrm flipH="1">
            <a:off x="2112997" y="67398482"/>
            <a:ext cx="326759" cy="635264"/>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93" name="Straight Connector 1892">
            <a:extLst>
              <a:ext uri="{FF2B5EF4-FFF2-40B4-BE49-F238E27FC236}">
                <a16:creationId xmlns:a16="http://schemas.microsoft.com/office/drawing/2014/main" id="{D9427858-AE06-5734-0304-EEDDA4990CFF}"/>
              </a:ext>
            </a:extLst>
          </xdr:cNvPr>
          <xdr:cNvCxnSpPr/>
        </xdr:nvCxnSpPr>
        <xdr:spPr>
          <a:xfrm>
            <a:off x="2311329" y="69289484"/>
            <a:ext cx="409078" cy="59147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95" name="Straight Connector 1894">
            <a:extLst>
              <a:ext uri="{FF2B5EF4-FFF2-40B4-BE49-F238E27FC236}">
                <a16:creationId xmlns:a16="http://schemas.microsoft.com/office/drawing/2014/main" id="{7E21D2C7-51F5-4925-8170-D5730AFD76BA}"/>
              </a:ext>
            </a:extLst>
          </xdr:cNvPr>
          <xdr:cNvCxnSpPr/>
        </xdr:nvCxnSpPr>
        <xdr:spPr>
          <a:xfrm>
            <a:off x="5078348" y="67351146"/>
            <a:ext cx="409078" cy="59147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01" name="Straight Connector 1900">
            <a:extLst>
              <a:ext uri="{FF2B5EF4-FFF2-40B4-BE49-F238E27FC236}">
                <a16:creationId xmlns:a16="http://schemas.microsoft.com/office/drawing/2014/main" id="{6B3BCBCB-307A-FD33-D9C2-CC48B6638372}"/>
              </a:ext>
            </a:extLst>
          </xdr:cNvPr>
          <xdr:cNvCxnSpPr/>
        </xdr:nvCxnSpPr>
        <xdr:spPr>
          <a:xfrm flipH="1">
            <a:off x="5241334" y="69058150"/>
            <a:ext cx="324320" cy="636513"/>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03" name="Arc 1902">
            <a:extLst>
              <a:ext uri="{FF2B5EF4-FFF2-40B4-BE49-F238E27FC236}">
                <a16:creationId xmlns:a16="http://schemas.microsoft.com/office/drawing/2014/main" id="{A53BF805-024B-5D1A-160D-CA832EB2C8FB}"/>
              </a:ext>
            </a:extLst>
          </xdr:cNvPr>
          <xdr:cNvSpPr/>
        </xdr:nvSpPr>
        <xdr:spPr>
          <a:xfrm rot="13480219">
            <a:off x="3712241" y="68544155"/>
            <a:ext cx="309818" cy="309818"/>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cxnSp macro="">
        <xdr:nvCxnSpPr>
          <xdr:cNvPr id="1908" name="Straight Connector 1907">
            <a:extLst>
              <a:ext uri="{FF2B5EF4-FFF2-40B4-BE49-F238E27FC236}">
                <a16:creationId xmlns:a16="http://schemas.microsoft.com/office/drawing/2014/main" id="{E721DB56-4A88-EAC7-5483-01A4771398E9}"/>
              </a:ext>
            </a:extLst>
          </xdr:cNvPr>
          <xdr:cNvCxnSpPr/>
        </xdr:nvCxnSpPr>
        <xdr:spPr>
          <a:xfrm>
            <a:off x="5992742" y="66608197"/>
            <a:ext cx="510641" cy="73831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15" name="Straight Connector 1914">
            <a:extLst>
              <a:ext uri="{FF2B5EF4-FFF2-40B4-BE49-F238E27FC236}">
                <a16:creationId xmlns:a16="http://schemas.microsoft.com/office/drawing/2014/main" id="{F0860F3F-F50F-FCEE-FCF3-68152B446699}"/>
              </a:ext>
            </a:extLst>
          </xdr:cNvPr>
          <xdr:cNvCxnSpPr/>
        </xdr:nvCxnSpPr>
        <xdr:spPr>
          <a:xfrm flipV="1">
            <a:off x="5740547" y="66404701"/>
            <a:ext cx="684066" cy="4798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23" name="Straight Connector 1922">
            <a:extLst>
              <a:ext uri="{FF2B5EF4-FFF2-40B4-BE49-F238E27FC236}">
                <a16:creationId xmlns:a16="http://schemas.microsoft.com/office/drawing/2014/main" id="{3B0FFAB1-3118-2A3C-E849-3B6D2C7F9416}"/>
              </a:ext>
            </a:extLst>
          </xdr:cNvPr>
          <xdr:cNvCxnSpPr/>
        </xdr:nvCxnSpPr>
        <xdr:spPr>
          <a:xfrm flipH="1">
            <a:off x="6029326" y="66613087"/>
            <a:ext cx="19049" cy="1381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30" name="Straight Connector 1929">
            <a:extLst>
              <a:ext uri="{FF2B5EF4-FFF2-40B4-BE49-F238E27FC236}">
                <a16:creationId xmlns:a16="http://schemas.microsoft.com/office/drawing/2014/main" id="{0BD5405F-6AF7-4FD4-862C-46B6904C68B0}"/>
              </a:ext>
            </a:extLst>
          </xdr:cNvPr>
          <xdr:cNvCxnSpPr/>
        </xdr:nvCxnSpPr>
        <xdr:spPr>
          <a:xfrm>
            <a:off x="6311829" y="66379596"/>
            <a:ext cx="500760" cy="72402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32" name="Straight Connector 1931">
            <a:extLst>
              <a:ext uri="{FF2B5EF4-FFF2-40B4-BE49-F238E27FC236}">
                <a16:creationId xmlns:a16="http://schemas.microsoft.com/office/drawing/2014/main" id="{77D8884F-4810-453B-ABA2-2DD3C56A77DB}"/>
              </a:ext>
            </a:extLst>
          </xdr:cNvPr>
          <xdr:cNvCxnSpPr/>
        </xdr:nvCxnSpPr>
        <xdr:spPr>
          <a:xfrm flipH="1">
            <a:off x="6348413" y="66384486"/>
            <a:ext cx="19049" cy="1381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35" name="Straight Connector 1934">
            <a:extLst>
              <a:ext uri="{FF2B5EF4-FFF2-40B4-BE49-F238E27FC236}">
                <a16:creationId xmlns:a16="http://schemas.microsoft.com/office/drawing/2014/main" id="{B0D77702-6940-42A2-9E93-054E9CCF71B3}"/>
              </a:ext>
            </a:extLst>
          </xdr:cNvPr>
          <xdr:cNvCxnSpPr/>
        </xdr:nvCxnSpPr>
        <xdr:spPr>
          <a:xfrm flipV="1">
            <a:off x="6150121" y="66995252"/>
            <a:ext cx="684066" cy="4798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38" name="Straight Connector 1937">
            <a:extLst>
              <a:ext uri="{FF2B5EF4-FFF2-40B4-BE49-F238E27FC236}">
                <a16:creationId xmlns:a16="http://schemas.microsoft.com/office/drawing/2014/main" id="{8AA890A8-CD46-49D3-9515-3311EFE573E8}"/>
              </a:ext>
            </a:extLst>
          </xdr:cNvPr>
          <xdr:cNvCxnSpPr/>
        </xdr:nvCxnSpPr>
        <xdr:spPr>
          <a:xfrm flipH="1">
            <a:off x="6438900" y="67203638"/>
            <a:ext cx="19049" cy="1381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40" name="Straight Connector 1939">
            <a:extLst>
              <a:ext uri="{FF2B5EF4-FFF2-40B4-BE49-F238E27FC236}">
                <a16:creationId xmlns:a16="http://schemas.microsoft.com/office/drawing/2014/main" id="{F4471234-993B-4CE9-BACB-A24D8F2DEF8D}"/>
              </a:ext>
            </a:extLst>
          </xdr:cNvPr>
          <xdr:cNvCxnSpPr/>
        </xdr:nvCxnSpPr>
        <xdr:spPr>
          <a:xfrm flipH="1">
            <a:off x="6757987" y="66975037"/>
            <a:ext cx="19049" cy="1381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47" name="Straight Connector 1946">
            <a:extLst>
              <a:ext uri="{FF2B5EF4-FFF2-40B4-BE49-F238E27FC236}">
                <a16:creationId xmlns:a16="http://schemas.microsoft.com/office/drawing/2014/main" id="{8CA10B21-9B85-4B5B-8F75-D3257FC9CEBF}"/>
              </a:ext>
            </a:extLst>
          </xdr:cNvPr>
          <xdr:cNvCxnSpPr/>
        </xdr:nvCxnSpPr>
        <xdr:spPr>
          <a:xfrm flipV="1">
            <a:off x="6067425" y="66982375"/>
            <a:ext cx="290513" cy="20378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48" name="Straight Connector 1947">
            <a:extLst>
              <a:ext uri="{FF2B5EF4-FFF2-40B4-BE49-F238E27FC236}">
                <a16:creationId xmlns:a16="http://schemas.microsoft.com/office/drawing/2014/main" id="{430061F4-3EEF-49F5-945D-8532F7179C5E}"/>
              </a:ext>
            </a:extLst>
          </xdr:cNvPr>
          <xdr:cNvCxnSpPr/>
        </xdr:nvCxnSpPr>
        <xdr:spPr>
          <a:xfrm flipH="1">
            <a:off x="6276973" y="66970275"/>
            <a:ext cx="19049" cy="1381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52" name="Straight Connector 1951">
            <a:extLst>
              <a:ext uri="{FF2B5EF4-FFF2-40B4-BE49-F238E27FC236}">
                <a16:creationId xmlns:a16="http://schemas.microsoft.com/office/drawing/2014/main" id="{F683DFD9-4343-3F04-4D28-4B3C6D698DAA}"/>
              </a:ext>
            </a:extLst>
          </xdr:cNvPr>
          <xdr:cNvCxnSpPr/>
        </xdr:nvCxnSpPr>
        <xdr:spPr>
          <a:xfrm>
            <a:off x="1371300" y="69853204"/>
            <a:ext cx="504432" cy="7079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53" name="Straight Connector 1952">
            <a:extLst>
              <a:ext uri="{FF2B5EF4-FFF2-40B4-BE49-F238E27FC236}">
                <a16:creationId xmlns:a16="http://schemas.microsoft.com/office/drawing/2014/main" id="{63D8629D-1A69-4B04-A35A-6F65D5F4E660}"/>
              </a:ext>
            </a:extLst>
          </xdr:cNvPr>
          <xdr:cNvCxnSpPr/>
        </xdr:nvCxnSpPr>
        <xdr:spPr>
          <a:xfrm flipV="1">
            <a:off x="1033462" y="69699187"/>
            <a:ext cx="684066" cy="4798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55" name="Straight Connector 1954">
            <a:extLst>
              <a:ext uri="{FF2B5EF4-FFF2-40B4-BE49-F238E27FC236}">
                <a16:creationId xmlns:a16="http://schemas.microsoft.com/office/drawing/2014/main" id="{A95A9C1E-C05B-385C-3BE1-D70A01FDF591}"/>
              </a:ext>
            </a:extLst>
          </xdr:cNvPr>
          <xdr:cNvCxnSpPr/>
        </xdr:nvCxnSpPr>
        <xdr:spPr>
          <a:xfrm flipH="1">
            <a:off x="1409701" y="69856350"/>
            <a:ext cx="14287"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56" name="Straight Connector 1955">
            <a:extLst>
              <a:ext uri="{FF2B5EF4-FFF2-40B4-BE49-F238E27FC236}">
                <a16:creationId xmlns:a16="http://schemas.microsoft.com/office/drawing/2014/main" id="{B72F822A-7C88-41AF-B5C8-21329F781740}"/>
              </a:ext>
            </a:extLst>
          </xdr:cNvPr>
          <xdr:cNvCxnSpPr/>
        </xdr:nvCxnSpPr>
        <xdr:spPr>
          <a:xfrm>
            <a:off x="1052213" y="70072279"/>
            <a:ext cx="501039" cy="70323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57" name="Straight Connector 1956">
            <a:extLst>
              <a:ext uri="{FF2B5EF4-FFF2-40B4-BE49-F238E27FC236}">
                <a16:creationId xmlns:a16="http://schemas.microsoft.com/office/drawing/2014/main" id="{B10B4D41-9DA1-44D5-ABE2-1F50EB3F48F8}"/>
              </a:ext>
            </a:extLst>
          </xdr:cNvPr>
          <xdr:cNvCxnSpPr/>
        </xdr:nvCxnSpPr>
        <xdr:spPr>
          <a:xfrm flipH="1">
            <a:off x="1090614" y="70075425"/>
            <a:ext cx="14287"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58" name="Straight Connector 1957">
            <a:extLst>
              <a:ext uri="{FF2B5EF4-FFF2-40B4-BE49-F238E27FC236}">
                <a16:creationId xmlns:a16="http://schemas.microsoft.com/office/drawing/2014/main" id="{F9918942-AE01-41A5-85BE-D1F35D30A638}"/>
              </a:ext>
            </a:extLst>
          </xdr:cNvPr>
          <xdr:cNvCxnSpPr/>
        </xdr:nvCxnSpPr>
        <xdr:spPr>
          <a:xfrm flipV="1">
            <a:off x="1452562" y="70294499"/>
            <a:ext cx="684066" cy="4798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59" name="Straight Connector 1958">
            <a:extLst>
              <a:ext uri="{FF2B5EF4-FFF2-40B4-BE49-F238E27FC236}">
                <a16:creationId xmlns:a16="http://schemas.microsoft.com/office/drawing/2014/main" id="{4B1FE195-7E40-4279-AA07-58CE7521B29F}"/>
              </a:ext>
            </a:extLst>
          </xdr:cNvPr>
          <xdr:cNvCxnSpPr/>
        </xdr:nvCxnSpPr>
        <xdr:spPr>
          <a:xfrm flipH="1">
            <a:off x="1828801" y="70451662"/>
            <a:ext cx="14287"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60" name="Straight Connector 1959">
            <a:extLst>
              <a:ext uri="{FF2B5EF4-FFF2-40B4-BE49-F238E27FC236}">
                <a16:creationId xmlns:a16="http://schemas.microsoft.com/office/drawing/2014/main" id="{DBF14EBC-86B6-4A8F-9BA6-A5FF6F3A5F5A}"/>
              </a:ext>
            </a:extLst>
          </xdr:cNvPr>
          <xdr:cNvCxnSpPr/>
        </xdr:nvCxnSpPr>
        <xdr:spPr>
          <a:xfrm flipH="1">
            <a:off x="1509714" y="70670737"/>
            <a:ext cx="14287"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63" name="Straight Connector 1962">
            <a:extLst>
              <a:ext uri="{FF2B5EF4-FFF2-40B4-BE49-F238E27FC236}">
                <a16:creationId xmlns:a16="http://schemas.microsoft.com/office/drawing/2014/main" id="{233F0DA6-CA76-4E4B-91CE-0F126CD485C6}"/>
              </a:ext>
            </a:extLst>
          </xdr:cNvPr>
          <xdr:cNvCxnSpPr/>
        </xdr:nvCxnSpPr>
        <xdr:spPr>
          <a:xfrm flipV="1">
            <a:off x="1608076" y="70070664"/>
            <a:ext cx="366624" cy="25717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64" name="Straight Connector 1963">
            <a:extLst>
              <a:ext uri="{FF2B5EF4-FFF2-40B4-BE49-F238E27FC236}">
                <a16:creationId xmlns:a16="http://schemas.microsoft.com/office/drawing/2014/main" id="{B20EF386-9195-4348-9CC6-F13D9371523E}"/>
              </a:ext>
            </a:extLst>
          </xdr:cNvPr>
          <xdr:cNvCxnSpPr/>
        </xdr:nvCxnSpPr>
        <xdr:spPr>
          <a:xfrm flipH="1">
            <a:off x="1666873" y="70227827"/>
            <a:ext cx="14287"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67" name="Straight Connector 1966">
            <a:extLst>
              <a:ext uri="{FF2B5EF4-FFF2-40B4-BE49-F238E27FC236}">
                <a16:creationId xmlns:a16="http://schemas.microsoft.com/office/drawing/2014/main" id="{5CBB4871-7653-A87A-76C5-A8FBA364AC29}"/>
              </a:ext>
            </a:extLst>
          </xdr:cNvPr>
          <xdr:cNvCxnSpPr/>
        </xdr:nvCxnSpPr>
        <xdr:spPr>
          <a:xfrm flipH="1">
            <a:off x="6750171" y="69761312"/>
            <a:ext cx="416770" cy="80465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69" name="Straight Connector 1968">
            <a:extLst>
              <a:ext uri="{FF2B5EF4-FFF2-40B4-BE49-F238E27FC236}">
                <a16:creationId xmlns:a16="http://schemas.microsoft.com/office/drawing/2014/main" id="{937AA340-F56B-DE9B-EA4B-D06600C8FD69}"/>
              </a:ext>
            </a:extLst>
          </xdr:cNvPr>
          <xdr:cNvCxnSpPr/>
        </xdr:nvCxnSpPr>
        <xdr:spPr>
          <a:xfrm>
            <a:off x="6803904" y="69677274"/>
            <a:ext cx="753375" cy="38386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71" name="Straight Connector 1970">
            <a:extLst>
              <a:ext uri="{FF2B5EF4-FFF2-40B4-BE49-F238E27FC236}">
                <a16:creationId xmlns:a16="http://schemas.microsoft.com/office/drawing/2014/main" id="{2B28A805-98F9-756A-08D9-B2BFDAECD880}"/>
              </a:ext>
            </a:extLst>
          </xdr:cNvPr>
          <xdr:cNvCxnSpPr/>
        </xdr:nvCxnSpPr>
        <xdr:spPr>
          <a:xfrm>
            <a:off x="7110413" y="69775388"/>
            <a:ext cx="33337"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72" name="Straight Connector 1971">
            <a:extLst>
              <a:ext uri="{FF2B5EF4-FFF2-40B4-BE49-F238E27FC236}">
                <a16:creationId xmlns:a16="http://schemas.microsoft.com/office/drawing/2014/main" id="{67E9EA07-062B-495E-AF7D-11A9330C7B54}"/>
              </a:ext>
            </a:extLst>
          </xdr:cNvPr>
          <xdr:cNvCxnSpPr/>
        </xdr:nvCxnSpPr>
        <xdr:spPr>
          <a:xfrm flipH="1">
            <a:off x="7098004" y="69932762"/>
            <a:ext cx="411837" cy="79512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73" name="Straight Connector 1972">
            <a:extLst>
              <a:ext uri="{FF2B5EF4-FFF2-40B4-BE49-F238E27FC236}">
                <a16:creationId xmlns:a16="http://schemas.microsoft.com/office/drawing/2014/main" id="{E064E30C-1706-4282-BCF3-8DD171684E42}"/>
              </a:ext>
            </a:extLst>
          </xdr:cNvPr>
          <xdr:cNvCxnSpPr/>
        </xdr:nvCxnSpPr>
        <xdr:spPr>
          <a:xfrm>
            <a:off x="7453313" y="69946838"/>
            <a:ext cx="33337"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75" name="Straight Connector 1974">
            <a:extLst>
              <a:ext uri="{FF2B5EF4-FFF2-40B4-BE49-F238E27FC236}">
                <a16:creationId xmlns:a16="http://schemas.microsoft.com/office/drawing/2014/main" id="{E337EADB-62D9-4C8A-B4B2-202DA0844681}"/>
              </a:ext>
            </a:extLst>
          </xdr:cNvPr>
          <xdr:cNvCxnSpPr/>
        </xdr:nvCxnSpPr>
        <xdr:spPr>
          <a:xfrm>
            <a:off x="6470529" y="70320211"/>
            <a:ext cx="753375" cy="38386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76" name="Straight Connector 1975">
            <a:extLst>
              <a:ext uri="{FF2B5EF4-FFF2-40B4-BE49-F238E27FC236}">
                <a16:creationId xmlns:a16="http://schemas.microsoft.com/office/drawing/2014/main" id="{EF1599A2-26CB-4943-9DDD-E24C09871D6C}"/>
              </a:ext>
            </a:extLst>
          </xdr:cNvPr>
          <xdr:cNvCxnSpPr/>
        </xdr:nvCxnSpPr>
        <xdr:spPr>
          <a:xfrm>
            <a:off x="6777038" y="70418325"/>
            <a:ext cx="33337"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77" name="Straight Connector 1976">
            <a:extLst>
              <a:ext uri="{FF2B5EF4-FFF2-40B4-BE49-F238E27FC236}">
                <a16:creationId xmlns:a16="http://schemas.microsoft.com/office/drawing/2014/main" id="{9B030009-B427-49F4-B498-4CE177B82AC7}"/>
              </a:ext>
            </a:extLst>
          </xdr:cNvPr>
          <xdr:cNvCxnSpPr/>
        </xdr:nvCxnSpPr>
        <xdr:spPr>
          <a:xfrm>
            <a:off x="7119938" y="70589775"/>
            <a:ext cx="33337"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80" name="Straight Connector 1979">
            <a:extLst>
              <a:ext uri="{FF2B5EF4-FFF2-40B4-BE49-F238E27FC236}">
                <a16:creationId xmlns:a16="http://schemas.microsoft.com/office/drawing/2014/main" id="{2FA81B76-0B96-447B-9DE2-EAFF6749ED22}"/>
              </a:ext>
            </a:extLst>
          </xdr:cNvPr>
          <xdr:cNvCxnSpPr/>
        </xdr:nvCxnSpPr>
        <xdr:spPr>
          <a:xfrm>
            <a:off x="6603880" y="70048749"/>
            <a:ext cx="388844" cy="19812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81" name="Straight Connector 1980">
            <a:extLst>
              <a:ext uri="{FF2B5EF4-FFF2-40B4-BE49-F238E27FC236}">
                <a16:creationId xmlns:a16="http://schemas.microsoft.com/office/drawing/2014/main" id="{D63D9EA4-278E-4EDB-A52E-1B96881D0920}"/>
              </a:ext>
            </a:extLst>
          </xdr:cNvPr>
          <xdr:cNvCxnSpPr/>
        </xdr:nvCxnSpPr>
        <xdr:spPr>
          <a:xfrm>
            <a:off x="6910389" y="70146863"/>
            <a:ext cx="33337"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61" name="Straight Connector 460">
            <a:extLst>
              <a:ext uri="{FF2B5EF4-FFF2-40B4-BE49-F238E27FC236}">
                <a16:creationId xmlns:a16="http://schemas.microsoft.com/office/drawing/2014/main" id="{B55CCB89-BAA2-CF58-A158-943B5EAEE019}"/>
              </a:ext>
            </a:extLst>
          </xdr:cNvPr>
          <xdr:cNvCxnSpPr/>
        </xdr:nvCxnSpPr>
        <xdr:spPr>
          <a:xfrm flipV="1">
            <a:off x="785813" y="66655950"/>
            <a:ext cx="422539" cy="80817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30" name="Straight Connector 1229">
            <a:extLst>
              <a:ext uri="{FF2B5EF4-FFF2-40B4-BE49-F238E27FC236}">
                <a16:creationId xmlns:a16="http://schemas.microsoft.com/office/drawing/2014/main" id="{7DB7FE06-6902-2623-A9EA-A6ABF8AA0F80}"/>
              </a:ext>
            </a:extLst>
          </xdr:cNvPr>
          <xdr:cNvCxnSpPr/>
        </xdr:nvCxnSpPr>
        <xdr:spPr>
          <a:xfrm>
            <a:off x="794272" y="66546900"/>
            <a:ext cx="610143" cy="3138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19" name="Straight Connector 1318">
            <a:extLst>
              <a:ext uri="{FF2B5EF4-FFF2-40B4-BE49-F238E27FC236}">
                <a16:creationId xmlns:a16="http://schemas.microsoft.com/office/drawing/2014/main" id="{E2CFF06C-C35E-DC16-02F6-756DD525A600}"/>
              </a:ext>
            </a:extLst>
          </xdr:cNvPr>
          <xdr:cNvCxnSpPr/>
        </xdr:nvCxnSpPr>
        <xdr:spPr>
          <a:xfrm>
            <a:off x="1147763" y="66679763"/>
            <a:ext cx="33337"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38" name="Straight Connector 1537">
            <a:extLst>
              <a:ext uri="{FF2B5EF4-FFF2-40B4-BE49-F238E27FC236}">
                <a16:creationId xmlns:a16="http://schemas.microsoft.com/office/drawing/2014/main" id="{1492A878-B8FB-449B-9605-E7821955B449}"/>
              </a:ext>
            </a:extLst>
          </xdr:cNvPr>
          <xdr:cNvCxnSpPr/>
        </xdr:nvCxnSpPr>
        <xdr:spPr>
          <a:xfrm flipV="1">
            <a:off x="490538" y="66498787"/>
            <a:ext cx="413014" cy="7899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75" name="Straight Connector 1574">
            <a:extLst>
              <a:ext uri="{FF2B5EF4-FFF2-40B4-BE49-F238E27FC236}">
                <a16:creationId xmlns:a16="http://schemas.microsoft.com/office/drawing/2014/main" id="{27301DB7-2F6A-4CC7-B738-3057E882AB56}"/>
              </a:ext>
            </a:extLst>
          </xdr:cNvPr>
          <xdr:cNvCxnSpPr/>
        </xdr:nvCxnSpPr>
        <xdr:spPr>
          <a:xfrm>
            <a:off x="842963" y="66522600"/>
            <a:ext cx="33337"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79" name="Straight Connector 1578">
            <a:extLst>
              <a:ext uri="{FF2B5EF4-FFF2-40B4-BE49-F238E27FC236}">
                <a16:creationId xmlns:a16="http://schemas.microsoft.com/office/drawing/2014/main" id="{66466E05-234E-48F4-8E9D-D5673996501C}"/>
              </a:ext>
            </a:extLst>
          </xdr:cNvPr>
          <xdr:cNvCxnSpPr/>
        </xdr:nvCxnSpPr>
        <xdr:spPr>
          <a:xfrm>
            <a:off x="460893" y="67180310"/>
            <a:ext cx="610143" cy="3138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81" name="Straight Connector 1580">
            <a:extLst>
              <a:ext uri="{FF2B5EF4-FFF2-40B4-BE49-F238E27FC236}">
                <a16:creationId xmlns:a16="http://schemas.microsoft.com/office/drawing/2014/main" id="{773E3864-3FA4-4DA6-A29E-1B5471236314}"/>
              </a:ext>
            </a:extLst>
          </xdr:cNvPr>
          <xdr:cNvCxnSpPr/>
        </xdr:nvCxnSpPr>
        <xdr:spPr>
          <a:xfrm>
            <a:off x="814384" y="67313173"/>
            <a:ext cx="33337"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87" name="Straight Connector 1586">
            <a:extLst>
              <a:ext uri="{FF2B5EF4-FFF2-40B4-BE49-F238E27FC236}">
                <a16:creationId xmlns:a16="http://schemas.microsoft.com/office/drawing/2014/main" id="{5869B6F6-6F57-46BE-BF7B-B7D895E204C4}"/>
              </a:ext>
            </a:extLst>
          </xdr:cNvPr>
          <xdr:cNvCxnSpPr/>
        </xdr:nvCxnSpPr>
        <xdr:spPr>
          <a:xfrm>
            <a:off x="509584" y="67156010"/>
            <a:ext cx="33337"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5" name="Straight Connector 1594">
            <a:extLst>
              <a:ext uri="{FF2B5EF4-FFF2-40B4-BE49-F238E27FC236}">
                <a16:creationId xmlns:a16="http://schemas.microsoft.com/office/drawing/2014/main" id="{F14C87D4-3E16-4984-9222-CC07E52477E7}"/>
              </a:ext>
            </a:extLst>
          </xdr:cNvPr>
          <xdr:cNvCxnSpPr/>
        </xdr:nvCxnSpPr>
        <xdr:spPr>
          <a:xfrm>
            <a:off x="890588" y="67099516"/>
            <a:ext cx="304273" cy="15650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8" name="Straight Connector 1597">
            <a:extLst>
              <a:ext uri="{FF2B5EF4-FFF2-40B4-BE49-F238E27FC236}">
                <a16:creationId xmlns:a16="http://schemas.microsoft.com/office/drawing/2014/main" id="{6A7BCC93-F0BC-4699-9D87-2F48F285498B}"/>
              </a:ext>
            </a:extLst>
          </xdr:cNvPr>
          <xdr:cNvCxnSpPr/>
        </xdr:nvCxnSpPr>
        <xdr:spPr>
          <a:xfrm>
            <a:off x="938209" y="67075049"/>
            <a:ext cx="33337"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8" name="Straight Connector 1667">
            <a:extLst>
              <a:ext uri="{FF2B5EF4-FFF2-40B4-BE49-F238E27FC236}">
                <a16:creationId xmlns:a16="http://schemas.microsoft.com/office/drawing/2014/main" id="{05971311-3ADD-47C8-81EE-6DAD9FAE30A0}"/>
              </a:ext>
            </a:extLst>
          </xdr:cNvPr>
          <xdr:cNvCxnSpPr/>
        </xdr:nvCxnSpPr>
        <xdr:spPr>
          <a:xfrm flipH="1">
            <a:off x="2047875" y="66884550"/>
            <a:ext cx="200025" cy="56197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74" name="Straight Connector 1673">
            <a:extLst>
              <a:ext uri="{FF2B5EF4-FFF2-40B4-BE49-F238E27FC236}">
                <a16:creationId xmlns:a16="http://schemas.microsoft.com/office/drawing/2014/main" id="{6B622DC5-B06E-4A1E-9E30-0B55AB54A183}"/>
              </a:ext>
            </a:extLst>
          </xdr:cNvPr>
          <xdr:cNvCxnSpPr/>
        </xdr:nvCxnSpPr>
        <xdr:spPr>
          <a:xfrm flipH="1" flipV="1">
            <a:off x="5257800" y="66608325"/>
            <a:ext cx="152400" cy="74295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89" name="Straight Connector 1688">
            <a:extLst>
              <a:ext uri="{FF2B5EF4-FFF2-40B4-BE49-F238E27FC236}">
                <a16:creationId xmlns:a16="http://schemas.microsoft.com/office/drawing/2014/main" id="{14E434B2-3D92-4531-B74B-EE34E77B75D0}"/>
              </a:ext>
            </a:extLst>
          </xdr:cNvPr>
          <xdr:cNvCxnSpPr/>
        </xdr:nvCxnSpPr>
        <xdr:spPr>
          <a:xfrm flipV="1">
            <a:off x="6143625" y="69141975"/>
            <a:ext cx="371475" cy="4286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01" name="Straight Connector 1700">
            <a:extLst>
              <a:ext uri="{FF2B5EF4-FFF2-40B4-BE49-F238E27FC236}">
                <a16:creationId xmlns:a16="http://schemas.microsoft.com/office/drawing/2014/main" id="{76369F91-5735-4DCD-AD3C-3D8150122D10}"/>
              </a:ext>
            </a:extLst>
          </xdr:cNvPr>
          <xdr:cNvCxnSpPr/>
        </xdr:nvCxnSpPr>
        <xdr:spPr>
          <a:xfrm flipV="1">
            <a:off x="2026688" y="68581728"/>
            <a:ext cx="1049887" cy="73646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12" name="Straight Connector 1711">
            <a:extLst>
              <a:ext uri="{FF2B5EF4-FFF2-40B4-BE49-F238E27FC236}">
                <a16:creationId xmlns:a16="http://schemas.microsoft.com/office/drawing/2014/main" id="{EA1C82F3-49C7-4DA6-9945-EF1ABCB76738}"/>
              </a:ext>
            </a:extLst>
          </xdr:cNvPr>
          <xdr:cNvCxnSpPr/>
        </xdr:nvCxnSpPr>
        <xdr:spPr>
          <a:xfrm flipH="1">
            <a:off x="2068578" y="69213412"/>
            <a:ext cx="14287"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29" name="Straight Connector 1728">
            <a:extLst>
              <a:ext uri="{FF2B5EF4-FFF2-40B4-BE49-F238E27FC236}">
                <a16:creationId xmlns:a16="http://schemas.microsoft.com/office/drawing/2014/main" id="{D14CBF0C-1C0A-4841-AC8F-79FF4D35D3F0}"/>
              </a:ext>
            </a:extLst>
          </xdr:cNvPr>
          <xdr:cNvCxnSpPr/>
        </xdr:nvCxnSpPr>
        <xdr:spPr>
          <a:xfrm>
            <a:off x="2028826" y="69208651"/>
            <a:ext cx="180975" cy="25400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32" name="Straight Connector 1731">
            <a:extLst>
              <a:ext uri="{FF2B5EF4-FFF2-40B4-BE49-F238E27FC236}">
                <a16:creationId xmlns:a16="http://schemas.microsoft.com/office/drawing/2014/main" id="{C608D0A5-66B7-4E1B-A8B2-39E332120AC7}"/>
              </a:ext>
            </a:extLst>
          </xdr:cNvPr>
          <xdr:cNvCxnSpPr/>
        </xdr:nvCxnSpPr>
        <xdr:spPr>
          <a:xfrm flipH="1">
            <a:off x="2154303" y="69327712"/>
            <a:ext cx="14287"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34" name="Straight Connector 1733">
            <a:extLst>
              <a:ext uri="{FF2B5EF4-FFF2-40B4-BE49-F238E27FC236}">
                <a16:creationId xmlns:a16="http://schemas.microsoft.com/office/drawing/2014/main" id="{4EB1D26B-4550-40AB-AC6C-EE35C8D88E23}"/>
              </a:ext>
            </a:extLst>
          </xdr:cNvPr>
          <xdr:cNvCxnSpPr/>
        </xdr:nvCxnSpPr>
        <xdr:spPr>
          <a:xfrm flipV="1">
            <a:off x="4775160" y="67846575"/>
            <a:ext cx="1086298" cy="76200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35" name="Straight Connector 1734">
            <a:extLst>
              <a:ext uri="{FF2B5EF4-FFF2-40B4-BE49-F238E27FC236}">
                <a16:creationId xmlns:a16="http://schemas.microsoft.com/office/drawing/2014/main" id="{2E0FFAC9-B641-4418-A3C5-04EBB4505C51}"/>
              </a:ext>
            </a:extLst>
          </xdr:cNvPr>
          <xdr:cNvCxnSpPr/>
        </xdr:nvCxnSpPr>
        <xdr:spPr>
          <a:xfrm flipH="1">
            <a:off x="5707127" y="67727511"/>
            <a:ext cx="14287"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37" name="Straight Connector 1736">
            <a:extLst>
              <a:ext uri="{FF2B5EF4-FFF2-40B4-BE49-F238E27FC236}">
                <a16:creationId xmlns:a16="http://schemas.microsoft.com/office/drawing/2014/main" id="{692076B6-D328-4D12-AA3D-FEFB6201F61E}"/>
              </a:ext>
            </a:extLst>
          </xdr:cNvPr>
          <xdr:cNvCxnSpPr/>
        </xdr:nvCxnSpPr>
        <xdr:spPr>
          <a:xfrm>
            <a:off x="5667375" y="67722750"/>
            <a:ext cx="180975" cy="25400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39" name="Straight Connector 1738">
            <a:extLst>
              <a:ext uri="{FF2B5EF4-FFF2-40B4-BE49-F238E27FC236}">
                <a16:creationId xmlns:a16="http://schemas.microsoft.com/office/drawing/2014/main" id="{05E00377-F259-4853-B6B7-4204AD848F40}"/>
              </a:ext>
            </a:extLst>
          </xdr:cNvPr>
          <xdr:cNvCxnSpPr/>
        </xdr:nvCxnSpPr>
        <xdr:spPr>
          <a:xfrm flipH="1">
            <a:off x="5788089" y="67837048"/>
            <a:ext cx="14287" cy="114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48" name="Straight Connector 1747">
            <a:extLst>
              <a:ext uri="{FF2B5EF4-FFF2-40B4-BE49-F238E27FC236}">
                <a16:creationId xmlns:a16="http://schemas.microsoft.com/office/drawing/2014/main" id="{99DA9E43-E9DF-0F2A-0D36-5BDB4A8FC9A2}"/>
              </a:ext>
            </a:extLst>
          </xdr:cNvPr>
          <xdr:cNvCxnSpPr/>
        </xdr:nvCxnSpPr>
        <xdr:spPr>
          <a:xfrm>
            <a:off x="3938587" y="68289488"/>
            <a:ext cx="0" cy="390524"/>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752" name="Arc 1751">
            <a:extLst>
              <a:ext uri="{FF2B5EF4-FFF2-40B4-BE49-F238E27FC236}">
                <a16:creationId xmlns:a16="http://schemas.microsoft.com/office/drawing/2014/main" id="{CB3D603C-DD3D-4F34-8D1C-6A51A39675E1}"/>
              </a:ext>
            </a:extLst>
          </xdr:cNvPr>
          <xdr:cNvSpPr/>
        </xdr:nvSpPr>
        <xdr:spPr>
          <a:xfrm rot="16686863">
            <a:off x="3796791" y="68495353"/>
            <a:ext cx="250512" cy="250512"/>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1754" name="TextBox 1753">
            <a:extLst>
              <a:ext uri="{FF2B5EF4-FFF2-40B4-BE49-F238E27FC236}">
                <a16:creationId xmlns:a16="http://schemas.microsoft.com/office/drawing/2014/main" id="{E3FCCC08-D55C-4F3E-9C8C-DF5B9848ABC5}"/>
              </a:ext>
            </a:extLst>
          </xdr:cNvPr>
          <xdr:cNvSpPr txBox="1"/>
        </xdr:nvSpPr>
        <xdr:spPr>
          <a:xfrm>
            <a:off x="3638550" y="68308538"/>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sp macro="" textlink="">
        <xdr:nvSpPr>
          <xdr:cNvPr id="1755" name="TextBox 1754">
            <a:extLst>
              <a:ext uri="{FF2B5EF4-FFF2-40B4-BE49-F238E27FC236}">
                <a16:creationId xmlns:a16="http://schemas.microsoft.com/office/drawing/2014/main" id="{F12E18F8-D68A-4B49-A1DF-7A8626428F5A}"/>
              </a:ext>
            </a:extLst>
          </xdr:cNvPr>
          <xdr:cNvSpPr txBox="1"/>
        </xdr:nvSpPr>
        <xdr:spPr>
          <a:xfrm>
            <a:off x="3419475" y="68613338"/>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1758" name="Straight Connector 1757">
            <a:extLst>
              <a:ext uri="{FF2B5EF4-FFF2-40B4-BE49-F238E27FC236}">
                <a16:creationId xmlns:a16="http://schemas.microsoft.com/office/drawing/2014/main" id="{E7294616-5112-2CC3-6433-1E2AF3E087A6}"/>
              </a:ext>
            </a:extLst>
          </xdr:cNvPr>
          <xdr:cNvCxnSpPr/>
        </xdr:nvCxnSpPr>
        <xdr:spPr>
          <a:xfrm>
            <a:off x="4122150" y="69680368"/>
            <a:ext cx="964200" cy="49128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63" name="Straight Connector 1762">
            <a:extLst>
              <a:ext uri="{FF2B5EF4-FFF2-40B4-BE49-F238E27FC236}">
                <a16:creationId xmlns:a16="http://schemas.microsoft.com/office/drawing/2014/main" id="{DF1E9E88-ED29-5582-3F12-3A881E29B76E}"/>
              </a:ext>
            </a:extLst>
          </xdr:cNvPr>
          <xdr:cNvCxnSpPr/>
        </xdr:nvCxnSpPr>
        <xdr:spPr>
          <a:xfrm flipH="1">
            <a:off x="4159392" y="69324850"/>
            <a:ext cx="248974" cy="4886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71" name="Straight Connector 1770">
            <a:extLst>
              <a:ext uri="{FF2B5EF4-FFF2-40B4-BE49-F238E27FC236}">
                <a16:creationId xmlns:a16="http://schemas.microsoft.com/office/drawing/2014/main" id="{A19035B9-F456-89A1-3C26-83C135DF7258}"/>
              </a:ext>
            </a:extLst>
          </xdr:cNvPr>
          <xdr:cNvCxnSpPr/>
        </xdr:nvCxnSpPr>
        <xdr:spPr>
          <a:xfrm>
            <a:off x="4181476" y="69656316"/>
            <a:ext cx="42863" cy="1333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73" name="Straight Connector 1772">
            <a:extLst>
              <a:ext uri="{FF2B5EF4-FFF2-40B4-BE49-F238E27FC236}">
                <a16:creationId xmlns:a16="http://schemas.microsoft.com/office/drawing/2014/main" id="{052D6F08-A066-42EE-AD71-E13C04B87C10}"/>
              </a:ext>
            </a:extLst>
          </xdr:cNvPr>
          <xdr:cNvCxnSpPr/>
        </xdr:nvCxnSpPr>
        <xdr:spPr>
          <a:xfrm flipH="1">
            <a:off x="4981574" y="69729662"/>
            <a:ext cx="245941" cy="48268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75" name="Straight Connector 1774">
            <a:extLst>
              <a:ext uri="{FF2B5EF4-FFF2-40B4-BE49-F238E27FC236}">
                <a16:creationId xmlns:a16="http://schemas.microsoft.com/office/drawing/2014/main" id="{D72E7E88-9C9F-46D6-B888-42A20DC9F04D}"/>
              </a:ext>
            </a:extLst>
          </xdr:cNvPr>
          <xdr:cNvCxnSpPr/>
        </xdr:nvCxnSpPr>
        <xdr:spPr>
          <a:xfrm>
            <a:off x="4991099" y="70075418"/>
            <a:ext cx="42863" cy="1333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84" name="Straight Connector 1783">
            <a:extLst>
              <a:ext uri="{FF2B5EF4-FFF2-40B4-BE49-F238E27FC236}">
                <a16:creationId xmlns:a16="http://schemas.microsoft.com/office/drawing/2014/main" id="{976520B3-720E-98F3-6445-96163A51AF5F}"/>
              </a:ext>
            </a:extLst>
          </xdr:cNvPr>
          <xdr:cNvCxnSpPr/>
        </xdr:nvCxnSpPr>
        <xdr:spPr>
          <a:xfrm flipH="1" flipV="1">
            <a:off x="2571750" y="66894769"/>
            <a:ext cx="1201505" cy="61801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87" name="Straight Connector 1786">
            <a:extLst>
              <a:ext uri="{FF2B5EF4-FFF2-40B4-BE49-F238E27FC236}">
                <a16:creationId xmlns:a16="http://schemas.microsoft.com/office/drawing/2014/main" id="{53E00ECD-F5D8-8A53-6620-6DC3981EB13B}"/>
              </a:ext>
            </a:extLst>
          </xdr:cNvPr>
          <xdr:cNvCxnSpPr/>
        </xdr:nvCxnSpPr>
        <xdr:spPr>
          <a:xfrm flipV="1">
            <a:off x="2451132" y="66870264"/>
            <a:ext cx="250605" cy="48721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94" name="Straight Connector 1793">
            <a:extLst>
              <a:ext uri="{FF2B5EF4-FFF2-40B4-BE49-F238E27FC236}">
                <a16:creationId xmlns:a16="http://schemas.microsoft.com/office/drawing/2014/main" id="{1F4B74FC-528C-829B-9904-0E279277D5A0}"/>
              </a:ext>
            </a:extLst>
          </xdr:cNvPr>
          <xdr:cNvCxnSpPr/>
        </xdr:nvCxnSpPr>
        <xdr:spPr>
          <a:xfrm>
            <a:off x="2647949" y="66884551"/>
            <a:ext cx="38100" cy="1333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96" name="Straight Connector 1795">
            <a:extLst>
              <a:ext uri="{FF2B5EF4-FFF2-40B4-BE49-F238E27FC236}">
                <a16:creationId xmlns:a16="http://schemas.microsoft.com/office/drawing/2014/main" id="{4FDDF226-FC40-4057-97FC-342F4D77DC1F}"/>
              </a:ext>
            </a:extLst>
          </xdr:cNvPr>
          <xdr:cNvCxnSpPr/>
        </xdr:nvCxnSpPr>
        <xdr:spPr>
          <a:xfrm flipV="1">
            <a:off x="3465546" y="67384613"/>
            <a:ext cx="250605" cy="48721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98" name="Straight Connector 1797">
            <a:extLst>
              <a:ext uri="{FF2B5EF4-FFF2-40B4-BE49-F238E27FC236}">
                <a16:creationId xmlns:a16="http://schemas.microsoft.com/office/drawing/2014/main" id="{BB5E37C2-7634-499E-B380-9A53376814BC}"/>
              </a:ext>
            </a:extLst>
          </xdr:cNvPr>
          <xdr:cNvCxnSpPr/>
        </xdr:nvCxnSpPr>
        <xdr:spPr>
          <a:xfrm>
            <a:off x="3662363" y="67398900"/>
            <a:ext cx="38100" cy="1333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7" name="Straight Connector 1856">
            <a:extLst>
              <a:ext uri="{FF2B5EF4-FFF2-40B4-BE49-F238E27FC236}">
                <a16:creationId xmlns:a16="http://schemas.microsoft.com/office/drawing/2014/main" id="{C97CE2CB-3449-40F0-9ECD-B7A5911A3A55}"/>
              </a:ext>
            </a:extLst>
          </xdr:cNvPr>
          <xdr:cNvCxnSpPr/>
        </xdr:nvCxnSpPr>
        <xdr:spPr>
          <a:xfrm>
            <a:off x="2749475" y="69922904"/>
            <a:ext cx="1011311" cy="146221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80" name="Straight Connector 1879">
            <a:extLst>
              <a:ext uri="{FF2B5EF4-FFF2-40B4-BE49-F238E27FC236}">
                <a16:creationId xmlns:a16="http://schemas.microsoft.com/office/drawing/2014/main" id="{262702CF-9867-4D08-A2BD-3BD212CA4AE5}"/>
              </a:ext>
            </a:extLst>
          </xdr:cNvPr>
          <xdr:cNvCxnSpPr/>
        </xdr:nvCxnSpPr>
        <xdr:spPr>
          <a:xfrm>
            <a:off x="3959154" y="68708459"/>
            <a:ext cx="1182594" cy="170986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89" name="Straight Connector 1888">
            <a:extLst>
              <a:ext uri="{FF2B5EF4-FFF2-40B4-BE49-F238E27FC236}">
                <a16:creationId xmlns:a16="http://schemas.microsoft.com/office/drawing/2014/main" id="{07024B0B-465D-4A7A-968F-BE655327E811}"/>
              </a:ext>
            </a:extLst>
          </xdr:cNvPr>
          <xdr:cNvCxnSpPr/>
        </xdr:nvCxnSpPr>
        <xdr:spPr>
          <a:xfrm flipV="1">
            <a:off x="3629025" y="70313550"/>
            <a:ext cx="1512739" cy="10611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11" name="Straight Connector 1910">
            <a:extLst>
              <a:ext uri="{FF2B5EF4-FFF2-40B4-BE49-F238E27FC236}">
                <a16:creationId xmlns:a16="http://schemas.microsoft.com/office/drawing/2014/main" id="{5E21E1D5-76A3-07D6-3921-029A0B05759B}"/>
              </a:ext>
            </a:extLst>
          </xdr:cNvPr>
          <xdr:cNvCxnSpPr/>
        </xdr:nvCxnSpPr>
        <xdr:spPr>
          <a:xfrm flipH="1">
            <a:off x="3705219" y="71251770"/>
            <a:ext cx="14288"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12" name="Straight Connector 1911">
            <a:extLst>
              <a:ext uri="{FF2B5EF4-FFF2-40B4-BE49-F238E27FC236}">
                <a16:creationId xmlns:a16="http://schemas.microsoft.com/office/drawing/2014/main" id="{1C0E2186-A3C9-4C6C-A3FF-1C020DF37EDF}"/>
              </a:ext>
            </a:extLst>
          </xdr:cNvPr>
          <xdr:cNvCxnSpPr/>
        </xdr:nvCxnSpPr>
        <xdr:spPr>
          <a:xfrm flipH="1">
            <a:off x="5086348" y="70284976"/>
            <a:ext cx="14288"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14" name="Straight Connector 1913">
            <a:extLst>
              <a:ext uri="{FF2B5EF4-FFF2-40B4-BE49-F238E27FC236}">
                <a16:creationId xmlns:a16="http://schemas.microsoft.com/office/drawing/2014/main" id="{9AC92424-4FB1-474C-A3D4-8AD4088D3AFE}"/>
              </a:ext>
            </a:extLst>
          </xdr:cNvPr>
          <xdr:cNvCxnSpPr/>
        </xdr:nvCxnSpPr>
        <xdr:spPr>
          <a:xfrm>
            <a:off x="2825904" y="67065525"/>
            <a:ext cx="1090365" cy="157651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17" name="Straight Connector 1916">
            <a:extLst>
              <a:ext uri="{FF2B5EF4-FFF2-40B4-BE49-F238E27FC236}">
                <a16:creationId xmlns:a16="http://schemas.microsoft.com/office/drawing/2014/main" id="{7C08C901-389B-48EF-B655-FDE46244175D}"/>
              </a:ext>
            </a:extLst>
          </xdr:cNvPr>
          <xdr:cNvCxnSpPr/>
        </xdr:nvCxnSpPr>
        <xdr:spPr>
          <a:xfrm>
            <a:off x="4207889" y="66093974"/>
            <a:ext cx="846617" cy="122409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25" name="Straight Connector 1924">
            <a:extLst>
              <a:ext uri="{FF2B5EF4-FFF2-40B4-BE49-F238E27FC236}">
                <a16:creationId xmlns:a16="http://schemas.microsoft.com/office/drawing/2014/main" id="{10FCA197-CEED-4190-B20F-D9415D6A891A}"/>
              </a:ext>
            </a:extLst>
          </xdr:cNvPr>
          <xdr:cNvCxnSpPr/>
        </xdr:nvCxnSpPr>
        <xdr:spPr>
          <a:xfrm flipV="1">
            <a:off x="2805112" y="66113025"/>
            <a:ext cx="1520814" cy="1066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34" name="Straight Connector 1933">
            <a:extLst>
              <a:ext uri="{FF2B5EF4-FFF2-40B4-BE49-F238E27FC236}">
                <a16:creationId xmlns:a16="http://schemas.microsoft.com/office/drawing/2014/main" id="{46CCC621-EED4-4207-AA0D-D901C0B7286D}"/>
              </a:ext>
            </a:extLst>
          </xdr:cNvPr>
          <xdr:cNvCxnSpPr/>
        </xdr:nvCxnSpPr>
        <xdr:spPr>
          <a:xfrm flipH="1">
            <a:off x="2863635" y="67070288"/>
            <a:ext cx="14288" cy="12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45" name="Straight Connector 1944">
            <a:extLst>
              <a:ext uri="{FF2B5EF4-FFF2-40B4-BE49-F238E27FC236}">
                <a16:creationId xmlns:a16="http://schemas.microsoft.com/office/drawing/2014/main" id="{CF12BA08-4084-4A72-A10C-270047A5CA9F}"/>
              </a:ext>
            </a:extLst>
          </xdr:cNvPr>
          <xdr:cNvCxnSpPr/>
        </xdr:nvCxnSpPr>
        <xdr:spPr>
          <a:xfrm flipH="1">
            <a:off x="4254283" y="66098737"/>
            <a:ext cx="14288" cy="128587"/>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51</xdr:col>
      <xdr:colOff>71438</xdr:colOff>
      <xdr:row>464</xdr:row>
      <xdr:rowOff>61913</xdr:rowOff>
    </xdr:from>
    <xdr:to>
      <xdr:col>80</xdr:col>
      <xdr:colOff>109538</xdr:colOff>
      <xdr:row>491</xdr:row>
      <xdr:rowOff>76209</xdr:rowOff>
    </xdr:to>
    <xdr:grpSp>
      <xdr:nvGrpSpPr>
        <xdr:cNvPr id="1745" name="Group 1744">
          <a:extLst>
            <a:ext uri="{FF2B5EF4-FFF2-40B4-BE49-F238E27FC236}">
              <a16:creationId xmlns:a16="http://schemas.microsoft.com/office/drawing/2014/main" id="{25C3CF09-EF9A-97A8-EE50-DD1736843905}"/>
            </a:ext>
          </a:extLst>
        </xdr:cNvPr>
        <xdr:cNvGrpSpPr/>
      </xdr:nvGrpSpPr>
      <xdr:grpSpPr>
        <a:xfrm>
          <a:off x="8329613" y="66908363"/>
          <a:ext cx="4733925" cy="3871921"/>
          <a:chOff x="8329613" y="66908363"/>
          <a:chExt cx="4733925" cy="3871921"/>
        </a:xfrm>
      </xdr:grpSpPr>
      <xdr:cxnSp macro="">
        <xdr:nvCxnSpPr>
          <xdr:cNvPr id="2036" name="Straight Connector 2035">
            <a:extLst>
              <a:ext uri="{FF2B5EF4-FFF2-40B4-BE49-F238E27FC236}">
                <a16:creationId xmlns:a16="http://schemas.microsoft.com/office/drawing/2014/main" id="{610131DA-E0A1-FCE3-1D58-A98391A44828}"/>
              </a:ext>
            </a:extLst>
          </xdr:cNvPr>
          <xdr:cNvCxnSpPr/>
        </xdr:nvCxnSpPr>
        <xdr:spPr>
          <a:xfrm>
            <a:off x="8677275" y="70704075"/>
            <a:ext cx="36290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01" name="Straight Connector 1800">
            <a:extLst>
              <a:ext uri="{FF2B5EF4-FFF2-40B4-BE49-F238E27FC236}">
                <a16:creationId xmlns:a16="http://schemas.microsoft.com/office/drawing/2014/main" id="{B9C08339-5760-47E1-DD13-A0D0D0FD5207}"/>
              </a:ext>
            </a:extLst>
          </xdr:cNvPr>
          <xdr:cNvCxnSpPr/>
        </xdr:nvCxnSpPr>
        <xdr:spPr>
          <a:xfrm flipV="1">
            <a:off x="8743951" y="66908363"/>
            <a:ext cx="0" cy="14335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07" name="Straight Connector 1806">
            <a:extLst>
              <a:ext uri="{FF2B5EF4-FFF2-40B4-BE49-F238E27FC236}">
                <a16:creationId xmlns:a16="http://schemas.microsoft.com/office/drawing/2014/main" id="{950DD2C4-7F67-428B-8AF0-090C588C6BEB}"/>
              </a:ext>
            </a:extLst>
          </xdr:cNvPr>
          <xdr:cNvCxnSpPr/>
        </xdr:nvCxnSpPr>
        <xdr:spPr>
          <a:xfrm>
            <a:off x="8667754" y="67417951"/>
            <a:ext cx="359092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10" name="Straight Connector 1809">
            <a:extLst>
              <a:ext uri="{FF2B5EF4-FFF2-40B4-BE49-F238E27FC236}">
                <a16:creationId xmlns:a16="http://schemas.microsoft.com/office/drawing/2014/main" id="{395499F0-7AD8-ABD0-0C20-7F62F4B6C66F}"/>
              </a:ext>
            </a:extLst>
          </xdr:cNvPr>
          <xdr:cNvCxnSpPr/>
        </xdr:nvCxnSpPr>
        <xdr:spPr>
          <a:xfrm flipH="1">
            <a:off x="8701087" y="67379851"/>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11" name="Straight Connector 1810">
            <a:extLst>
              <a:ext uri="{FF2B5EF4-FFF2-40B4-BE49-F238E27FC236}">
                <a16:creationId xmlns:a16="http://schemas.microsoft.com/office/drawing/2014/main" id="{E10CB6EF-ED2F-4FC2-84EF-81C58227DA0A}"/>
              </a:ext>
            </a:extLst>
          </xdr:cNvPr>
          <xdr:cNvCxnSpPr/>
        </xdr:nvCxnSpPr>
        <xdr:spPr>
          <a:xfrm flipV="1">
            <a:off x="9072564" y="67351280"/>
            <a:ext cx="0" cy="40004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12" name="Straight Connector 1811">
            <a:extLst>
              <a:ext uri="{FF2B5EF4-FFF2-40B4-BE49-F238E27FC236}">
                <a16:creationId xmlns:a16="http://schemas.microsoft.com/office/drawing/2014/main" id="{6C68093F-D464-4C45-98BC-723928A2FB4E}"/>
              </a:ext>
            </a:extLst>
          </xdr:cNvPr>
          <xdr:cNvCxnSpPr/>
        </xdr:nvCxnSpPr>
        <xdr:spPr>
          <a:xfrm flipH="1">
            <a:off x="9029700" y="67379856"/>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20" name="Straight Connector 1819">
            <a:extLst>
              <a:ext uri="{FF2B5EF4-FFF2-40B4-BE49-F238E27FC236}">
                <a16:creationId xmlns:a16="http://schemas.microsoft.com/office/drawing/2014/main" id="{AA2444D3-9970-41C7-9B80-86E012AD0E07}"/>
              </a:ext>
            </a:extLst>
          </xdr:cNvPr>
          <xdr:cNvCxnSpPr/>
        </xdr:nvCxnSpPr>
        <xdr:spPr>
          <a:xfrm flipV="1">
            <a:off x="11720518" y="67351282"/>
            <a:ext cx="0" cy="33336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21" name="Straight Connector 1820">
            <a:extLst>
              <a:ext uri="{FF2B5EF4-FFF2-40B4-BE49-F238E27FC236}">
                <a16:creationId xmlns:a16="http://schemas.microsoft.com/office/drawing/2014/main" id="{ABB2BED7-B93B-4795-8D30-6EE8E5691227}"/>
              </a:ext>
            </a:extLst>
          </xdr:cNvPr>
          <xdr:cNvCxnSpPr/>
        </xdr:nvCxnSpPr>
        <xdr:spPr>
          <a:xfrm flipH="1">
            <a:off x="11677651" y="6737985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42" name="Straight Connector 1841">
            <a:extLst>
              <a:ext uri="{FF2B5EF4-FFF2-40B4-BE49-F238E27FC236}">
                <a16:creationId xmlns:a16="http://schemas.microsoft.com/office/drawing/2014/main" id="{E76F5635-D456-36AF-B361-A72BB31DE499}"/>
              </a:ext>
            </a:extLst>
          </xdr:cNvPr>
          <xdr:cNvCxnSpPr/>
        </xdr:nvCxnSpPr>
        <xdr:spPr>
          <a:xfrm>
            <a:off x="8334378" y="67703704"/>
            <a:ext cx="331946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44" name="Straight Connector 1843">
            <a:extLst>
              <a:ext uri="{FF2B5EF4-FFF2-40B4-BE49-F238E27FC236}">
                <a16:creationId xmlns:a16="http://schemas.microsoft.com/office/drawing/2014/main" id="{0A0CA4CD-3ED8-7C39-5635-B6E7D1592DC4}"/>
              </a:ext>
            </a:extLst>
          </xdr:cNvPr>
          <xdr:cNvCxnSpPr/>
        </xdr:nvCxnSpPr>
        <xdr:spPr>
          <a:xfrm>
            <a:off x="8420100" y="67622738"/>
            <a:ext cx="0" cy="26908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45" name="Straight Connector 1844">
            <a:extLst>
              <a:ext uri="{FF2B5EF4-FFF2-40B4-BE49-F238E27FC236}">
                <a16:creationId xmlns:a16="http://schemas.microsoft.com/office/drawing/2014/main" id="{76AB1527-9A53-46DF-80A1-D4BE136C10E4}"/>
              </a:ext>
            </a:extLst>
          </xdr:cNvPr>
          <xdr:cNvCxnSpPr/>
        </xdr:nvCxnSpPr>
        <xdr:spPr>
          <a:xfrm flipH="1">
            <a:off x="8377239" y="67665601"/>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84" name="Straight Connector 1983">
            <a:extLst>
              <a:ext uri="{FF2B5EF4-FFF2-40B4-BE49-F238E27FC236}">
                <a16:creationId xmlns:a16="http://schemas.microsoft.com/office/drawing/2014/main" id="{E9C87DCC-8C96-47A6-AEF3-A0505F77C956}"/>
              </a:ext>
            </a:extLst>
          </xdr:cNvPr>
          <xdr:cNvCxnSpPr/>
        </xdr:nvCxnSpPr>
        <xdr:spPr>
          <a:xfrm>
            <a:off x="8343907" y="68394263"/>
            <a:ext cx="35718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85" name="Straight Connector 1984">
            <a:extLst>
              <a:ext uri="{FF2B5EF4-FFF2-40B4-BE49-F238E27FC236}">
                <a16:creationId xmlns:a16="http://schemas.microsoft.com/office/drawing/2014/main" id="{1DF85AEF-CA18-4058-BADD-EB0E1DB896BE}"/>
              </a:ext>
            </a:extLst>
          </xdr:cNvPr>
          <xdr:cNvCxnSpPr/>
        </xdr:nvCxnSpPr>
        <xdr:spPr>
          <a:xfrm flipH="1">
            <a:off x="8377243" y="68356161"/>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87" name="Straight Connector 1986">
            <a:extLst>
              <a:ext uri="{FF2B5EF4-FFF2-40B4-BE49-F238E27FC236}">
                <a16:creationId xmlns:a16="http://schemas.microsoft.com/office/drawing/2014/main" id="{1964DC35-C951-42A3-8BB8-80B780CE2A5B}"/>
              </a:ext>
            </a:extLst>
          </xdr:cNvPr>
          <xdr:cNvCxnSpPr/>
        </xdr:nvCxnSpPr>
        <xdr:spPr>
          <a:xfrm>
            <a:off x="8339130" y="69661092"/>
            <a:ext cx="57150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88" name="Straight Connector 1987">
            <a:extLst>
              <a:ext uri="{FF2B5EF4-FFF2-40B4-BE49-F238E27FC236}">
                <a16:creationId xmlns:a16="http://schemas.microsoft.com/office/drawing/2014/main" id="{7104B950-2071-4B6B-B9F7-13010A7F641C}"/>
              </a:ext>
            </a:extLst>
          </xdr:cNvPr>
          <xdr:cNvCxnSpPr/>
        </xdr:nvCxnSpPr>
        <xdr:spPr>
          <a:xfrm flipH="1">
            <a:off x="8377235" y="69622989"/>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89" name="Straight Connector 1988">
            <a:extLst>
              <a:ext uri="{FF2B5EF4-FFF2-40B4-BE49-F238E27FC236}">
                <a16:creationId xmlns:a16="http://schemas.microsoft.com/office/drawing/2014/main" id="{5CF68D8C-505C-4896-879B-C9B29695EA2C}"/>
              </a:ext>
            </a:extLst>
          </xdr:cNvPr>
          <xdr:cNvCxnSpPr/>
        </xdr:nvCxnSpPr>
        <xdr:spPr>
          <a:xfrm>
            <a:off x="8329613" y="70237356"/>
            <a:ext cx="10001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93" name="Straight Connector 1992">
            <a:extLst>
              <a:ext uri="{FF2B5EF4-FFF2-40B4-BE49-F238E27FC236}">
                <a16:creationId xmlns:a16="http://schemas.microsoft.com/office/drawing/2014/main" id="{8218341C-B0FF-40DC-B3D3-981A34E7F780}"/>
              </a:ext>
            </a:extLst>
          </xdr:cNvPr>
          <xdr:cNvCxnSpPr/>
        </xdr:nvCxnSpPr>
        <xdr:spPr>
          <a:xfrm flipH="1">
            <a:off x="8377222" y="7019925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07" name="Straight Connector 2006">
            <a:extLst>
              <a:ext uri="{FF2B5EF4-FFF2-40B4-BE49-F238E27FC236}">
                <a16:creationId xmlns:a16="http://schemas.microsoft.com/office/drawing/2014/main" id="{0CD2C0D6-8FA1-4D1E-B89E-D297960D39DE}"/>
              </a:ext>
            </a:extLst>
          </xdr:cNvPr>
          <xdr:cNvCxnSpPr/>
        </xdr:nvCxnSpPr>
        <xdr:spPr>
          <a:xfrm>
            <a:off x="9353547" y="70284975"/>
            <a:ext cx="0" cy="49530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08" name="Straight Connector 2007">
            <a:extLst>
              <a:ext uri="{FF2B5EF4-FFF2-40B4-BE49-F238E27FC236}">
                <a16:creationId xmlns:a16="http://schemas.microsoft.com/office/drawing/2014/main" id="{0A2F3EBA-59F2-4083-9580-81D465A641AC}"/>
              </a:ext>
            </a:extLst>
          </xdr:cNvPr>
          <xdr:cNvCxnSpPr/>
        </xdr:nvCxnSpPr>
        <xdr:spPr>
          <a:xfrm flipH="1">
            <a:off x="9310684" y="70665981"/>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09" name="Straight Connector 2008">
            <a:extLst>
              <a:ext uri="{FF2B5EF4-FFF2-40B4-BE49-F238E27FC236}">
                <a16:creationId xmlns:a16="http://schemas.microsoft.com/office/drawing/2014/main" id="{8C059F9C-C8FE-4905-8C01-93623D48C1C2}"/>
              </a:ext>
            </a:extLst>
          </xdr:cNvPr>
          <xdr:cNvCxnSpPr/>
        </xdr:nvCxnSpPr>
        <xdr:spPr>
          <a:xfrm>
            <a:off x="11891954" y="70080188"/>
            <a:ext cx="0" cy="69532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10" name="Straight Connector 2009">
            <a:extLst>
              <a:ext uri="{FF2B5EF4-FFF2-40B4-BE49-F238E27FC236}">
                <a16:creationId xmlns:a16="http://schemas.microsoft.com/office/drawing/2014/main" id="{E2A5FBDD-88E2-481D-8409-977298D4F813}"/>
              </a:ext>
            </a:extLst>
          </xdr:cNvPr>
          <xdr:cNvCxnSpPr/>
        </xdr:nvCxnSpPr>
        <xdr:spPr>
          <a:xfrm flipH="1">
            <a:off x="11849091" y="70661217"/>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18" name="Straight Connector 2017">
            <a:extLst>
              <a:ext uri="{FF2B5EF4-FFF2-40B4-BE49-F238E27FC236}">
                <a16:creationId xmlns:a16="http://schemas.microsoft.com/office/drawing/2014/main" id="{C97DEBD6-FB9B-8716-F00E-F2A8E22DECEB}"/>
              </a:ext>
            </a:extLst>
          </xdr:cNvPr>
          <xdr:cNvCxnSpPr/>
        </xdr:nvCxnSpPr>
        <xdr:spPr>
          <a:xfrm>
            <a:off x="11815763" y="67703700"/>
            <a:ext cx="12477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20" name="Straight Connector 2019">
            <a:extLst>
              <a:ext uri="{FF2B5EF4-FFF2-40B4-BE49-F238E27FC236}">
                <a16:creationId xmlns:a16="http://schemas.microsoft.com/office/drawing/2014/main" id="{4C1E9793-A538-CAEE-E7DC-F65C924AC09E}"/>
              </a:ext>
            </a:extLst>
          </xdr:cNvPr>
          <xdr:cNvCxnSpPr/>
        </xdr:nvCxnSpPr>
        <xdr:spPr>
          <a:xfrm>
            <a:off x="12630151" y="67622735"/>
            <a:ext cx="0" cy="267652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21" name="Straight Connector 2020">
            <a:extLst>
              <a:ext uri="{FF2B5EF4-FFF2-40B4-BE49-F238E27FC236}">
                <a16:creationId xmlns:a16="http://schemas.microsoft.com/office/drawing/2014/main" id="{4674F51E-F390-4FC0-A0D4-174F6703D202}"/>
              </a:ext>
            </a:extLst>
          </xdr:cNvPr>
          <xdr:cNvCxnSpPr/>
        </xdr:nvCxnSpPr>
        <xdr:spPr>
          <a:xfrm flipH="1">
            <a:off x="12587293" y="67665613"/>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22" name="Straight Connector 2021">
            <a:extLst>
              <a:ext uri="{FF2B5EF4-FFF2-40B4-BE49-F238E27FC236}">
                <a16:creationId xmlns:a16="http://schemas.microsoft.com/office/drawing/2014/main" id="{EDB302BF-D542-4CAD-B364-D6A15E887A51}"/>
              </a:ext>
            </a:extLst>
          </xdr:cNvPr>
          <xdr:cNvCxnSpPr/>
        </xdr:nvCxnSpPr>
        <xdr:spPr>
          <a:xfrm>
            <a:off x="11620500" y="68303776"/>
            <a:ext cx="23336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23" name="Straight Connector 2022">
            <a:extLst>
              <a:ext uri="{FF2B5EF4-FFF2-40B4-BE49-F238E27FC236}">
                <a16:creationId xmlns:a16="http://schemas.microsoft.com/office/drawing/2014/main" id="{F8F67A60-A52E-4303-9895-116404E3D932}"/>
              </a:ext>
            </a:extLst>
          </xdr:cNvPr>
          <xdr:cNvCxnSpPr/>
        </xdr:nvCxnSpPr>
        <xdr:spPr>
          <a:xfrm>
            <a:off x="12177713" y="68299013"/>
            <a:ext cx="5238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24" name="Straight Connector 2023">
            <a:extLst>
              <a:ext uri="{FF2B5EF4-FFF2-40B4-BE49-F238E27FC236}">
                <a16:creationId xmlns:a16="http://schemas.microsoft.com/office/drawing/2014/main" id="{B668433C-9910-4314-AFD1-3AB63B0B3834}"/>
              </a:ext>
            </a:extLst>
          </xdr:cNvPr>
          <xdr:cNvCxnSpPr/>
        </xdr:nvCxnSpPr>
        <xdr:spPr>
          <a:xfrm flipH="1">
            <a:off x="12587294" y="68260926"/>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29" name="Straight Connector 2028">
            <a:extLst>
              <a:ext uri="{FF2B5EF4-FFF2-40B4-BE49-F238E27FC236}">
                <a16:creationId xmlns:a16="http://schemas.microsoft.com/office/drawing/2014/main" id="{AFCA9405-C387-4DE7-A960-25A58C3F40D8}"/>
              </a:ext>
            </a:extLst>
          </xdr:cNvPr>
          <xdr:cNvCxnSpPr/>
        </xdr:nvCxnSpPr>
        <xdr:spPr>
          <a:xfrm>
            <a:off x="12230100" y="69408677"/>
            <a:ext cx="47149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30" name="Straight Connector 2029">
            <a:extLst>
              <a:ext uri="{FF2B5EF4-FFF2-40B4-BE49-F238E27FC236}">
                <a16:creationId xmlns:a16="http://schemas.microsoft.com/office/drawing/2014/main" id="{AD9C77EE-E189-438A-BCDD-8C7000259DA5}"/>
              </a:ext>
            </a:extLst>
          </xdr:cNvPr>
          <xdr:cNvCxnSpPr/>
        </xdr:nvCxnSpPr>
        <xdr:spPr>
          <a:xfrm flipH="1">
            <a:off x="12587298" y="6937059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32" name="Straight Connector 2031">
            <a:extLst>
              <a:ext uri="{FF2B5EF4-FFF2-40B4-BE49-F238E27FC236}">
                <a16:creationId xmlns:a16="http://schemas.microsoft.com/office/drawing/2014/main" id="{93089C10-249E-4BB0-A727-CCA61F694D59}"/>
              </a:ext>
            </a:extLst>
          </xdr:cNvPr>
          <xdr:cNvCxnSpPr/>
        </xdr:nvCxnSpPr>
        <xdr:spPr>
          <a:xfrm>
            <a:off x="11925300" y="70042095"/>
            <a:ext cx="77628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33" name="Straight Connector 2032">
            <a:extLst>
              <a:ext uri="{FF2B5EF4-FFF2-40B4-BE49-F238E27FC236}">
                <a16:creationId xmlns:a16="http://schemas.microsoft.com/office/drawing/2014/main" id="{5121D2AD-BC30-4A50-9ED6-F75ACD0FF898}"/>
              </a:ext>
            </a:extLst>
          </xdr:cNvPr>
          <xdr:cNvCxnSpPr/>
        </xdr:nvCxnSpPr>
        <xdr:spPr>
          <a:xfrm flipH="1">
            <a:off x="12587299" y="7000400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38" name="Straight Connector 2037">
            <a:extLst>
              <a:ext uri="{FF2B5EF4-FFF2-40B4-BE49-F238E27FC236}">
                <a16:creationId xmlns:a16="http://schemas.microsoft.com/office/drawing/2014/main" id="{B156CA41-07F8-4D16-B3D1-59545C10279C}"/>
              </a:ext>
            </a:extLst>
          </xdr:cNvPr>
          <xdr:cNvCxnSpPr/>
        </xdr:nvCxnSpPr>
        <xdr:spPr>
          <a:xfrm>
            <a:off x="12954001" y="67622735"/>
            <a:ext cx="0" cy="269081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39" name="Straight Connector 2038">
            <a:extLst>
              <a:ext uri="{FF2B5EF4-FFF2-40B4-BE49-F238E27FC236}">
                <a16:creationId xmlns:a16="http://schemas.microsoft.com/office/drawing/2014/main" id="{4E53A795-CC9E-45A0-9169-A7B25F57A173}"/>
              </a:ext>
            </a:extLst>
          </xdr:cNvPr>
          <xdr:cNvCxnSpPr/>
        </xdr:nvCxnSpPr>
        <xdr:spPr>
          <a:xfrm flipH="1">
            <a:off x="12911143" y="67665613"/>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0" name="Straight Connector 2039">
            <a:extLst>
              <a:ext uri="{FF2B5EF4-FFF2-40B4-BE49-F238E27FC236}">
                <a16:creationId xmlns:a16="http://schemas.microsoft.com/office/drawing/2014/main" id="{2353F782-35B7-41B5-9F8E-2D90822695F1}"/>
              </a:ext>
            </a:extLst>
          </xdr:cNvPr>
          <xdr:cNvCxnSpPr/>
        </xdr:nvCxnSpPr>
        <xdr:spPr>
          <a:xfrm flipH="1">
            <a:off x="12911149" y="70204034"/>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5" name="Straight Connector 2044">
            <a:extLst>
              <a:ext uri="{FF2B5EF4-FFF2-40B4-BE49-F238E27FC236}">
                <a16:creationId xmlns:a16="http://schemas.microsoft.com/office/drawing/2014/main" id="{3ACCFFF1-364F-4D9A-AA03-95F653A179D6}"/>
              </a:ext>
            </a:extLst>
          </xdr:cNvPr>
          <xdr:cNvCxnSpPr/>
        </xdr:nvCxnSpPr>
        <xdr:spPr>
          <a:xfrm>
            <a:off x="8667753" y="66989327"/>
            <a:ext cx="362426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6" name="Straight Connector 2045">
            <a:extLst>
              <a:ext uri="{FF2B5EF4-FFF2-40B4-BE49-F238E27FC236}">
                <a16:creationId xmlns:a16="http://schemas.microsoft.com/office/drawing/2014/main" id="{59A842AF-456D-4CBD-841D-D07370EE8EB5}"/>
              </a:ext>
            </a:extLst>
          </xdr:cNvPr>
          <xdr:cNvCxnSpPr/>
        </xdr:nvCxnSpPr>
        <xdr:spPr>
          <a:xfrm flipH="1">
            <a:off x="8701086" y="66951227"/>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7" name="Straight Connector 2046">
            <a:extLst>
              <a:ext uri="{FF2B5EF4-FFF2-40B4-BE49-F238E27FC236}">
                <a16:creationId xmlns:a16="http://schemas.microsoft.com/office/drawing/2014/main" id="{D4DC3B12-91E9-4DDB-BA29-9567455D27ED}"/>
              </a:ext>
            </a:extLst>
          </xdr:cNvPr>
          <xdr:cNvCxnSpPr/>
        </xdr:nvCxnSpPr>
        <xdr:spPr>
          <a:xfrm flipH="1">
            <a:off x="12182479" y="6695123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61" name="Straight Connector 1960">
            <a:extLst>
              <a:ext uri="{FF2B5EF4-FFF2-40B4-BE49-F238E27FC236}">
                <a16:creationId xmlns:a16="http://schemas.microsoft.com/office/drawing/2014/main" id="{CF9A618E-B2D9-4282-B2BC-1CEA2B247311}"/>
              </a:ext>
            </a:extLst>
          </xdr:cNvPr>
          <xdr:cNvCxnSpPr/>
        </xdr:nvCxnSpPr>
        <xdr:spPr>
          <a:xfrm>
            <a:off x="8953498" y="69699188"/>
            <a:ext cx="0" cy="10810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62" name="Straight Connector 1961">
            <a:extLst>
              <a:ext uri="{FF2B5EF4-FFF2-40B4-BE49-F238E27FC236}">
                <a16:creationId xmlns:a16="http://schemas.microsoft.com/office/drawing/2014/main" id="{5AA5AA9E-E187-4B49-9D68-6258F982456C}"/>
              </a:ext>
            </a:extLst>
          </xdr:cNvPr>
          <xdr:cNvCxnSpPr/>
        </xdr:nvCxnSpPr>
        <xdr:spPr>
          <a:xfrm flipH="1">
            <a:off x="8910635" y="70665977"/>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70" name="Straight Connector 1969">
            <a:extLst>
              <a:ext uri="{FF2B5EF4-FFF2-40B4-BE49-F238E27FC236}">
                <a16:creationId xmlns:a16="http://schemas.microsoft.com/office/drawing/2014/main" id="{998AD748-D0EB-4635-A66B-9A6B74080E70}"/>
              </a:ext>
            </a:extLst>
          </xdr:cNvPr>
          <xdr:cNvCxnSpPr/>
        </xdr:nvCxnSpPr>
        <xdr:spPr>
          <a:xfrm flipV="1">
            <a:off x="12125327" y="67351278"/>
            <a:ext cx="0" cy="85724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74" name="Straight Connector 1973">
            <a:extLst>
              <a:ext uri="{FF2B5EF4-FFF2-40B4-BE49-F238E27FC236}">
                <a16:creationId xmlns:a16="http://schemas.microsoft.com/office/drawing/2014/main" id="{F85064FD-5825-424E-880B-4ECFAE933849}"/>
              </a:ext>
            </a:extLst>
          </xdr:cNvPr>
          <xdr:cNvCxnSpPr/>
        </xdr:nvCxnSpPr>
        <xdr:spPr>
          <a:xfrm flipH="1">
            <a:off x="12087226" y="6737986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78" name="Straight Connector 1977">
            <a:extLst>
              <a:ext uri="{FF2B5EF4-FFF2-40B4-BE49-F238E27FC236}">
                <a16:creationId xmlns:a16="http://schemas.microsoft.com/office/drawing/2014/main" id="{0047FDF8-C2E5-47F8-925A-98976643FBFD}"/>
              </a:ext>
            </a:extLst>
          </xdr:cNvPr>
          <xdr:cNvCxnSpPr/>
        </xdr:nvCxnSpPr>
        <xdr:spPr>
          <a:xfrm flipV="1">
            <a:off x="11596688" y="67756098"/>
            <a:ext cx="0" cy="490527"/>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968" name="Freeform: Shape 1967">
            <a:extLst>
              <a:ext uri="{FF2B5EF4-FFF2-40B4-BE49-F238E27FC236}">
                <a16:creationId xmlns:a16="http://schemas.microsoft.com/office/drawing/2014/main" id="{3961FB78-42DA-4F4B-A5D8-17C83AD468F1}"/>
              </a:ext>
            </a:extLst>
          </xdr:cNvPr>
          <xdr:cNvSpPr/>
        </xdr:nvSpPr>
        <xdr:spPr>
          <a:xfrm>
            <a:off x="8743949" y="67713225"/>
            <a:ext cx="3467100" cy="2524125"/>
          </a:xfrm>
          <a:custGeom>
            <a:avLst/>
            <a:gdLst>
              <a:gd name="connsiteX0" fmla="*/ 609600 w 3467100"/>
              <a:gd name="connsiteY0" fmla="*/ 2524125 h 2524125"/>
              <a:gd name="connsiteX1" fmla="*/ 3143250 w 3467100"/>
              <a:gd name="connsiteY1" fmla="*/ 2333625 h 2524125"/>
              <a:gd name="connsiteX2" fmla="*/ 3467100 w 3467100"/>
              <a:gd name="connsiteY2" fmla="*/ 1695450 h 2524125"/>
              <a:gd name="connsiteX3" fmla="*/ 3376612 w 3467100"/>
              <a:gd name="connsiteY3" fmla="*/ 590550 h 2524125"/>
              <a:gd name="connsiteX4" fmla="*/ 2967037 w 3467100"/>
              <a:gd name="connsiteY4" fmla="*/ 0 h 2524125"/>
              <a:gd name="connsiteX5" fmla="*/ 333375 w 3467100"/>
              <a:gd name="connsiteY5" fmla="*/ 52388 h 2524125"/>
              <a:gd name="connsiteX6" fmla="*/ 0 w 3467100"/>
              <a:gd name="connsiteY6" fmla="*/ 681038 h 2524125"/>
              <a:gd name="connsiteX7" fmla="*/ 214312 w 3467100"/>
              <a:gd name="connsiteY7" fmla="*/ 1943100 h 2524125"/>
              <a:gd name="connsiteX8" fmla="*/ 609600 w 3467100"/>
              <a:gd name="connsiteY8" fmla="*/ 2524125 h 25241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467100" h="2524125">
                <a:moveTo>
                  <a:pt x="609600" y="2524125"/>
                </a:moveTo>
                <a:lnTo>
                  <a:pt x="3143250" y="2333625"/>
                </a:lnTo>
                <a:lnTo>
                  <a:pt x="3467100" y="1695450"/>
                </a:lnTo>
                <a:lnTo>
                  <a:pt x="3376612" y="590550"/>
                </a:lnTo>
                <a:lnTo>
                  <a:pt x="2967037" y="0"/>
                </a:lnTo>
                <a:lnTo>
                  <a:pt x="333375" y="52388"/>
                </a:lnTo>
                <a:lnTo>
                  <a:pt x="0" y="681038"/>
                </a:lnTo>
                <a:lnTo>
                  <a:pt x="214312" y="1943100"/>
                </a:lnTo>
                <a:lnTo>
                  <a:pt x="609600" y="25241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986" name="Straight Connector 1985">
            <a:extLst>
              <a:ext uri="{FF2B5EF4-FFF2-40B4-BE49-F238E27FC236}">
                <a16:creationId xmlns:a16="http://schemas.microsoft.com/office/drawing/2014/main" id="{E4310182-78BA-4FDE-B550-0B598BD4EFEF}"/>
              </a:ext>
            </a:extLst>
          </xdr:cNvPr>
          <xdr:cNvCxnSpPr/>
        </xdr:nvCxnSpPr>
        <xdr:spPr>
          <a:xfrm flipV="1">
            <a:off x="12220580" y="66917888"/>
            <a:ext cx="0" cy="24526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91" name="Straight Connector 1990">
            <a:extLst>
              <a:ext uri="{FF2B5EF4-FFF2-40B4-BE49-F238E27FC236}">
                <a16:creationId xmlns:a16="http://schemas.microsoft.com/office/drawing/2014/main" id="{3CD681F0-E315-421B-89D9-3C55C228B3EB}"/>
              </a:ext>
            </a:extLst>
          </xdr:cNvPr>
          <xdr:cNvCxnSpPr/>
        </xdr:nvCxnSpPr>
        <xdr:spPr>
          <a:xfrm flipH="1">
            <a:off x="12182479" y="6737509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01" name="Straight Connector 2000">
            <a:extLst>
              <a:ext uri="{FF2B5EF4-FFF2-40B4-BE49-F238E27FC236}">
                <a16:creationId xmlns:a16="http://schemas.microsoft.com/office/drawing/2014/main" id="{B31C8B0E-4D1F-4965-BC47-11E794BC2644}"/>
              </a:ext>
            </a:extLst>
          </xdr:cNvPr>
          <xdr:cNvCxnSpPr/>
        </xdr:nvCxnSpPr>
        <xdr:spPr>
          <a:xfrm>
            <a:off x="8343895" y="67765614"/>
            <a:ext cx="68104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03" name="Straight Connector 2002">
            <a:extLst>
              <a:ext uri="{FF2B5EF4-FFF2-40B4-BE49-F238E27FC236}">
                <a16:creationId xmlns:a16="http://schemas.microsoft.com/office/drawing/2014/main" id="{6F221A17-DE22-4828-AAAD-C526DFD6A4B2}"/>
              </a:ext>
            </a:extLst>
          </xdr:cNvPr>
          <xdr:cNvCxnSpPr/>
        </xdr:nvCxnSpPr>
        <xdr:spPr>
          <a:xfrm flipH="1">
            <a:off x="8377231" y="6772751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3" name="Straight Connector 2042">
            <a:extLst>
              <a:ext uri="{FF2B5EF4-FFF2-40B4-BE49-F238E27FC236}">
                <a16:creationId xmlns:a16="http://schemas.microsoft.com/office/drawing/2014/main" id="{32E10B5B-5555-4172-A68A-3AF7ED513340}"/>
              </a:ext>
            </a:extLst>
          </xdr:cNvPr>
          <xdr:cNvCxnSpPr/>
        </xdr:nvCxnSpPr>
        <xdr:spPr>
          <a:xfrm>
            <a:off x="12220567" y="69475350"/>
            <a:ext cx="0" cy="130493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4" name="Straight Connector 2043">
            <a:extLst>
              <a:ext uri="{FF2B5EF4-FFF2-40B4-BE49-F238E27FC236}">
                <a16:creationId xmlns:a16="http://schemas.microsoft.com/office/drawing/2014/main" id="{BD604937-BC38-40F8-8823-9C6B008163F2}"/>
              </a:ext>
            </a:extLst>
          </xdr:cNvPr>
          <xdr:cNvCxnSpPr/>
        </xdr:nvCxnSpPr>
        <xdr:spPr>
          <a:xfrm flipH="1">
            <a:off x="12177712" y="70665984"/>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40" name="Straight Connector 739">
            <a:extLst>
              <a:ext uri="{FF2B5EF4-FFF2-40B4-BE49-F238E27FC236}">
                <a16:creationId xmlns:a16="http://schemas.microsoft.com/office/drawing/2014/main" id="{6F62181E-1019-4DA5-9CDA-B85CB545905A}"/>
              </a:ext>
            </a:extLst>
          </xdr:cNvPr>
          <xdr:cNvCxnSpPr/>
        </xdr:nvCxnSpPr>
        <xdr:spPr>
          <a:xfrm>
            <a:off x="8743948" y="68560950"/>
            <a:ext cx="0" cy="22145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38" name="Straight Connector 1237">
            <a:extLst>
              <a:ext uri="{FF2B5EF4-FFF2-40B4-BE49-F238E27FC236}">
                <a16:creationId xmlns:a16="http://schemas.microsoft.com/office/drawing/2014/main" id="{43BD84A1-A207-468C-ADF9-CA310241E50E}"/>
              </a:ext>
            </a:extLst>
          </xdr:cNvPr>
          <xdr:cNvCxnSpPr/>
        </xdr:nvCxnSpPr>
        <xdr:spPr>
          <a:xfrm flipH="1">
            <a:off x="8701085" y="70661215"/>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1" name="Straight Connector 1690">
            <a:extLst>
              <a:ext uri="{FF2B5EF4-FFF2-40B4-BE49-F238E27FC236}">
                <a16:creationId xmlns:a16="http://schemas.microsoft.com/office/drawing/2014/main" id="{8202FDF7-86F1-4A87-90B9-379D7CA117FD}"/>
              </a:ext>
            </a:extLst>
          </xdr:cNvPr>
          <xdr:cNvCxnSpPr/>
        </xdr:nvCxnSpPr>
        <xdr:spPr>
          <a:xfrm>
            <a:off x="9491663" y="70242101"/>
            <a:ext cx="35290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98" name="Straight Connector 1697">
            <a:extLst>
              <a:ext uri="{FF2B5EF4-FFF2-40B4-BE49-F238E27FC236}">
                <a16:creationId xmlns:a16="http://schemas.microsoft.com/office/drawing/2014/main" id="{7A25B4A9-ACEA-4269-BAB7-6C5424132494}"/>
              </a:ext>
            </a:extLst>
          </xdr:cNvPr>
          <xdr:cNvCxnSpPr/>
        </xdr:nvCxnSpPr>
        <xdr:spPr>
          <a:xfrm flipH="1">
            <a:off x="12582536" y="70204014"/>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95238</xdr:colOff>
      <xdr:row>526</xdr:row>
      <xdr:rowOff>85725</xdr:rowOff>
    </xdr:from>
    <xdr:to>
      <xdr:col>49</xdr:col>
      <xdr:colOff>71444</xdr:colOff>
      <xdr:row>539</xdr:row>
      <xdr:rowOff>0</xdr:rowOff>
    </xdr:to>
    <xdr:grpSp>
      <xdr:nvGrpSpPr>
        <xdr:cNvPr id="2097" name="Group 2096">
          <a:extLst>
            <a:ext uri="{FF2B5EF4-FFF2-40B4-BE49-F238E27FC236}">
              <a16:creationId xmlns:a16="http://schemas.microsoft.com/office/drawing/2014/main" id="{AAEAE8BD-8186-4500-BDA7-B6A837B07BF7}"/>
            </a:ext>
          </a:extLst>
        </xdr:cNvPr>
        <xdr:cNvGrpSpPr/>
      </xdr:nvGrpSpPr>
      <xdr:grpSpPr>
        <a:xfrm>
          <a:off x="6410313" y="75790425"/>
          <a:ext cx="1595456" cy="1771650"/>
          <a:chOff x="6248388" y="44786550"/>
          <a:chExt cx="1595456" cy="1771650"/>
        </a:xfrm>
      </xdr:grpSpPr>
      <xdr:sp macro="" textlink="">
        <xdr:nvSpPr>
          <xdr:cNvPr id="2098" name="Freeform: Shape 2097">
            <a:extLst>
              <a:ext uri="{FF2B5EF4-FFF2-40B4-BE49-F238E27FC236}">
                <a16:creationId xmlns:a16="http://schemas.microsoft.com/office/drawing/2014/main" id="{ABA5113A-F800-ABC3-3AD8-195394D6BFFC}"/>
              </a:ext>
            </a:extLst>
          </xdr:cNvPr>
          <xdr:cNvSpPr/>
        </xdr:nvSpPr>
        <xdr:spPr>
          <a:xfrm>
            <a:off x="6962775" y="44843700"/>
            <a:ext cx="433387" cy="1638300"/>
          </a:xfrm>
          <a:custGeom>
            <a:avLst/>
            <a:gdLst>
              <a:gd name="connsiteX0" fmla="*/ 433387 w 433387"/>
              <a:gd name="connsiteY0" fmla="*/ 0 h 1638300"/>
              <a:gd name="connsiteX1" fmla="*/ 433387 w 433387"/>
              <a:gd name="connsiteY1" fmla="*/ 1638300 h 1638300"/>
              <a:gd name="connsiteX2" fmla="*/ 0 w 433387"/>
              <a:gd name="connsiteY2" fmla="*/ 1638300 h 1638300"/>
              <a:gd name="connsiteX3" fmla="*/ 0 w 433387"/>
              <a:gd name="connsiteY3" fmla="*/ 138113 h 1638300"/>
              <a:gd name="connsiteX4" fmla="*/ 433387 w 433387"/>
              <a:gd name="connsiteY4" fmla="*/ 0 h 1638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33387" h="1638300">
                <a:moveTo>
                  <a:pt x="433387" y="0"/>
                </a:moveTo>
                <a:lnTo>
                  <a:pt x="433387" y="1638300"/>
                </a:lnTo>
                <a:lnTo>
                  <a:pt x="0" y="1638300"/>
                </a:lnTo>
                <a:lnTo>
                  <a:pt x="0" y="138113"/>
                </a:lnTo>
                <a:lnTo>
                  <a:pt x="433387"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2099" name="Straight Connector 2098">
            <a:extLst>
              <a:ext uri="{FF2B5EF4-FFF2-40B4-BE49-F238E27FC236}">
                <a16:creationId xmlns:a16="http://schemas.microsoft.com/office/drawing/2014/main" id="{0E1B3D13-65CC-7272-6018-81B4BE18FF70}"/>
              </a:ext>
            </a:extLst>
          </xdr:cNvPr>
          <xdr:cNvCxnSpPr/>
        </xdr:nvCxnSpPr>
        <xdr:spPr>
          <a:xfrm>
            <a:off x="7324724" y="44862750"/>
            <a:ext cx="0" cy="161925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00" name="Straight Connector 2099">
            <a:extLst>
              <a:ext uri="{FF2B5EF4-FFF2-40B4-BE49-F238E27FC236}">
                <a16:creationId xmlns:a16="http://schemas.microsoft.com/office/drawing/2014/main" id="{389E39BD-39DE-3281-62BD-0F35C48B7E83}"/>
              </a:ext>
            </a:extLst>
          </xdr:cNvPr>
          <xdr:cNvCxnSpPr/>
        </xdr:nvCxnSpPr>
        <xdr:spPr>
          <a:xfrm>
            <a:off x="7205662" y="44910375"/>
            <a:ext cx="0" cy="158115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101" name="Straight Connector 2100">
            <a:extLst>
              <a:ext uri="{FF2B5EF4-FFF2-40B4-BE49-F238E27FC236}">
                <a16:creationId xmlns:a16="http://schemas.microsoft.com/office/drawing/2014/main" id="{BA92A231-64F6-5E4F-E0BE-F1FD814F3BA8}"/>
              </a:ext>
            </a:extLst>
          </xdr:cNvPr>
          <xdr:cNvCxnSpPr/>
        </xdr:nvCxnSpPr>
        <xdr:spPr>
          <a:xfrm>
            <a:off x="6577013" y="44977051"/>
            <a:ext cx="36194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02" name="Straight Connector 2101">
            <a:extLst>
              <a:ext uri="{FF2B5EF4-FFF2-40B4-BE49-F238E27FC236}">
                <a16:creationId xmlns:a16="http://schemas.microsoft.com/office/drawing/2014/main" id="{0FFE430A-FC48-0F2F-35E8-42DEE62C4F64}"/>
              </a:ext>
            </a:extLst>
          </xdr:cNvPr>
          <xdr:cNvCxnSpPr/>
        </xdr:nvCxnSpPr>
        <xdr:spPr>
          <a:xfrm>
            <a:off x="6638925" y="44905613"/>
            <a:ext cx="0" cy="1652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03" name="Straight Connector 2102">
            <a:extLst>
              <a:ext uri="{FF2B5EF4-FFF2-40B4-BE49-F238E27FC236}">
                <a16:creationId xmlns:a16="http://schemas.microsoft.com/office/drawing/2014/main" id="{8B357A06-A701-A1CF-CC89-F6A47B01B00A}"/>
              </a:ext>
            </a:extLst>
          </xdr:cNvPr>
          <xdr:cNvCxnSpPr/>
        </xdr:nvCxnSpPr>
        <xdr:spPr>
          <a:xfrm>
            <a:off x="6253163" y="46482002"/>
            <a:ext cx="68103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04" name="Straight Connector 2103">
            <a:extLst>
              <a:ext uri="{FF2B5EF4-FFF2-40B4-BE49-F238E27FC236}">
                <a16:creationId xmlns:a16="http://schemas.microsoft.com/office/drawing/2014/main" id="{814992F5-C18A-2525-0FC4-E98BD4A5D716}"/>
              </a:ext>
            </a:extLst>
          </xdr:cNvPr>
          <xdr:cNvCxnSpPr/>
        </xdr:nvCxnSpPr>
        <xdr:spPr>
          <a:xfrm flipH="1">
            <a:off x="6596062" y="4644866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05" name="Straight Connector 2104">
            <a:extLst>
              <a:ext uri="{FF2B5EF4-FFF2-40B4-BE49-F238E27FC236}">
                <a16:creationId xmlns:a16="http://schemas.microsoft.com/office/drawing/2014/main" id="{4C6E77FE-460A-FCAA-3C5B-01D9E33A6B88}"/>
              </a:ext>
            </a:extLst>
          </xdr:cNvPr>
          <xdr:cNvCxnSpPr/>
        </xdr:nvCxnSpPr>
        <xdr:spPr>
          <a:xfrm flipH="1">
            <a:off x="6600823" y="4493895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06" name="Straight Connector 2105">
            <a:extLst>
              <a:ext uri="{FF2B5EF4-FFF2-40B4-BE49-F238E27FC236}">
                <a16:creationId xmlns:a16="http://schemas.microsoft.com/office/drawing/2014/main" id="{91784428-8182-3529-5A75-3454B768978F}"/>
              </a:ext>
            </a:extLst>
          </xdr:cNvPr>
          <xdr:cNvCxnSpPr/>
        </xdr:nvCxnSpPr>
        <xdr:spPr>
          <a:xfrm>
            <a:off x="7443788" y="44843700"/>
            <a:ext cx="3905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07" name="Straight Connector 2106">
            <a:extLst>
              <a:ext uri="{FF2B5EF4-FFF2-40B4-BE49-F238E27FC236}">
                <a16:creationId xmlns:a16="http://schemas.microsoft.com/office/drawing/2014/main" id="{A8FEF564-9725-4943-9C5E-47480E21CBD9}"/>
              </a:ext>
            </a:extLst>
          </xdr:cNvPr>
          <xdr:cNvCxnSpPr/>
        </xdr:nvCxnSpPr>
        <xdr:spPr>
          <a:xfrm>
            <a:off x="7772400" y="44786550"/>
            <a:ext cx="0" cy="17716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08" name="Straight Connector 2107">
            <a:extLst>
              <a:ext uri="{FF2B5EF4-FFF2-40B4-BE49-F238E27FC236}">
                <a16:creationId xmlns:a16="http://schemas.microsoft.com/office/drawing/2014/main" id="{618AC330-9A2B-6363-4B91-D84B0E4DF5DD}"/>
              </a:ext>
            </a:extLst>
          </xdr:cNvPr>
          <xdr:cNvCxnSpPr/>
        </xdr:nvCxnSpPr>
        <xdr:spPr>
          <a:xfrm>
            <a:off x="7472368" y="46482003"/>
            <a:ext cx="37147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09" name="Straight Connector 2108">
            <a:extLst>
              <a:ext uri="{FF2B5EF4-FFF2-40B4-BE49-F238E27FC236}">
                <a16:creationId xmlns:a16="http://schemas.microsoft.com/office/drawing/2014/main" id="{819272E8-B4CA-D1A7-885E-143E37AEBE7F}"/>
              </a:ext>
            </a:extLst>
          </xdr:cNvPr>
          <xdr:cNvCxnSpPr/>
        </xdr:nvCxnSpPr>
        <xdr:spPr>
          <a:xfrm flipH="1">
            <a:off x="7734308" y="46443902"/>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10" name="Straight Connector 2109">
            <a:extLst>
              <a:ext uri="{FF2B5EF4-FFF2-40B4-BE49-F238E27FC236}">
                <a16:creationId xmlns:a16="http://schemas.microsoft.com/office/drawing/2014/main" id="{67850030-C116-E110-6314-966D7D2BAFCD}"/>
              </a:ext>
            </a:extLst>
          </xdr:cNvPr>
          <xdr:cNvCxnSpPr/>
        </xdr:nvCxnSpPr>
        <xdr:spPr>
          <a:xfrm flipH="1">
            <a:off x="7734308" y="4480560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11" name="Straight Connector 2110">
            <a:extLst>
              <a:ext uri="{FF2B5EF4-FFF2-40B4-BE49-F238E27FC236}">
                <a16:creationId xmlns:a16="http://schemas.microsoft.com/office/drawing/2014/main" id="{0B377329-94D9-43A1-2C09-193FB6D0A710}"/>
              </a:ext>
            </a:extLst>
          </xdr:cNvPr>
          <xdr:cNvCxnSpPr/>
        </xdr:nvCxnSpPr>
        <xdr:spPr>
          <a:xfrm>
            <a:off x="6248388" y="44905614"/>
            <a:ext cx="9287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12" name="Straight Connector 2111">
            <a:extLst>
              <a:ext uri="{FF2B5EF4-FFF2-40B4-BE49-F238E27FC236}">
                <a16:creationId xmlns:a16="http://schemas.microsoft.com/office/drawing/2014/main" id="{206CAA28-6B8A-150B-41D4-2BBCB6BFF2A3}"/>
              </a:ext>
            </a:extLst>
          </xdr:cNvPr>
          <xdr:cNvCxnSpPr/>
        </xdr:nvCxnSpPr>
        <xdr:spPr>
          <a:xfrm flipH="1">
            <a:off x="6272198" y="4486751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13" name="Straight Connector 2112">
            <a:extLst>
              <a:ext uri="{FF2B5EF4-FFF2-40B4-BE49-F238E27FC236}">
                <a16:creationId xmlns:a16="http://schemas.microsoft.com/office/drawing/2014/main" id="{55416575-D33B-23E7-28A5-60EAEA0C4898}"/>
              </a:ext>
            </a:extLst>
          </xdr:cNvPr>
          <xdr:cNvCxnSpPr/>
        </xdr:nvCxnSpPr>
        <xdr:spPr>
          <a:xfrm>
            <a:off x="6315076" y="44819888"/>
            <a:ext cx="0" cy="173831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14" name="Straight Connector 2113">
            <a:extLst>
              <a:ext uri="{FF2B5EF4-FFF2-40B4-BE49-F238E27FC236}">
                <a16:creationId xmlns:a16="http://schemas.microsoft.com/office/drawing/2014/main" id="{1010040A-1AA9-6ADC-BDD9-B2D48B36C735}"/>
              </a:ext>
            </a:extLst>
          </xdr:cNvPr>
          <xdr:cNvCxnSpPr/>
        </xdr:nvCxnSpPr>
        <xdr:spPr>
          <a:xfrm flipH="1">
            <a:off x="6272213" y="4644866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76196</xdr:colOff>
      <xdr:row>500</xdr:row>
      <xdr:rowOff>57150</xdr:rowOff>
    </xdr:from>
    <xdr:to>
      <xdr:col>81</xdr:col>
      <xdr:colOff>71438</xdr:colOff>
      <xdr:row>529</xdr:row>
      <xdr:rowOff>76207</xdr:rowOff>
    </xdr:to>
    <xdr:grpSp>
      <xdr:nvGrpSpPr>
        <xdr:cNvPr id="2323" name="Group 2322">
          <a:extLst>
            <a:ext uri="{FF2B5EF4-FFF2-40B4-BE49-F238E27FC236}">
              <a16:creationId xmlns:a16="http://schemas.microsoft.com/office/drawing/2014/main" id="{FD6F82FD-FE44-6289-3A9C-0E81442178D8}"/>
            </a:ext>
          </a:extLst>
        </xdr:cNvPr>
        <xdr:cNvGrpSpPr/>
      </xdr:nvGrpSpPr>
      <xdr:grpSpPr>
        <a:xfrm>
          <a:off x="8010521" y="72047100"/>
          <a:ext cx="5176842" cy="4162432"/>
          <a:chOff x="8010521" y="72628125"/>
          <a:chExt cx="5176842" cy="4162432"/>
        </a:xfrm>
      </xdr:grpSpPr>
      <xdr:sp macro="" textlink="">
        <xdr:nvSpPr>
          <xdr:cNvPr id="2231" name="Freeform: Shape 2230">
            <a:extLst>
              <a:ext uri="{FF2B5EF4-FFF2-40B4-BE49-F238E27FC236}">
                <a16:creationId xmlns:a16="http://schemas.microsoft.com/office/drawing/2014/main" id="{877DF1F0-C684-4A34-B1BF-5EA583BD1AEC}"/>
              </a:ext>
            </a:extLst>
          </xdr:cNvPr>
          <xdr:cNvSpPr/>
        </xdr:nvSpPr>
        <xdr:spPr>
          <a:xfrm>
            <a:off x="8543925" y="73304400"/>
            <a:ext cx="3833812" cy="2986087"/>
          </a:xfrm>
          <a:custGeom>
            <a:avLst/>
            <a:gdLst>
              <a:gd name="connsiteX0" fmla="*/ 0 w 3833812"/>
              <a:gd name="connsiteY0" fmla="*/ 1038225 h 2986087"/>
              <a:gd name="connsiteX1" fmla="*/ 209550 w 3833812"/>
              <a:gd name="connsiteY1" fmla="*/ 1709737 h 2986087"/>
              <a:gd name="connsiteX2" fmla="*/ 209550 w 3833812"/>
              <a:gd name="connsiteY2" fmla="*/ 2986087 h 2986087"/>
              <a:gd name="connsiteX3" fmla="*/ 2681287 w 3833812"/>
              <a:gd name="connsiteY3" fmla="*/ 2986087 h 2986087"/>
              <a:gd name="connsiteX4" fmla="*/ 3562350 w 3833812"/>
              <a:gd name="connsiteY4" fmla="*/ 2143125 h 2986087"/>
              <a:gd name="connsiteX5" fmla="*/ 3833812 w 3833812"/>
              <a:gd name="connsiteY5" fmla="*/ 1533525 h 2986087"/>
              <a:gd name="connsiteX6" fmla="*/ 3533775 w 3833812"/>
              <a:gd name="connsiteY6" fmla="*/ 671512 h 2986087"/>
              <a:gd name="connsiteX7" fmla="*/ 3328987 w 3833812"/>
              <a:gd name="connsiteY7" fmla="*/ 0 h 2986087"/>
              <a:gd name="connsiteX8" fmla="*/ 0 w 3833812"/>
              <a:gd name="connsiteY8" fmla="*/ 1038225 h 29860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833812" h="2986087">
                <a:moveTo>
                  <a:pt x="0" y="1038225"/>
                </a:moveTo>
                <a:lnTo>
                  <a:pt x="209550" y="1709737"/>
                </a:lnTo>
                <a:lnTo>
                  <a:pt x="209550" y="2986087"/>
                </a:lnTo>
                <a:lnTo>
                  <a:pt x="2681287" y="2986087"/>
                </a:lnTo>
                <a:lnTo>
                  <a:pt x="3562350" y="2143125"/>
                </a:lnTo>
                <a:lnTo>
                  <a:pt x="3833812" y="1533525"/>
                </a:lnTo>
                <a:lnTo>
                  <a:pt x="3533775" y="671512"/>
                </a:lnTo>
                <a:lnTo>
                  <a:pt x="3328987" y="0"/>
                </a:lnTo>
                <a:lnTo>
                  <a:pt x="0" y="10382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2233" name="Straight Connector 2232">
            <a:extLst>
              <a:ext uri="{FF2B5EF4-FFF2-40B4-BE49-F238E27FC236}">
                <a16:creationId xmlns:a16="http://schemas.microsoft.com/office/drawing/2014/main" id="{4DA41540-D2E9-4272-D120-E34EAAC9A86E}"/>
              </a:ext>
            </a:extLst>
          </xdr:cNvPr>
          <xdr:cNvCxnSpPr/>
        </xdr:nvCxnSpPr>
        <xdr:spPr>
          <a:xfrm>
            <a:off x="8453438" y="72999600"/>
            <a:ext cx="39957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35" name="Straight Connector 2234">
            <a:extLst>
              <a:ext uri="{FF2B5EF4-FFF2-40B4-BE49-F238E27FC236}">
                <a16:creationId xmlns:a16="http://schemas.microsoft.com/office/drawing/2014/main" id="{317068E3-C544-F7F3-89C2-BFAC12BA56EE}"/>
              </a:ext>
            </a:extLst>
          </xdr:cNvPr>
          <xdr:cNvCxnSpPr/>
        </xdr:nvCxnSpPr>
        <xdr:spPr>
          <a:xfrm flipV="1">
            <a:off x="8543925" y="72628125"/>
            <a:ext cx="0" cy="1633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38" name="Straight Connector 2237">
            <a:extLst>
              <a:ext uri="{FF2B5EF4-FFF2-40B4-BE49-F238E27FC236}">
                <a16:creationId xmlns:a16="http://schemas.microsoft.com/office/drawing/2014/main" id="{C7C4ED4B-4B44-FC8F-CA62-6AFC471A0865}"/>
              </a:ext>
            </a:extLst>
          </xdr:cNvPr>
          <xdr:cNvCxnSpPr/>
        </xdr:nvCxnSpPr>
        <xdr:spPr>
          <a:xfrm flipH="1">
            <a:off x="8501062" y="7296150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39" name="Straight Connector 2238">
            <a:extLst>
              <a:ext uri="{FF2B5EF4-FFF2-40B4-BE49-F238E27FC236}">
                <a16:creationId xmlns:a16="http://schemas.microsoft.com/office/drawing/2014/main" id="{DCED498D-A16A-41F5-9FB7-EA9EC992BB10}"/>
              </a:ext>
            </a:extLst>
          </xdr:cNvPr>
          <xdr:cNvCxnSpPr/>
        </xdr:nvCxnSpPr>
        <xdr:spPr>
          <a:xfrm flipV="1">
            <a:off x="11872913" y="72909116"/>
            <a:ext cx="0" cy="35242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40" name="Straight Connector 2239">
            <a:extLst>
              <a:ext uri="{FF2B5EF4-FFF2-40B4-BE49-F238E27FC236}">
                <a16:creationId xmlns:a16="http://schemas.microsoft.com/office/drawing/2014/main" id="{69B3DE98-A5B0-4177-B0D7-4CD7FFC1BE95}"/>
              </a:ext>
            </a:extLst>
          </xdr:cNvPr>
          <xdr:cNvCxnSpPr/>
        </xdr:nvCxnSpPr>
        <xdr:spPr>
          <a:xfrm flipH="1">
            <a:off x="11830050" y="72961503"/>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41" name="Straight Connector 2240">
            <a:extLst>
              <a:ext uri="{FF2B5EF4-FFF2-40B4-BE49-F238E27FC236}">
                <a16:creationId xmlns:a16="http://schemas.microsoft.com/office/drawing/2014/main" id="{BE8134C0-3277-4C8D-93BA-FC36138B507B}"/>
              </a:ext>
            </a:extLst>
          </xdr:cNvPr>
          <xdr:cNvCxnSpPr/>
        </xdr:nvCxnSpPr>
        <xdr:spPr>
          <a:xfrm flipV="1">
            <a:off x="12377739" y="72632888"/>
            <a:ext cx="0" cy="21478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42" name="Straight Connector 2241">
            <a:extLst>
              <a:ext uri="{FF2B5EF4-FFF2-40B4-BE49-F238E27FC236}">
                <a16:creationId xmlns:a16="http://schemas.microsoft.com/office/drawing/2014/main" id="{399426A1-FF0E-45CD-855E-6E1D317342A7}"/>
              </a:ext>
            </a:extLst>
          </xdr:cNvPr>
          <xdr:cNvCxnSpPr/>
        </xdr:nvCxnSpPr>
        <xdr:spPr>
          <a:xfrm flipH="1">
            <a:off x="12334876" y="72961503"/>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47" name="Straight Connector 2246">
            <a:extLst>
              <a:ext uri="{FF2B5EF4-FFF2-40B4-BE49-F238E27FC236}">
                <a16:creationId xmlns:a16="http://schemas.microsoft.com/office/drawing/2014/main" id="{38CAA235-8C91-9B9F-4C95-34234E666053}"/>
              </a:ext>
            </a:extLst>
          </xdr:cNvPr>
          <xdr:cNvCxnSpPr/>
        </xdr:nvCxnSpPr>
        <xdr:spPr>
          <a:xfrm>
            <a:off x="11958638" y="73309162"/>
            <a:ext cx="38100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49" name="Straight Connector 2248">
            <a:extLst>
              <a:ext uri="{FF2B5EF4-FFF2-40B4-BE49-F238E27FC236}">
                <a16:creationId xmlns:a16="http://schemas.microsoft.com/office/drawing/2014/main" id="{A983364E-FFC5-184B-A018-6B7915196FAD}"/>
              </a:ext>
            </a:extLst>
          </xdr:cNvPr>
          <xdr:cNvCxnSpPr/>
        </xdr:nvCxnSpPr>
        <xdr:spPr>
          <a:xfrm>
            <a:off x="12420600" y="73309162"/>
            <a:ext cx="7667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51" name="Straight Connector 2250">
            <a:extLst>
              <a:ext uri="{FF2B5EF4-FFF2-40B4-BE49-F238E27FC236}">
                <a16:creationId xmlns:a16="http://schemas.microsoft.com/office/drawing/2014/main" id="{E95DBCA9-6FBF-54E3-FDCF-562EE132F1BF}"/>
              </a:ext>
            </a:extLst>
          </xdr:cNvPr>
          <xdr:cNvCxnSpPr/>
        </xdr:nvCxnSpPr>
        <xdr:spPr>
          <a:xfrm>
            <a:off x="12792075" y="73223438"/>
            <a:ext cx="0" cy="3162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54" name="Straight Connector 2253">
            <a:extLst>
              <a:ext uri="{FF2B5EF4-FFF2-40B4-BE49-F238E27FC236}">
                <a16:creationId xmlns:a16="http://schemas.microsoft.com/office/drawing/2014/main" id="{0D9579A7-D884-A97D-C1F9-45128C35501E}"/>
              </a:ext>
            </a:extLst>
          </xdr:cNvPr>
          <xdr:cNvCxnSpPr/>
        </xdr:nvCxnSpPr>
        <xdr:spPr>
          <a:xfrm>
            <a:off x="11363326" y="76285725"/>
            <a:ext cx="18240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55" name="Straight Connector 2254">
            <a:extLst>
              <a:ext uri="{FF2B5EF4-FFF2-40B4-BE49-F238E27FC236}">
                <a16:creationId xmlns:a16="http://schemas.microsoft.com/office/drawing/2014/main" id="{05EB4854-8DDF-4A29-A419-F75C99D5BAF7}"/>
              </a:ext>
            </a:extLst>
          </xdr:cNvPr>
          <xdr:cNvCxnSpPr/>
        </xdr:nvCxnSpPr>
        <xdr:spPr>
          <a:xfrm flipH="1">
            <a:off x="12749219" y="73271055"/>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56" name="Straight Connector 2255">
            <a:extLst>
              <a:ext uri="{FF2B5EF4-FFF2-40B4-BE49-F238E27FC236}">
                <a16:creationId xmlns:a16="http://schemas.microsoft.com/office/drawing/2014/main" id="{40624680-85AC-4E6F-911A-F7BBCCB4D5ED}"/>
              </a:ext>
            </a:extLst>
          </xdr:cNvPr>
          <xdr:cNvCxnSpPr/>
        </xdr:nvCxnSpPr>
        <xdr:spPr>
          <a:xfrm>
            <a:off x="12420599" y="74828408"/>
            <a:ext cx="4429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57" name="Straight Connector 2256">
            <a:extLst>
              <a:ext uri="{FF2B5EF4-FFF2-40B4-BE49-F238E27FC236}">
                <a16:creationId xmlns:a16="http://schemas.microsoft.com/office/drawing/2014/main" id="{3DDD6A44-8F54-4637-A94B-01FACB933FDB}"/>
              </a:ext>
            </a:extLst>
          </xdr:cNvPr>
          <xdr:cNvCxnSpPr/>
        </xdr:nvCxnSpPr>
        <xdr:spPr>
          <a:xfrm flipH="1">
            <a:off x="12749218" y="74790301"/>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58" name="Straight Connector 2257">
            <a:extLst>
              <a:ext uri="{FF2B5EF4-FFF2-40B4-BE49-F238E27FC236}">
                <a16:creationId xmlns:a16="http://schemas.microsoft.com/office/drawing/2014/main" id="{9CB284AC-6224-434D-9C18-43E2C898E704}"/>
              </a:ext>
            </a:extLst>
          </xdr:cNvPr>
          <xdr:cNvCxnSpPr/>
        </xdr:nvCxnSpPr>
        <xdr:spPr>
          <a:xfrm>
            <a:off x="12144375" y="75452297"/>
            <a:ext cx="71914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59" name="Straight Connector 2258">
            <a:extLst>
              <a:ext uri="{FF2B5EF4-FFF2-40B4-BE49-F238E27FC236}">
                <a16:creationId xmlns:a16="http://schemas.microsoft.com/office/drawing/2014/main" id="{EFF7B063-60FF-48F8-B2D4-DC6286349E2C}"/>
              </a:ext>
            </a:extLst>
          </xdr:cNvPr>
          <xdr:cNvCxnSpPr/>
        </xdr:nvCxnSpPr>
        <xdr:spPr>
          <a:xfrm flipH="1">
            <a:off x="12749227" y="7541419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0" name="Straight Connector 2259">
            <a:extLst>
              <a:ext uri="{FF2B5EF4-FFF2-40B4-BE49-F238E27FC236}">
                <a16:creationId xmlns:a16="http://schemas.microsoft.com/office/drawing/2014/main" id="{4A31FBE5-E31A-464C-95D4-FBA996A2F46B}"/>
              </a:ext>
            </a:extLst>
          </xdr:cNvPr>
          <xdr:cNvCxnSpPr/>
        </xdr:nvCxnSpPr>
        <xdr:spPr>
          <a:xfrm flipH="1">
            <a:off x="12749215" y="76247626"/>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2" name="Straight Connector 2261">
            <a:extLst>
              <a:ext uri="{FF2B5EF4-FFF2-40B4-BE49-F238E27FC236}">
                <a16:creationId xmlns:a16="http://schemas.microsoft.com/office/drawing/2014/main" id="{AC1679BD-AB1A-561D-0EE5-1217FC9D63F2}"/>
              </a:ext>
            </a:extLst>
          </xdr:cNvPr>
          <xdr:cNvCxnSpPr/>
        </xdr:nvCxnSpPr>
        <xdr:spPr>
          <a:xfrm>
            <a:off x="8753475" y="76366688"/>
            <a:ext cx="0" cy="42386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4" name="Straight Connector 2263">
            <a:extLst>
              <a:ext uri="{FF2B5EF4-FFF2-40B4-BE49-F238E27FC236}">
                <a16:creationId xmlns:a16="http://schemas.microsoft.com/office/drawing/2014/main" id="{43613D6D-DBD3-176F-B016-5C75B9DB33F9}"/>
              </a:ext>
            </a:extLst>
          </xdr:cNvPr>
          <xdr:cNvCxnSpPr/>
        </xdr:nvCxnSpPr>
        <xdr:spPr>
          <a:xfrm>
            <a:off x="8477250" y="76714356"/>
            <a:ext cx="39719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6" name="Straight Connector 2265">
            <a:extLst>
              <a:ext uri="{FF2B5EF4-FFF2-40B4-BE49-F238E27FC236}">
                <a16:creationId xmlns:a16="http://schemas.microsoft.com/office/drawing/2014/main" id="{0BD294C0-AFE7-1965-1560-3F59E5A2D621}"/>
              </a:ext>
            </a:extLst>
          </xdr:cNvPr>
          <xdr:cNvCxnSpPr/>
        </xdr:nvCxnSpPr>
        <xdr:spPr>
          <a:xfrm flipH="1">
            <a:off x="8710612" y="76676256"/>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7" name="Straight Connector 2266">
            <a:extLst>
              <a:ext uri="{FF2B5EF4-FFF2-40B4-BE49-F238E27FC236}">
                <a16:creationId xmlns:a16="http://schemas.microsoft.com/office/drawing/2014/main" id="{071654E1-FAD7-468C-8846-0F42F66B628F}"/>
              </a:ext>
            </a:extLst>
          </xdr:cNvPr>
          <xdr:cNvCxnSpPr/>
        </xdr:nvCxnSpPr>
        <xdr:spPr>
          <a:xfrm>
            <a:off x="11225211" y="76357163"/>
            <a:ext cx="0" cy="42863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8" name="Straight Connector 2267">
            <a:extLst>
              <a:ext uri="{FF2B5EF4-FFF2-40B4-BE49-F238E27FC236}">
                <a16:creationId xmlns:a16="http://schemas.microsoft.com/office/drawing/2014/main" id="{C1BBB322-C634-4BCC-AD56-321F9C55B1F2}"/>
              </a:ext>
            </a:extLst>
          </xdr:cNvPr>
          <xdr:cNvCxnSpPr/>
        </xdr:nvCxnSpPr>
        <xdr:spPr>
          <a:xfrm flipH="1">
            <a:off x="11182348" y="76676259"/>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9" name="Straight Connector 2268">
            <a:extLst>
              <a:ext uri="{FF2B5EF4-FFF2-40B4-BE49-F238E27FC236}">
                <a16:creationId xmlns:a16="http://schemas.microsoft.com/office/drawing/2014/main" id="{5B7F8647-42D7-4846-9746-5788FDC5DF22}"/>
              </a:ext>
            </a:extLst>
          </xdr:cNvPr>
          <xdr:cNvCxnSpPr/>
        </xdr:nvCxnSpPr>
        <xdr:spPr>
          <a:xfrm>
            <a:off x="12106274" y="76361925"/>
            <a:ext cx="0" cy="42388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70" name="Straight Connector 2269">
            <a:extLst>
              <a:ext uri="{FF2B5EF4-FFF2-40B4-BE49-F238E27FC236}">
                <a16:creationId xmlns:a16="http://schemas.microsoft.com/office/drawing/2014/main" id="{4440CE80-97B3-41E9-B0EB-A49DB279B22B}"/>
              </a:ext>
            </a:extLst>
          </xdr:cNvPr>
          <xdr:cNvCxnSpPr/>
        </xdr:nvCxnSpPr>
        <xdr:spPr>
          <a:xfrm flipH="1">
            <a:off x="12063411" y="76676272"/>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72" name="Straight Connector 2271">
            <a:extLst>
              <a:ext uri="{FF2B5EF4-FFF2-40B4-BE49-F238E27FC236}">
                <a16:creationId xmlns:a16="http://schemas.microsoft.com/office/drawing/2014/main" id="{1EE8F5F9-21B5-4146-930E-268704CC7D62}"/>
              </a:ext>
            </a:extLst>
          </xdr:cNvPr>
          <xdr:cNvCxnSpPr/>
        </xdr:nvCxnSpPr>
        <xdr:spPr>
          <a:xfrm>
            <a:off x="12377736" y="76352400"/>
            <a:ext cx="0" cy="43341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73" name="Straight Connector 2272">
            <a:extLst>
              <a:ext uri="{FF2B5EF4-FFF2-40B4-BE49-F238E27FC236}">
                <a16:creationId xmlns:a16="http://schemas.microsoft.com/office/drawing/2014/main" id="{00B404A7-F797-4458-98CD-98021F9D43FE}"/>
              </a:ext>
            </a:extLst>
          </xdr:cNvPr>
          <xdr:cNvCxnSpPr/>
        </xdr:nvCxnSpPr>
        <xdr:spPr>
          <a:xfrm flipH="1">
            <a:off x="12334873" y="76676276"/>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79" name="Straight Connector 2278">
            <a:extLst>
              <a:ext uri="{FF2B5EF4-FFF2-40B4-BE49-F238E27FC236}">
                <a16:creationId xmlns:a16="http://schemas.microsoft.com/office/drawing/2014/main" id="{A36713AD-7946-4AC1-A13D-5EF1A58284FB}"/>
              </a:ext>
            </a:extLst>
          </xdr:cNvPr>
          <xdr:cNvCxnSpPr/>
        </xdr:nvCxnSpPr>
        <xdr:spPr>
          <a:xfrm>
            <a:off x="12106273" y="75509438"/>
            <a:ext cx="0" cy="72867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0" name="Straight Connector 2279">
            <a:extLst>
              <a:ext uri="{FF2B5EF4-FFF2-40B4-BE49-F238E27FC236}">
                <a16:creationId xmlns:a16="http://schemas.microsoft.com/office/drawing/2014/main" id="{503D423B-7CE5-45C9-A23F-DE1308413784}"/>
              </a:ext>
            </a:extLst>
          </xdr:cNvPr>
          <xdr:cNvCxnSpPr/>
        </xdr:nvCxnSpPr>
        <xdr:spPr>
          <a:xfrm>
            <a:off x="12377735" y="75499913"/>
            <a:ext cx="0" cy="738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3" name="Straight Connector 2282">
            <a:extLst>
              <a:ext uri="{FF2B5EF4-FFF2-40B4-BE49-F238E27FC236}">
                <a16:creationId xmlns:a16="http://schemas.microsoft.com/office/drawing/2014/main" id="{99CB39E6-4AAD-4857-ACA5-26B159B9623C}"/>
              </a:ext>
            </a:extLst>
          </xdr:cNvPr>
          <xdr:cNvCxnSpPr/>
        </xdr:nvCxnSpPr>
        <xdr:spPr>
          <a:xfrm>
            <a:off x="12377737" y="74899834"/>
            <a:ext cx="0" cy="49530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6" name="Straight Connector 2285">
            <a:extLst>
              <a:ext uri="{FF2B5EF4-FFF2-40B4-BE49-F238E27FC236}">
                <a16:creationId xmlns:a16="http://schemas.microsoft.com/office/drawing/2014/main" id="{F492F166-FB4B-85EE-B15B-E27BB2AF7647}"/>
              </a:ext>
            </a:extLst>
          </xdr:cNvPr>
          <xdr:cNvCxnSpPr/>
        </xdr:nvCxnSpPr>
        <xdr:spPr>
          <a:xfrm>
            <a:off x="8601075" y="73309163"/>
            <a:ext cx="31432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9" name="Straight Connector 2288">
            <a:extLst>
              <a:ext uri="{FF2B5EF4-FFF2-40B4-BE49-F238E27FC236}">
                <a16:creationId xmlns:a16="http://schemas.microsoft.com/office/drawing/2014/main" id="{B0B9A51F-91F2-95A9-B80F-92016F4D3E07}"/>
              </a:ext>
            </a:extLst>
          </xdr:cNvPr>
          <xdr:cNvCxnSpPr/>
        </xdr:nvCxnSpPr>
        <xdr:spPr>
          <a:xfrm>
            <a:off x="8010525" y="73309163"/>
            <a:ext cx="49529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2" name="Straight Connector 2291">
            <a:extLst>
              <a:ext uri="{FF2B5EF4-FFF2-40B4-BE49-F238E27FC236}">
                <a16:creationId xmlns:a16="http://schemas.microsoft.com/office/drawing/2014/main" id="{7A52A093-5D2B-683F-8BF0-FC352AD4ADFF}"/>
              </a:ext>
            </a:extLst>
          </xdr:cNvPr>
          <xdr:cNvCxnSpPr/>
        </xdr:nvCxnSpPr>
        <xdr:spPr>
          <a:xfrm>
            <a:off x="8096251" y="73228200"/>
            <a:ext cx="0" cy="31480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3" name="Straight Connector 2292">
            <a:extLst>
              <a:ext uri="{FF2B5EF4-FFF2-40B4-BE49-F238E27FC236}">
                <a16:creationId xmlns:a16="http://schemas.microsoft.com/office/drawing/2014/main" id="{7C703F74-6F5C-457F-A1FB-237CE3DBBD4A}"/>
              </a:ext>
            </a:extLst>
          </xdr:cNvPr>
          <xdr:cNvCxnSpPr/>
        </xdr:nvCxnSpPr>
        <xdr:spPr>
          <a:xfrm flipH="1">
            <a:off x="8053390" y="73271063"/>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4" name="Straight Connector 2293">
            <a:extLst>
              <a:ext uri="{FF2B5EF4-FFF2-40B4-BE49-F238E27FC236}">
                <a16:creationId xmlns:a16="http://schemas.microsoft.com/office/drawing/2014/main" id="{2832DB33-DFA0-460C-93E2-45830F56B87C}"/>
              </a:ext>
            </a:extLst>
          </xdr:cNvPr>
          <xdr:cNvCxnSpPr/>
        </xdr:nvCxnSpPr>
        <xdr:spPr>
          <a:xfrm>
            <a:off x="8010523" y="74342625"/>
            <a:ext cx="49529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5" name="Straight Connector 2294">
            <a:extLst>
              <a:ext uri="{FF2B5EF4-FFF2-40B4-BE49-F238E27FC236}">
                <a16:creationId xmlns:a16="http://schemas.microsoft.com/office/drawing/2014/main" id="{088944C7-67A1-4AA8-81E8-9A353381F696}"/>
              </a:ext>
            </a:extLst>
          </xdr:cNvPr>
          <xdr:cNvCxnSpPr/>
        </xdr:nvCxnSpPr>
        <xdr:spPr>
          <a:xfrm flipH="1">
            <a:off x="8053388" y="74304525"/>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6" name="Straight Connector 2295">
            <a:extLst>
              <a:ext uri="{FF2B5EF4-FFF2-40B4-BE49-F238E27FC236}">
                <a16:creationId xmlns:a16="http://schemas.microsoft.com/office/drawing/2014/main" id="{6C182F35-286E-45A5-9A8A-9C359061B10D}"/>
              </a:ext>
            </a:extLst>
          </xdr:cNvPr>
          <xdr:cNvCxnSpPr/>
        </xdr:nvCxnSpPr>
        <xdr:spPr>
          <a:xfrm>
            <a:off x="8010521" y="75004613"/>
            <a:ext cx="49529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7" name="Straight Connector 2296">
            <a:extLst>
              <a:ext uri="{FF2B5EF4-FFF2-40B4-BE49-F238E27FC236}">
                <a16:creationId xmlns:a16="http://schemas.microsoft.com/office/drawing/2014/main" id="{D6F01129-3209-4CE1-B492-5872F2A98518}"/>
              </a:ext>
            </a:extLst>
          </xdr:cNvPr>
          <xdr:cNvCxnSpPr/>
        </xdr:nvCxnSpPr>
        <xdr:spPr>
          <a:xfrm flipH="1">
            <a:off x="8053386" y="74966513"/>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9" name="Straight Connector 2298">
            <a:extLst>
              <a:ext uri="{FF2B5EF4-FFF2-40B4-BE49-F238E27FC236}">
                <a16:creationId xmlns:a16="http://schemas.microsoft.com/office/drawing/2014/main" id="{BF576419-65AF-4FF0-BCAA-5EF5BA930DFA}"/>
              </a:ext>
            </a:extLst>
          </xdr:cNvPr>
          <xdr:cNvCxnSpPr/>
        </xdr:nvCxnSpPr>
        <xdr:spPr>
          <a:xfrm>
            <a:off x="8010523" y="76290487"/>
            <a:ext cx="49529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00" name="Straight Connector 2299">
            <a:extLst>
              <a:ext uri="{FF2B5EF4-FFF2-40B4-BE49-F238E27FC236}">
                <a16:creationId xmlns:a16="http://schemas.microsoft.com/office/drawing/2014/main" id="{34BBEC94-9435-4319-8D8C-567170DA98E4}"/>
              </a:ext>
            </a:extLst>
          </xdr:cNvPr>
          <xdr:cNvCxnSpPr/>
        </xdr:nvCxnSpPr>
        <xdr:spPr>
          <a:xfrm flipH="1">
            <a:off x="8053388" y="76252387"/>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03" name="Straight Connector 2302">
            <a:extLst>
              <a:ext uri="{FF2B5EF4-FFF2-40B4-BE49-F238E27FC236}">
                <a16:creationId xmlns:a16="http://schemas.microsoft.com/office/drawing/2014/main" id="{5D59F07D-D6AE-CAEC-DE95-16EE8DA80E26}"/>
              </a:ext>
            </a:extLst>
          </xdr:cNvPr>
          <xdr:cNvCxnSpPr/>
        </xdr:nvCxnSpPr>
        <xdr:spPr>
          <a:xfrm>
            <a:off x="8543926" y="74447398"/>
            <a:ext cx="0" cy="234315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10" name="Straight Connector 2309">
            <a:extLst>
              <a:ext uri="{FF2B5EF4-FFF2-40B4-BE49-F238E27FC236}">
                <a16:creationId xmlns:a16="http://schemas.microsoft.com/office/drawing/2014/main" id="{1C7DEFCD-EB40-44BE-B069-B41A7CE51A0C}"/>
              </a:ext>
            </a:extLst>
          </xdr:cNvPr>
          <xdr:cNvCxnSpPr/>
        </xdr:nvCxnSpPr>
        <xdr:spPr>
          <a:xfrm flipH="1">
            <a:off x="8501062" y="76676257"/>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14" name="Straight Connector 2313">
            <a:extLst>
              <a:ext uri="{FF2B5EF4-FFF2-40B4-BE49-F238E27FC236}">
                <a16:creationId xmlns:a16="http://schemas.microsoft.com/office/drawing/2014/main" id="{BB74C548-1056-457A-876A-757C234507E8}"/>
              </a:ext>
            </a:extLst>
          </xdr:cNvPr>
          <xdr:cNvCxnSpPr/>
        </xdr:nvCxnSpPr>
        <xdr:spPr>
          <a:xfrm>
            <a:off x="13115925" y="73228199"/>
            <a:ext cx="0" cy="31623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15" name="Straight Connector 2314">
            <a:extLst>
              <a:ext uri="{FF2B5EF4-FFF2-40B4-BE49-F238E27FC236}">
                <a16:creationId xmlns:a16="http://schemas.microsoft.com/office/drawing/2014/main" id="{289067E2-7C69-4374-B04D-FBDC6A5C0B46}"/>
              </a:ext>
            </a:extLst>
          </xdr:cNvPr>
          <xdr:cNvCxnSpPr/>
        </xdr:nvCxnSpPr>
        <xdr:spPr>
          <a:xfrm flipH="1">
            <a:off x="13063544" y="73266291"/>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16" name="Straight Connector 2315">
            <a:extLst>
              <a:ext uri="{FF2B5EF4-FFF2-40B4-BE49-F238E27FC236}">
                <a16:creationId xmlns:a16="http://schemas.microsoft.com/office/drawing/2014/main" id="{2C24EB3A-8C68-4077-AD9D-16A3EED23EBB}"/>
              </a:ext>
            </a:extLst>
          </xdr:cNvPr>
          <xdr:cNvCxnSpPr/>
        </xdr:nvCxnSpPr>
        <xdr:spPr>
          <a:xfrm flipH="1">
            <a:off x="13073065" y="76252387"/>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19" name="Straight Connector 2318">
            <a:extLst>
              <a:ext uri="{FF2B5EF4-FFF2-40B4-BE49-F238E27FC236}">
                <a16:creationId xmlns:a16="http://schemas.microsoft.com/office/drawing/2014/main" id="{03D0AB2C-B1B8-41D4-B089-351F6973134C}"/>
              </a:ext>
            </a:extLst>
          </xdr:cNvPr>
          <xdr:cNvCxnSpPr/>
        </xdr:nvCxnSpPr>
        <xdr:spPr>
          <a:xfrm>
            <a:off x="8453438" y="72713851"/>
            <a:ext cx="39957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20" name="Straight Connector 2319">
            <a:extLst>
              <a:ext uri="{FF2B5EF4-FFF2-40B4-BE49-F238E27FC236}">
                <a16:creationId xmlns:a16="http://schemas.microsoft.com/office/drawing/2014/main" id="{F3CC2BC6-3A6E-4C14-A89A-D3C3436D704E}"/>
              </a:ext>
            </a:extLst>
          </xdr:cNvPr>
          <xdr:cNvCxnSpPr/>
        </xdr:nvCxnSpPr>
        <xdr:spPr>
          <a:xfrm flipH="1">
            <a:off x="8501062" y="72675751"/>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21" name="Straight Connector 2320">
            <a:extLst>
              <a:ext uri="{FF2B5EF4-FFF2-40B4-BE49-F238E27FC236}">
                <a16:creationId xmlns:a16="http://schemas.microsoft.com/office/drawing/2014/main" id="{73E2407A-6C31-4262-917F-F0CFEDED18C6}"/>
              </a:ext>
            </a:extLst>
          </xdr:cNvPr>
          <xdr:cNvCxnSpPr/>
        </xdr:nvCxnSpPr>
        <xdr:spPr>
          <a:xfrm flipH="1">
            <a:off x="12334876" y="72675754"/>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95248</xdr:colOff>
      <xdr:row>497</xdr:row>
      <xdr:rowOff>26868</xdr:rowOff>
    </xdr:from>
    <xdr:to>
      <xdr:col>47</xdr:col>
      <xdr:colOff>28387</xdr:colOff>
      <xdr:row>533</xdr:row>
      <xdr:rowOff>100013</xdr:rowOff>
    </xdr:to>
    <xdr:grpSp>
      <xdr:nvGrpSpPr>
        <xdr:cNvPr id="2360" name="Group 2359">
          <a:extLst>
            <a:ext uri="{FF2B5EF4-FFF2-40B4-BE49-F238E27FC236}">
              <a16:creationId xmlns:a16="http://schemas.microsoft.com/office/drawing/2014/main" id="{220C0583-9502-C356-BFE5-198A6A45D903}"/>
            </a:ext>
          </a:extLst>
        </xdr:cNvPr>
        <xdr:cNvGrpSpPr/>
      </xdr:nvGrpSpPr>
      <xdr:grpSpPr>
        <a:xfrm>
          <a:off x="257173" y="71588193"/>
          <a:ext cx="7381689" cy="5216645"/>
          <a:chOff x="257173" y="71588193"/>
          <a:chExt cx="7381689" cy="5216645"/>
        </a:xfrm>
      </xdr:grpSpPr>
      <xdr:sp macro="" textlink="">
        <xdr:nvSpPr>
          <xdr:cNvPr id="2176" name="Freeform: Shape 2175">
            <a:extLst>
              <a:ext uri="{FF2B5EF4-FFF2-40B4-BE49-F238E27FC236}">
                <a16:creationId xmlns:a16="http://schemas.microsoft.com/office/drawing/2014/main" id="{13EACF4C-8FFD-4766-FED8-A108A5829055}"/>
              </a:ext>
            </a:extLst>
          </xdr:cNvPr>
          <xdr:cNvSpPr/>
        </xdr:nvSpPr>
        <xdr:spPr>
          <a:xfrm>
            <a:off x="700088" y="72718613"/>
            <a:ext cx="3833812" cy="2986087"/>
          </a:xfrm>
          <a:custGeom>
            <a:avLst/>
            <a:gdLst>
              <a:gd name="connsiteX0" fmla="*/ 0 w 3833812"/>
              <a:gd name="connsiteY0" fmla="*/ 1038225 h 2986087"/>
              <a:gd name="connsiteX1" fmla="*/ 209550 w 3833812"/>
              <a:gd name="connsiteY1" fmla="*/ 1709737 h 2986087"/>
              <a:gd name="connsiteX2" fmla="*/ 209550 w 3833812"/>
              <a:gd name="connsiteY2" fmla="*/ 2986087 h 2986087"/>
              <a:gd name="connsiteX3" fmla="*/ 2681287 w 3833812"/>
              <a:gd name="connsiteY3" fmla="*/ 2986087 h 2986087"/>
              <a:gd name="connsiteX4" fmla="*/ 3562350 w 3833812"/>
              <a:gd name="connsiteY4" fmla="*/ 2143125 h 2986087"/>
              <a:gd name="connsiteX5" fmla="*/ 3833812 w 3833812"/>
              <a:gd name="connsiteY5" fmla="*/ 1533525 h 2986087"/>
              <a:gd name="connsiteX6" fmla="*/ 3533775 w 3833812"/>
              <a:gd name="connsiteY6" fmla="*/ 671512 h 2986087"/>
              <a:gd name="connsiteX7" fmla="*/ 3328987 w 3833812"/>
              <a:gd name="connsiteY7" fmla="*/ 0 h 2986087"/>
              <a:gd name="connsiteX8" fmla="*/ 0 w 3833812"/>
              <a:gd name="connsiteY8" fmla="*/ 1038225 h 29860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833812" h="2986087">
                <a:moveTo>
                  <a:pt x="0" y="1038225"/>
                </a:moveTo>
                <a:lnTo>
                  <a:pt x="209550" y="1709737"/>
                </a:lnTo>
                <a:lnTo>
                  <a:pt x="209550" y="2986087"/>
                </a:lnTo>
                <a:lnTo>
                  <a:pt x="2681287" y="2986087"/>
                </a:lnTo>
                <a:lnTo>
                  <a:pt x="3562350" y="2143125"/>
                </a:lnTo>
                <a:lnTo>
                  <a:pt x="3833812" y="1533525"/>
                </a:lnTo>
                <a:lnTo>
                  <a:pt x="3533775" y="671512"/>
                </a:lnTo>
                <a:lnTo>
                  <a:pt x="3328987" y="0"/>
                </a:lnTo>
                <a:lnTo>
                  <a:pt x="0" y="10382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sp macro="" textlink="">
        <xdr:nvSpPr>
          <xdr:cNvPr id="1897" name="Freeform: Shape 1896">
            <a:extLst>
              <a:ext uri="{FF2B5EF4-FFF2-40B4-BE49-F238E27FC236}">
                <a16:creationId xmlns:a16="http://schemas.microsoft.com/office/drawing/2014/main" id="{8AF5BCE8-AB18-D461-CB79-CFB51642F235}"/>
              </a:ext>
            </a:extLst>
          </xdr:cNvPr>
          <xdr:cNvSpPr/>
        </xdr:nvSpPr>
        <xdr:spPr>
          <a:xfrm rot="20560294">
            <a:off x="671018" y="72808827"/>
            <a:ext cx="6248302" cy="704850"/>
          </a:xfrm>
          <a:custGeom>
            <a:avLst/>
            <a:gdLst>
              <a:gd name="connsiteX0" fmla="*/ 0 w 4967287"/>
              <a:gd name="connsiteY0" fmla="*/ 4763 h 704850"/>
              <a:gd name="connsiteX1" fmla="*/ 0 w 4967287"/>
              <a:gd name="connsiteY1" fmla="*/ 704850 h 704850"/>
              <a:gd name="connsiteX2" fmla="*/ 4867275 w 4967287"/>
              <a:gd name="connsiteY2" fmla="*/ 704850 h 704850"/>
              <a:gd name="connsiteX3" fmla="*/ 4867275 w 4967287"/>
              <a:gd name="connsiteY3" fmla="*/ 385763 h 704850"/>
              <a:gd name="connsiteX4" fmla="*/ 4791075 w 4967287"/>
              <a:gd name="connsiteY4" fmla="*/ 352425 h 704850"/>
              <a:gd name="connsiteX5" fmla="*/ 4967287 w 4967287"/>
              <a:gd name="connsiteY5" fmla="*/ 276225 h 704850"/>
              <a:gd name="connsiteX6" fmla="*/ 4862512 w 4967287"/>
              <a:gd name="connsiteY6" fmla="*/ 238125 h 704850"/>
              <a:gd name="connsiteX7" fmla="*/ 4862512 w 4967287"/>
              <a:gd name="connsiteY7" fmla="*/ 0 h 704850"/>
              <a:gd name="connsiteX8" fmla="*/ 0 w 4967287"/>
              <a:gd name="connsiteY8" fmla="*/ 4763 h 704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67287" h="704850">
                <a:moveTo>
                  <a:pt x="0" y="4763"/>
                </a:moveTo>
                <a:lnTo>
                  <a:pt x="0" y="704850"/>
                </a:lnTo>
                <a:lnTo>
                  <a:pt x="4867275" y="704850"/>
                </a:lnTo>
                <a:lnTo>
                  <a:pt x="4867275" y="385763"/>
                </a:lnTo>
                <a:lnTo>
                  <a:pt x="4791075" y="352425"/>
                </a:lnTo>
                <a:lnTo>
                  <a:pt x="4967287" y="276225"/>
                </a:lnTo>
                <a:lnTo>
                  <a:pt x="4862512" y="238125"/>
                </a:lnTo>
                <a:lnTo>
                  <a:pt x="4862512" y="0"/>
                </a:lnTo>
                <a:lnTo>
                  <a:pt x="0" y="4763"/>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1902" name="Straight Connector 1901">
            <a:extLst>
              <a:ext uri="{FF2B5EF4-FFF2-40B4-BE49-F238E27FC236}">
                <a16:creationId xmlns:a16="http://schemas.microsoft.com/office/drawing/2014/main" id="{5D8AB923-CC24-6184-2DB1-4DAE936399A6}"/>
              </a:ext>
            </a:extLst>
          </xdr:cNvPr>
          <xdr:cNvCxnSpPr/>
        </xdr:nvCxnSpPr>
        <xdr:spPr>
          <a:xfrm flipV="1">
            <a:off x="737840" y="72025211"/>
            <a:ext cx="5829648" cy="1825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06" name="Rectangle 1905">
            <a:extLst>
              <a:ext uri="{FF2B5EF4-FFF2-40B4-BE49-F238E27FC236}">
                <a16:creationId xmlns:a16="http://schemas.microsoft.com/office/drawing/2014/main" id="{E3AE42B2-2534-2852-ACA8-E0AB2DDF1DC6}"/>
              </a:ext>
            </a:extLst>
          </xdr:cNvPr>
          <xdr:cNvSpPr/>
        </xdr:nvSpPr>
        <xdr:spPr>
          <a:xfrm>
            <a:off x="914399" y="74990337"/>
            <a:ext cx="2481264" cy="714379"/>
          </a:xfrm>
          <a:prstGeom prst="rect">
            <a:avLst/>
          </a:pr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1910" name="Straight Connector 1909">
            <a:extLst>
              <a:ext uri="{FF2B5EF4-FFF2-40B4-BE49-F238E27FC236}">
                <a16:creationId xmlns:a16="http://schemas.microsoft.com/office/drawing/2014/main" id="{990AB67A-6726-23D7-CAFD-94244641620B}"/>
              </a:ext>
            </a:extLst>
          </xdr:cNvPr>
          <xdr:cNvCxnSpPr/>
        </xdr:nvCxnSpPr>
        <xdr:spPr>
          <a:xfrm>
            <a:off x="914400" y="75599941"/>
            <a:ext cx="248126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54" name="Straight Connector 1953">
            <a:extLst>
              <a:ext uri="{FF2B5EF4-FFF2-40B4-BE49-F238E27FC236}">
                <a16:creationId xmlns:a16="http://schemas.microsoft.com/office/drawing/2014/main" id="{31B4271B-0607-DC8D-9E47-37BC0E27D2EA}"/>
              </a:ext>
            </a:extLst>
          </xdr:cNvPr>
          <xdr:cNvCxnSpPr/>
        </xdr:nvCxnSpPr>
        <xdr:spPr>
          <a:xfrm>
            <a:off x="4033490" y="72707381"/>
            <a:ext cx="213023" cy="682744"/>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90" name="TextBox 1989">
            <a:extLst>
              <a:ext uri="{FF2B5EF4-FFF2-40B4-BE49-F238E27FC236}">
                <a16:creationId xmlns:a16="http://schemas.microsoft.com/office/drawing/2014/main" id="{F88A6DD9-737F-39DA-5F58-F94B1FBA34C5}"/>
              </a:ext>
            </a:extLst>
          </xdr:cNvPr>
          <xdr:cNvSpPr txBox="1"/>
        </xdr:nvSpPr>
        <xdr:spPr>
          <a:xfrm>
            <a:off x="2305051" y="73761600"/>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1992" name="Straight Connector 1991">
            <a:extLst>
              <a:ext uri="{FF2B5EF4-FFF2-40B4-BE49-F238E27FC236}">
                <a16:creationId xmlns:a16="http://schemas.microsoft.com/office/drawing/2014/main" id="{7869801B-A0B5-CA57-C7F4-DB20E6A3E257}"/>
              </a:ext>
            </a:extLst>
          </xdr:cNvPr>
          <xdr:cNvCxnSpPr/>
        </xdr:nvCxnSpPr>
        <xdr:spPr>
          <a:xfrm flipV="1">
            <a:off x="490175" y="72302632"/>
            <a:ext cx="3577000" cy="111911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94" name="Straight Connector 1993">
            <a:extLst>
              <a:ext uri="{FF2B5EF4-FFF2-40B4-BE49-F238E27FC236}">
                <a16:creationId xmlns:a16="http://schemas.microsoft.com/office/drawing/2014/main" id="{DE4D04C2-3FD4-FB52-907B-4097F7DBFA08}"/>
              </a:ext>
            </a:extLst>
          </xdr:cNvPr>
          <xdr:cNvCxnSpPr/>
        </xdr:nvCxnSpPr>
        <xdr:spPr>
          <a:xfrm flipH="1" flipV="1">
            <a:off x="561625" y="73288405"/>
            <a:ext cx="119413" cy="39189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95" name="Straight Connector 1994">
            <a:extLst>
              <a:ext uri="{FF2B5EF4-FFF2-40B4-BE49-F238E27FC236}">
                <a16:creationId xmlns:a16="http://schemas.microsoft.com/office/drawing/2014/main" id="{6844EEE5-CA8F-4EC3-2113-2E6CF29DAEBE}"/>
              </a:ext>
            </a:extLst>
          </xdr:cNvPr>
          <xdr:cNvCxnSpPr/>
        </xdr:nvCxnSpPr>
        <xdr:spPr>
          <a:xfrm flipH="1">
            <a:off x="561975" y="73332975"/>
            <a:ext cx="66675"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96" name="Straight Connector 1995">
            <a:extLst>
              <a:ext uri="{FF2B5EF4-FFF2-40B4-BE49-F238E27FC236}">
                <a16:creationId xmlns:a16="http://schemas.microsoft.com/office/drawing/2014/main" id="{8997F4E6-2EAE-0A6B-755D-CE9C0532FBF7}"/>
              </a:ext>
            </a:extLst>
          </xdr:cNvPr>
          <xdr:cNvCxnSpPr/>
        </xdr:nvCxnSpPr>
        <xdr:spPr>
          <a:xfrm flipH="1" flipV="1">
            <a:off x="3895375" y="72240655"/>
            <a:ext cx="119413" cy="39189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97" name="Straight Connector 1996">
            <a:extLst>
              <a:ext uri="{FF2B5EF4-FFF2-40B4-BE49-F238E27FC236}">
                <a16:creationId xmlns:a16="http://schemas.microsoft.com/office/drawing/2014/main" id="{2E27B5ED-1DDC-5D73-CF7C-1B764452C621}"/>
              </a:ext>
            </a:extLst>
          </xdr:cNvPr>
          <xdr:cNvCxnSpPr/>
        </xdr:nvCxnSpPr>
        <xdr:spPr>
          <a:xfrm flipH="1">
            <a:off x="3895725" y="72285225"/>
            <a:ext cx="66675" cy="12858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00" name="Straight Connector 1999">
            <a:extLst>
              <a:ext uri="{FF2B5EF4-FFF2-40B4-BE49-F238E27FC236}">
                <a16:creationId xmlns:a16="http://schemas.microsoft.com/office/drawing/2014/main" id="{7852EBDF-E71D-4067-53F0-C40946DF7233}"/>
              </a:ext>
            </a:extLst>
          </xdr:cNvPr>
          <xdr:cNvCxnSpPr/>
        </xdr:nvCxnSpPr>
        <xdr:spPr>
          <a:xfrm>
            <a:off x="257175" y="74990324"/>
            <a:ext cx="62388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02" name="Straight Connector 2001">
            <a:extLst>
              <a:ext uri="{FF2B5EF4-FFF2-40B4-BE49-F238E27FC236}">
                <a16:creationId xmlns:a16="http://schemas.microsoft.com/office/drawing/2014/main" id="{3CBB117D-52D7-CFCA-9A17-45AEC85EEE64}"/>
              </a:ext>
            </a:extLst>
          </xdr:cNvPr>
          <xdr:cNvCxnSpPr/>
        </xdr:nvCxnSpPr>
        <xdr:spPr>
          <a:xfrm>
            <a:off x="647700" y="74323575"/>
            <a:ext cx="0" cy="14763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04" name="Straight Connector 2003">
            <a:extLst>
              <a:ext uri="{FF2B5EF4-FFF2-40B4-BE49-F238E27FC236}">
                <a16:creationId xmlns:a16="http://schemas.microsoft.com/office/drawing/2014/main" id="{19B35550-960C-54A9-AFC0-F911B5BE1BC8}"/>
              </a:ext>
            </a:extLst>
          </xdr:cNvPr>
          <xdr:cNvCxnSpPr/>
        </xdr:nvCxnSpPr>
        <xdr:spPr>
          <a:xfrm flipH="1">
            <a:off x="604838" y="74952224"/>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05" name="Straight Connector 2004">
            <a:extLst>
              <a:ext uri="{FF2B5EF4-FFF2-40B4-BE49-F238E27FC236}">
                <a16:creationId xmlns:a16="http://schemas.microsoft.com/office/drawing/2014/main" id="{2B6FBFA4-69A0-BBA3-8DAA-44B84C902ADD}"/>
              </a:ext>
            </a:extLst>
          </xdr:cNvPr>
          <xdr:cNvCxnSpPr/>
        </xdr:nvCxnSpPr>
        <xdr:spPr>
          <a:xfrm>
            <a:off x="323851" y="74923650"/>
            <a:ext cx="0" cy="8715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06" name="Straight Connector 2005">
            <a:extLst>
              <a:ext uri="{FF2B5EF4-FFF2-40B4-BE49-F238E27FC236}">
                <a16:creationId xmlns:a16="http://schemas.microsoft.com/office/drawing/2014/main" id="{6219D157-3A44-6593-1E6D-D086537E761C}"/>
              </a:ext>
            </a:extLst>
          </xdr:cNvPr>
          <xdr:cNvCxnSpPr/>
        </xdr:nvCxnSpPr>
        <xdr:spPr>
          <a:xfrm flipH="1">
            <a:off x="280989" y="74947461"/>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11" name="Straight Connector 2010">
            <a:extLst>
              <a:ext uri="{FF2B5EF4-FFF2-40B4-BE49-F238E27FC236}">
                <a16:creationId xmlns:a16="http://schemas.microsoft.com/office/drawing/2014/main" id="{BAAE9887-5211-4B21-59FE-9E6CC4E4D3C2}"/>
              </a:ext>
            </a:extLst>
          </xdr:cNvPr>
          <xdr:cNvCxnSpPr/>
        </xdr:nvCxnSpPr>
        <xdr:spPr>
          <a:xfrm>
            <a:off x="257173" y="75704699"/>
            <a:ext cx="62388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12" name="Straight Connector 2011">
            <a:extLst>
              <a:ext uri="{FF2B5EF4-FFF2-40B4-BE49-F238E27FC236}">
                <a16:creationId xmlns:a16="http://schemas.microsoft.com/office/drawing/2014/main" id="{A1D3E9E1-6BBB-FA30-EC41-2A44376A913D}"/>
              </a:ext>
            </a:extLst>
          </xdr:cNvPr>
          <xdr:cNvCxnSpPr/>
        </xdr:nvCxnSpPr>
        <xdr:spPr>
          <a:xfrm flipH="1">
            <a:off x="604836" y="75666599"/>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13" name="Straight Connector 2012">
            <a:extLst>
              <a:ext uri="{FF2B5EF4-FFF2-40B4-BE49-F238E27FC236}">
                <a16:creationId xmlns:a16="http://schemas.microsoft.com/office/drawing/2014/main" id="{79ED72E8-4119-9F54-E6FF-2B62C60ACBA2}"/>
              </a:ext>
            </a:extLst>
          </xdr:cNvPr>
          <xdr:cNvCxnSpPr/>
        </xdr:nvCxnSpPr>
        <xdr:spPr>
          <a:xfrm flipH="1">
            <a:off x="280987" y="75661836"/>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14" name="Straight Connector 2013">
            <a:extLst>
              <a:ext uri="{FF2B5EF4-FFF2-40B4-BE49-F238E27FC236}">
                <a16:creationId xmlns:a16="http://schemas.microsoft.com/office/drawing/2014/main" id="{1869017B-8E08-830B-013F-94E9A5FF90C4}"/>
              </a:ext>
            </a:extLst>
          </xdr:cNvPr>
          <xdr:cNvCxnSpPr/>
        </xdr:nvCxnSpPr>
        <xdr:spPr>
          <a:xfrm>
            <a:off x="561975" y="75418950"/>
            <a:ext cx="31431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15" name="Straight Connector 2014">
            <a:extLst>
              <a:ext uri="{FF2B5EF4-FFF2-40B4-BE49-F238E27FC236}">
                <a16:creationId xmlns:a16="http://schemas.microsoft.com/office/drawing/2014/main" id="{F5E2C434-8277-4672-F4AB-56CBB6E5565A}"/>
              </a:ext>
            </a:extLst>
          </xdr:cNvPr>
          <xdr:cNvCxnSpPr/>
        </xdr:nvCxnSpPr>
        <xdr:spPr>
          <a:xfrm flipH="1">
            <a:off x="600066" y="7538085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17" name="Straight Connector 2016">
            <a:extLst>
              <a:ext uri="{FF2B5EF4-FFF2-40B4-BE49-F238E27FC236}">
                <a16:creationId xmlns:a16="http://schemas.microsoft.com/office/drawing/2014/main" id="{9F75BDB6-7E68-10A4-1DDE-36D71E92AF64}"/>
              </a:ext>
            </a:extLst>
          </xdr:cNvPr>
          <xdr:cNvCxnSpPr/>
        </xdr:nvCxnSpPr>
        <xdr:spPr>
          <a:xfrm>
            <a:off x="6315075" y="73313926"/>
            <a:ext cx="0" cy="24717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19" name="Straight Connector 2018">
            <a:extLst>
              <a:ext uri="{FF2B5EF4-FFF2-40B4-BE49-F238E27FC236}">
                <a16:creationId xmlns:a16="http://schemas.microsoft.com/office/drawing/2014/main" id="{1C885A7F-C04F-6D03-64B0-B6B857880147}"/>
              </a:ext>
            </a:extLst>
          </xdr:cNvPr>
          <xdr:cNvCxnSpPr/>
        </xdr:nvCxnSpPr>
        <xdr:spPr>
          <a:xfrm flipH="1">
            <a:off x="5300663" y="74637900"/>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35" name="Straight Connector 2034">
            <a:extLst>
              <a:ext uri="{FF2B5EF4-FFF2-40B4-BE49-F238E27FC236}">
                <a16:creationId xmlns:a16="http://schemas.microsoft.com/office/drawing/2014/main" id="{89132291-BBCB-B81A-D456-F1D192F09E4C}"/>
              </a:ext>
            </a:extLst>
          </xdr:cNvPr>
          <xdr:cNvCxnSpPr/>
        </xdr:nvCxnSpPr>
        <xdr:spPr>
          <a:xfrm>
            <a:off x="6943375" y="71702493"/>
            <a:ext cx="265031" cy="84943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37" name="Straight Connector 2036">
            <a:extLst>
              <a:ext uri="{FF2B5EF4-FFF2-40B4-BE49-F238E27FC236}">
                <a16:creationId xmlns:a16="http://schemas.microsoft.com/office/drawing/2014/main" id="{E83AEE86-CC92-DAA7-AD55-A234FD027DCC}"/>
              </a:ext>
            </a:extLst>
          </xdr:cNvPr>
          <xdr:cNvCxnSpPr/>
        </xdr:nvCxnSpPr>
        <xdr:spPr>
          <a:xfrm flipV="1">
            <a:off x="6581775" y="71647050"/>
            <a:ext cx="847540" cy="2651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1" name="Straight Connector 2040">
            <a:extLst>
              <a:ext uri="{FF2B5EF4-FFF2-40B4-BE49-F238E27FC236}">
                <a16:creationId xmlns:a16="http://schemas.microsoft.com/office/drawing/2014/main" id="{8F327ADF-6134-47D5-B3E2-3BE84FC4D664}"/>
              </a:ext>
            </a:extLst>
          </xdr:cNvPr>
          <xdr:cNvCxnSpPr/>
        </xdr:nvCxnSpPr>
        <xdr:spPr>
          <a:xfrm flipH="1">
            <a:off x="6943725" y="71742300"/>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2" name="Straight Connector 2041">
            <a:extLst>
              <a:ext uri="{FF2B5EF4-FFF2-40B4-BE49-F238E27FC236}">
                <a16:creationId xmlns:a16="http://schemas.microsoft.com/office/drawing/2014/main" id="{3CC6A10B-946E-84E1-11F8-4765A894DCBF}"/>
              </a:ext>
            </a:extLst>
          </xdr:cNvPr>
          <xdr:cNvCxnSpPr/>
        </xdr:nvCxnSpPr>
        <xdr:spPr>
          <a:xfrm flipV="1">
            <a:off x="6791322" y="72323325"/>
            <a:ext cx="847540" cy="2651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82" name="Straight Connector 581">
            <a:extLst>
              <a:ext uri="{FF2B5EF4-FFF2-40B4-BE49-F238E27FC236}">
                <a16:creationId xmlns:a16="http://schemas.microsoft.com/office/drawing/2014/main" id="{6852E77B-927E-690F-FD29-9C2A95E4E2AF}"/>
              </a:ext>
            </a:extLst>
          </xdr:cNvPr>
          <xdr:cNvCxnSpPr/>
        </xdr:nvCxnSpPr>
        <xdr:spPr>
          <a:xfrm flipH="1">
            <a:off x="7153272" y="72418575"/>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0" name="Straight Connector 1249">
            <a:extLst>
              <a:ext uri="{FF2B5EF4-FFF2-40B4-BE49-F238E27FC236}">
                <a16:creationId xmlns:a16="http://schemas.microsoft.com/office/drawing/2014/main" id="{BBD41480-994C-3BCA-7E46-57ABA02209D4}"/>
              </a:ext>
            </a:extLst>
          </xdr:cNvPr>
          <xdr:cNvCxnSpPr/>
        </xdr:nvCxnSpPr>
        <xdr:spPr>
          <a:xfrm>
            <a:off x="7314850" y="71588193"/>
            <a:ext cx="265031" cy="84943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3" name="Straight Connector 1592">
            <a:extLst>
              <a:ext uri="{FF2B5EF4-FFF2-40B4-BE49-F238E27FC236}">
                <a16:creationId xmlns:a16="http://schemas.microsoft.com/office/drawing/2014/main" id="{2337736B-6B9C-12F6-8F69-5C7ECCA31953}"/>
              </a:ext>
            </a:extLst>
          </xdr:cNvPr>
          <xdr:cNvCxnSpPr/>
        </xdr:nvCxnSpPr>
        <xdr:spPr>
          <a:xfrm flipH="1">
            <a:off x="7315200" y="71628000"/>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94" name="Straight Connector 1593">
            <a:extLst>
              <a:ext uri="{FF2B5EF4-FFF2-40B4-BE49-F238E27FC236}">
                <a16:creationId xmlns:a16="http://schemas.microsoft.com/office/drawing/2014/main" id="{573434A1-193E-CACD-3E24-1F9A48397A7C}"/>
              </a:ext>
            </a:extLst>
          </xdr:cNvPr>
          <xdr:cNvCxnSpPr/>
        </xdr:nvCxnSpPr>
        <xdr:spPr>
          <a:xfrm flipH="1">
            <a:off x="7524747" y="72304275"/>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00" name="Straight Connector 1599">
            <a:extLst>
              <a:ext uri="{FF2B5EF4-FFF2-40B4-BE49-F238E27FC236}">
                <a16:creationId xmlns:a16="http://schemas.microsoft.com/office/drawing/2014/main" id="{696458A9-39C4-8CF3-1391-109B9274A6DB}"/>
              </a:ext>
            </a:extLst>
          </xdr:cNvPr>
          <xdr:cNvCxnSpPr/>
        </xdr:nvCxnSpPr>
        <xdr:spPr>
          <a:xfrm flipV="1">
            <a:off x="6786563" y="72037575"/>
            <a:ext cx="347919" cy="10885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3" name="Straight Connector 1662">
            <a:extLst>
              <a:ext uri="{FF2B5EF4-FFF2-40B4-BE49-F238E27FC236}">
                <a16:creationId xmlns:a16="http://schemas.microsoft.com/office/drawing/2014/main" id="{8ECFD9F3-196C-53E6-DFF8-68E3A9AE435C}"/>
              </a:ext>
            </a:extLst>
          </xdr:cNvPr>
          <xdr:cNvCxnSpPr/>
        </xdr:nvCxnSpPr>
        <xdr:spPr>
          <a:xfrm flipH="1">
            <a:off x="7029447" y="72013763"/>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1" name="Straight Connector 1670">
            <a:extLst>
              <a:ext uri="{FF2B5EF4-FFF2-40B4-BE49-F238E27FC236}">
                <a16:creationId xmlns:a16="http://schemas.microsoft.com/office/drawing/2014/main" id="{F123EC7A-08BC-6C10-59FD-46444F734DFD}"/>
              </a:ext>
            </a:extLst>
          </xdr:cNvPr>
          <xdr:cNvCxnSpPr/>
        </xdr:nvCxnSpPr>
        <xdr:spPr>
          <a:xfrm>
            <a:off x="909637" y="75766613"/>
            <a:ext cx="0" cy="3095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87" name="Straight Connector 1686">
            <a:extLst>
              <a:ext uri="{FF2B5EF4-FFF2-40B4-BE49-F238E27FC236}">
                <a16:creationId xmlns:a16="http://schemas.microsoft.com/office/drawing/2014/main" id="{049B7D36-1717-3598-8850-FEFB6741EB7E}"/>
              </a:ext>
            </a:extLst>
          </xdr:cNvPr>
          <xdr:cNvCxnSpPr/>
        </xdr:nvCxnSpPr>
        <xdr:spPr>
          <a:xfrm>
            <a:off x="838201" y="75990454"/>
            <a:ext cx="37957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13" name="Straight Connector 1712">
            <a:extLst>
              <a:ext uri="{FF2B5EF4-FFF2-40B4-BE49-F238E27FC236}">
                <a16:creationId xmlns:a16="http://schemas.microsoft.com/office/drawing/2014/main" id="{30CF8CB8-2475-C8C2-2E2E-DA25520CA9F5}"/>
              </a:ext>
            </a:extLst>
          </xdr:cNvPr>
          <xdr:cNvCxnSpPr/>
        </xdr:nvCxnSpPr>
        <xdr:spPr>
          <a:xfrm flipH="1">
            <a:off x="866773" y="75947591"/>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20" name="Straight Connector 1719">
            <a:extLst>
              <a:ext uri="{FF2B5EF4-FFF2-40B4-BE49-F238E27FC236}">
                <a16:creationId xmlns:a16="http://schemas.microsoft.com/office/drawing/2014/main" id="{F09C1B35-FDBC-2C32-5278-557329D5E5F8}"/>
              </a:ext>
            </a:extLst>
          </xdr:cNvPr>
          <xdr:cNvCxnSpPr/>
        </xdr:nvCxnSpPr>
        <xdr:spPr>
          <a:xfrm>
            <a:off x="3400424" y="75790425"/>
            <a:ext cx="0" cy="2714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25" name="Straight Connector 1724">
            <a:extLst>
              <a:ext uri="{FF2B5EF4-FFF2-40B4-BE49-F238E27FC236}">
                <a16:creationId xmlns:a16="http://schemas.microsoft.com/office/drawing/2014/main" id="{9EA391FF-7F3A-2979-1013-A419C002190D}"/>
              </a:ext>
            </a:extLst>
          </xdr:cNvPr>
          <xdr:cNvCxnSpPr/>
        </xdr:nvCxnSpPr>
        <xdr:spPr>
          <a:xfrm flipH="1">
            <a:off x="3357560" y="75947589"/>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66" name="Straight Connector 1765">
            <a:extLst>
              <a:ext uri="{FF2B5EF4-FFF2-40B4-BE49-F238E27FC236}">
                <a16:creationId xmlns:a16="http://schemas.microsoft.com/office/drawing/2014/main" id="{1FE54856-C8C2-0762-5E8C-08ECE2A41F5A}"/>
              </a:ext>
            </a:extLst>
          </xdr:cNvPr>
          <xdr:cNvCxnSpPr/>
        </xdr:nvCxnSpPr>
        <xdr:spPr>
          <a:xfrm flipH="1">
            <a:off x="6272209" y="74809354"/>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69" name="Straight Connector 1768">
            <a:extLst>
              <a:ext uri="{FF2B5EF4-FFF2-40B4-BE49-F238E27FC236}">
                <a16:creationId xmlns:a16="http://schemas.microsoft.com/office/drawing/2014/main" id="{CF2AC0FB-D106-FA0A-9641-CD13843A4CA1}"/>
              </a:ext>
            </a:extLst>
          </xdr:cNvPr>
          <xdr:cNvCxnSpPr/>
        </xdr:nvCxnSpPr>
        <xdr:spPr>
          <a:xfrm>
            <a:off x="1938337" y="76057125"/>
            <a:ext cx="0" cy="7477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70" name="Straight Connector 1769">
            <a:extLst>
              <a:ext uri="{FF2B5EF4-FFF2-40B4-BE49-F238E27FC236}">
                <a16:creationId xmlns:a16="http://schemas.microsoft.com/office/drawing/2014/main" id="{60F1661C-1A8A-FE18-F32E-BE331CBDE9F3}"/>
              </a:ext>
            </a:extLst>
          </xdr:cNvPr>
          <xdr:cNvCxnSpPr/>
        </xdr:nvCxnSpPr>
        <xdr:spPr>
          <a:xfrm>
            <a:off x="2371725" y="76047600"/>
            <a:ext cx="0" cy="7477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77" name="Straight Connector 1776">
            <a:extLst>
              <a:ext uri="{FF2B5EF4-FFF2-40B4-BE49-F238E27FC236}">
                <a16:creationId xmlns:a16="http://schemas.microsoft.com/office/drawing/2014/main" id="{EDF9DA44-B977-6896-8904-8B0CE464185A}"/>
              </a:ext>
            </a:extLst>
          </xdr:cNvPr>
          <xdr:cNvCxnSpPr/>
        </xdr:nvCxnSpPr>
        <xdr:spPr>
          <a:xfrm>
            <a:off x="1881188" y="76428601"/>
            <a:ext cx="5667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79" name="Straight Connector 1778">
            <a:extLst>
              <a:ext uri="{FF2B5EF4-FFF2-40B4-BE49-F238E27FC236}">
                <a16:creationId xmlns:a16="http://schemas.microsoft.com/office/drawing/2014/main" id="{D26FA089-1069-AA68-5BBF-6C105DF72CA0}"/>
              </a:ext>
            </a:extLst>
          </xdr:cNvPr>
          <xdr:cNvCxnSpPr/>
        </xdr:nvCxnSpPr>
        <xdr:spPr>
          <a:xfrm flipH="1">
            <a:off x="1900237" y="76395262"/>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85" name="Straight Connector 1784">
            <a:extLst>
              <a:ext uri="{FF2B5EF4-FFF2-40B4-BE49-F238E27FC236}">
                <a16:creationId xmlns:a16="http://schemas.microsoft.com/office/drawing/2014/main" id="{76E7411F-40A6-4850-63B7-E71DC28EFC2C}"/>
              </a:ext>
            </a:extLst>
          </xdr:cNvPr>
          <xdr:cNvCxnSpPr/>
        </xdr:nvCxnSpPr>
        <xdr:spPr>
          <a:xfrm flipH="1">
            <a:off x="2333627" y="7639525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86" name="Straight Connector 1785">
            <a:extLst>
              <a:ext uri="{FF2B5EF4-FFF2-40B4-BE49-F238E27FC236}">
                <a16:creationId xmlns:a16="http://schemas.microsoft.com/office/drawing/2014/main" id="{D3267ABC-18EF-F0C2-BE0E-038AE4F4FA06}"/>
              </a:ext>
            </a:extLst>
          </xdr:cNvPr>
          <xdr:cNvCxnSpPr/>
        </xdr:nvCxnSpPr>
        <xdr:spPr>
          <a:xfrm>
            <a:off x="1881184" y="76714353"/>
            <a:ext cx="5667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88" name="Straight Connector 1787">
            <a:extLst>
              <a:ext uri="{FF2B5EF4-FFF2-40B4-BE49-F238E27FC236}">
                <a16:creationId xmlns:a16="http://schemas.microsoft.com/office/drawing/2014/main" id="{2B680A79-7417-1432-B731-2078A430A093}"/>
              </a:ext>
            </a:extLst>
          </xdr:cNvPr>
          <xdr:cNvCxnSpPr/>
        </xdr:nvCxnSpPr>
        <xdr:spPr>
          <a:xfrm flipH="1">
            <a:off x="1900233" y="76681014"/>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92" name="Straight Connector 1791">
            <a:extLst>
              <a:ext uri="{FF2B5EF4-FFF2-40B4-BE49-F238E27FC236}">
                <a16:creationId xmlns:a16="http://schemas.microsoft.com/office/drawing/2014/main" id="{2E94AF46-988F-0DF7-4B73-77E75DECFE94}"/>
              </a:ext>
            </a:extLst>
          </xdr:cNvPr>
          <xdr:cNvCxnSpPr/>
        </xdr:nvCxnSpPr>
        <xdr:spPr>
          <a:xfrm flipH="1">
            <a:off x="2333623" y="76681008"/>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93" name="Straight Connector 1792">
            <a:extLst>
              <a:ext uri="{FF2B5EF4-FFF2-40B4-BE49-F238E27FC236}">
                <a16:creationId xmlns:a16="http://schemas.microsoft.com/office/drawing/2014/main" id="{F1F6EB00-0116-6467-DC4A-5DAF04A3A9E5}"/>
              </a:ext>
            </a:extLst>
          </xdr:cNvPr>
          <xdr:cNvCxnSpPr/>
        </xdr:nvCxnSpPr>
        <xdr:spPr>
          <a:xfrm>
            <a:off x="2181224" y="76066648"/>
            <a:ext cx="0" cy="44767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00" name="Straight Connector 1799">
            <a:extLst>
              <a:ext uri="{FF2B5EF4-FFF2-40B4-BE49-F238E27FC236}">
                <a16:creationId xmlns:a16="http://schemas.microsoft.com/office/drawing/2014/main" id="{31ED0FA7-4E55-6517-92D2-08C4A9D615C6}"/>
              </a:ext>
            </a:extLst>
          </xdr:cNvPr>
          <xdr:cNvCxnSpPr/>
        </xdr:nvCxnSpPr>
        <xdr:spPr>
          <a:xfrm flipH="1">
            <a:off x="2143122" y="76395251"/>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04" name="Straight Connector 1803">
            <a:extLst>
              <a:ext uri="{FF2B5EF4-FFF2-40B4-BE49-F238E27FC236}">
                <a16:creationId xmlns:a16="http://schemas.microsoft.com/office/drawing/2014/main" id="{711970B3-ECFB-4F8A-F9C7-160D58E99800}"/>
              </a:ext>
            </a:extLst>
          </xdr:cNvPr>
          <xdr:cNvCxnSpPr/>
        </xdr:nvCxnSpPr>
        <xdr:spPr>
          <a:xfrm>
            <a:off x="1938337" y="75723750"/>
            <a:ext cx="0" cy="13810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09" name="Straight Connector 1808">
            <a:extLst>
              <a:ext uri="{FF2B5EF4-FFF2-40B4-BE49-F238E27FC236}">
                <a16:creationId xmlns:a16="http://schemas.microsoft.com/office/drawing/2014/main" id="{2389E7E0-EE0E-27CC-AF3B-D47F2D085D18}"/>
              </a:ext>
            </a:extLst>
          </xdr:cNvPr>
          <xdr:cNvCxnSpPr/>
        </xdr:nvCxnSpPr>
        <xdr:spPr>
          <a:xfrm>
            <a:off x="2371725" y="75757088"/>
            <a:ext cx="0" cy="9524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19" name="Straight Connector 1818">
            <a:extLst>
              <a:ext uri="{FF2B5EF4-FFF2-40B4-BE49-F238E27FC236}">
                <a16:creationId xmlns:a16="http://schemas.microsoft.com/office/drawing/2014/main" id="{FC692DB7-37F0-E2C9-2770-E48C9C3A04EB}"/>
              </a:ext>
            </a:extLst>
          </xdr:cNvPr>
          <xdr:cNvCxnSpPr/>
        </xdr:nvCxnSpPr>
        <xdr:spPr>
          <a:xfrm flipV="1">
            <a:off x="3457439" y="73079028"/>
            <a:ext cx="2043246" cy="63971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22" name="Straight Connector 1821">
            <a:extLst>
              <a:ext uri="{FF2B5EF4-FFF2-40B4-BE49-F238E27FC236}">
                <a16:creationId xmlns:a16="http://schemas.microsoft.com/office/drawing/2014/main" id="{051B13A1-8A2F-79A5-C4AD-DE7EC0023AD4}"/>
              </a:ext>
            </a:extLst>
          </xdr:cNvPr>
          <xdr:cNvCxnSpPr/>
        </xdr:nvCxnSpPr>
        <xdr:spPr>
          <a:xfrm>
            <a:off x="5376510" y="72950271"/>
            <a:ext cx="70372" cy="22554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24" name="Straight Connector 1823">
            <a:extLst>
              <a:ext uri="{FF2B5EF4-FFF2-40B4-BE49-F238E27FC236}">
                <a16:creationId xmlns:a16="http://schemas.microsoft.com/office/drawing/2014/main" id="{5849C2C1-1DF4-7043-4FA6-DF2E674BA582}"/>
              </a:ext>
            </a:extLst>
          </xdr:cNvPr>
          <xdr:cNvCxnSpPr/>
        </xdr:nvCxnSpPr>
        <xdr:spPr>
          <a:xfrm flipH="1">
            <a:off x="5372097" y="72975789"/>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36" name="Straight Connector 1835">
            <a:extLst>
              <a:ext uri="{FF2B5EF4-FFF2-40B4-BE49-F238E27FC236}">
                <a16:creationId xmlns:a16="http://schemas.microsoft.com/office/drawing/2014/main" id="{EF368A6C-2132-DE11-C34C-AB4CE40E2ACC}"/>
              </a:ext>
            </a:extLst>
          </xdr:cNvPr>
          <xdr:cNvCxnSpPr/>
        </xdr:nvCxnSpPr>
        <xdr:spPr>
          <a:xfrm flipH="1">
            <a:off x="5391145" y="73056748"/>
            <a:ext cx="57150"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38" name="Straight Connector 1837">
            <a:extLst>
              <a:ext uri="{FF2B5EF4-FFF2-40B4-BE49-F238E27FC236}">
                <a16:creationId xmlns:a16="http://schemas.microsoft.com/office/drawing/2014/main" id="{3E141CAD-AC41-42EC-0C8F-B85198C1B74F}"/>
              </a:ext>
            </a:extLst>
          </xdr:cNvPr>
          <xdr:cNvCxnSpPr/>
        </xdr:nvCxnSpPr>
        <xdr:spPr>
          <a:xfrm flipH="1">
            <a:off x="4229091" y="75947601"/>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1" name="Straight Connector 2050">
            <a:extLst>
              <a:ext uri="{FF2B5EF4-FFF2-40B4-BE49-F238E27FC236}">
                <a16:creationId xmlns:a16="http://schemas.microsoft.com/office/drawing/2014/main" id="{17D7810E-CEC2-55A0-EC4D-517641B2BC2B}"/>
              </a:ext>
            </a:extLst>
          </xdr:cNvPr>
          <xdr:cNvCxnSpPr/>
        </xdr:nvCxnSpPr>
        <xdr:spPr>
          <a:xfrm>
            <a:off x="4572001" y="74242612"/>
            <a:ext cx="182879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3" name="Straight Connector 2052">
            <a:extLst>
              <a:ext uri="{FF2B5EF4-FFF2-40B4-BE49-F238E27FC236}">
                <a16:creationId xmlns:a16="http://schemas.microsoft.com/office/drawing/2014/main" id="{15879EFD-10FD-28B8-76BE-3E523717857B}"/>
              </a:ext>
            </a:extLst>
          </xdr:cNvPr>
          <xdr:cNvCxnSpPr/>
        </xdr:nvCxnSpPr>
        <xdr:spPr>
          <a:xfrm>
            <a:off x="3514725" y="75704701"/>
            <a:ext cx="6191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4" name="Straight Connector 2053">
            <a:extLst>
              <a:ext uri="{FF2B5EF4-FFF2-40B4-BE49-F238E27FC236}">
                <a16:creationId xmlns:a16="http://schemas.microsoft.com/office/drawing/2014/main" id="{7C3037E3-A1C6-C694-14B5-084C590B6E15}"/>
              </a:ext>
            </a:extLst>
          </xdr:cNvPr>
          <xdr:cNvCxnSpPr/>
        </xdr:nvCxnSpPr>
        <xdr:spPr>
          <a:xfrm>
            <a:off x="5329238" y="75704700"/>
            <a:ext cx="10525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6" name="Straight Connector 2055">
            <a:extLst>
              <a:ext uri="{FF2B5EF4-FFF2-40B4-BE49-F238E27FC236}">
                <a16:creationId xmlns:a16="http://schemas.microsoft.com/office/drawing/2014/main" id="{580D8AA4-A713-6CDE-55CD-A4B8F2E95CB7}"/>
              </a:ext>
            </a:extLst>
          </xdr:cNvPr>
          <xdr:cNvCxnSpPr/>
        </xdr:nvCxnSpPr>
        <xdr:spPr>
          <a:xfrm flipH="1">
            <a:off x="6276975" y="73361552"/>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8" name="Straight Connector 2057">
            <a:extLst>
              <a:ext uri="{FF2B5EF4-FFF2-40B4-BE49-F238E27FC236}">
                <a16:creationId xmlns:a16="http://schemas.microsoft.com/office/drawing/2014/main" id="{CAB75093-42C8-B180-8680-6C8D21B3F8B2}"/>
              </a:ext>
            </a:extLst>
          </xdr:cNvPr>
          <xdr:cNvCxnSpPr/>
        </xdr:nvCxnSpPr>
        <xdr:spPr>
          <a:xfrm>
            <a:off x="981075" y="72580500"/>
            <a:ext cx="723900" cy="12668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059" name="Straight Connector 2058">
            <a:extLst>
              <a:ext uri="{FF2B5EF4-FFF2-40B4-BE49-F238E27FC236}">
                <a16:creationId xmlns:a16="http://schemas.microsoft.com/office/drawing/2014/main" id="{14D423AA-47D2-3F7D-4946-36885D7005B8}"/>
              </a:ext>
            </a:extLst>
          </xdr:cNvPr>
          <xdr:cNvCxnSpPr/>
        </xdr:nvCxnSpPr>
        <xdr:spPr>
          <a:xfrm flipH="1">
            <a:off x="885825" y="75233213"/>
            <a:ext cx="571500" cy="1023937"/>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165" name="Freeform: Shape 2164">
            <a:extLst>
              <a:ext uri="{FF2B5EF4-FFF2-40B4-BE49-F238E27FC236}">
                <a16:creationId xmlns:a16="http://schemas.microsoft.com/office/drawing/2014/main" id="{AAA47911-97DB-DE86-2383-4AF9CD433E48}"/>
              </a:ext>
            </a:extLst>
          </xdr:cNvPr>
          <xdr:cNvSpPr/>
        </xdr:nvSpPr>
        <xdr:spPr>
          <a:xfrm rot="17644136">
            <a:off x="3818769" y="73473386"/>
            <a:ext cx="668620" cy="1938338"/>
          </a:xfrm>
          <a:custGeom>
            <a:avLst/>
            <a:gdLst>
              <a:gd name="connsiteX0" fmla="*/ 352425 w 809625"/>
              <a:gd name="connsiteY0" fmla="*/ 1938338 h 1938338"/>
              <a:gd name="connsiteX1" fmla="*/ 295275 w 809625"/>
              <a:gd name="connsiteY1" fmla="*/ 1857375 h 1938338"/>
              <a:gd name="connsiteX2" fmla="*/ 0 w 809625"/>
              <a:gd name="connsiteY2" fmla="*/ 1857375 h 1938338"/>
              <a:gd name="connsiteX3" fmla="*/ 0 w 809625"/>
              <a:gd name="connsiteY3" fmla="*/ 0 h 1938338"/>
              <a:gd name="connsiteX4" fmla="*/ 809625 w 809625"/>
              <a:gd name="connsiteY4" fmla="*/ 0 h 1938338"/>
              <a:gd name="connsiteX5" fmla="*/ 809625 w 809625"/>
              <a:gd name="connsiteY5" fmla="*/ 1857375 h 1938338"/>
              <a:gd name="connsiteX6" fmla="*/ 504825 w 809625"/>
              <a:gd name="connsiteY6" fmla="*/ 1857375 h 1938338"/>
              <a:gd name="connsiteX7" fmla="*/ 428625 w 809625"/>
              <a:gd name="connsiteY7" fmla="*/ 1766888 h 1938338"/>
              <a:gd name="connsiteX8" fmla="*/ 352425 w 809625"/>
              <a:gd name="connsiteY8" fmla="*/ 1938338 h 1938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09625" h="1938338">
                <a:moveTo>
                  <a:pt x="352425" y="1938338"/>
                </a:moveTo>
                <a:lnTo>
                  <a:pt x="295275" y="1857375"/>
                </a:lnTo>
                <a:lnTo>
                  <a:pt x="0" y="1857375"/>
                </a:lnTo>
                <a:lnTo>
                  <a:pt x="0" y="0"/>
                </a:lnTo>
                <a:lnTo>
                  <a:pt x="809625" y="0"/>
                </a:lnTo>
                <a:lnTo>
                  <a:pt x="809625" y="1857375"/>
                </a:lnTo>
                <a:lnTo>
                  <a:pt x="504825" y="1857375"/>
                </a:lnTo>
                <a:lnTo>
                  <a:pt x="428625" y="1766888"/>
                </a:lnTo>
                <a:lnTo>
                  <a:pt x="352425" y="1938338"/>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2168" name="Straight Connector 2167">
            <a:extLst>
              <a:ext uri="{FF2B5EF4-FFF2-40B4-BE49-F238E27FC236}">
                <a16:creationId xmlns:a16="http://schemas.microsoft.com/office/drawing/2014/main" id="{29CCF8EA-CAB3-40DF-4FE8-D011C4A3DDD8}"/>
              </a:ext>
            </a:extLst>
          </xdr:cNvPr>
          <xdr:cNvCxnSpPr/>
        </xdr:nvCxnSpPr>
        <xdr:spPr>
          <a:xfrm>
            <a:off x="3161626" y="74275461"/>
            <a:ext cx="1695887" cy="7575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170" name="Freeform: Shape 2169">
            <a:extLst>
              <a:ext uri="{FF2B5EF4-FFF2-40B4-BE49-F238E27FC236}">
                <a16:creationId xmlns:a16="http://schemas.microsoft.com/office/drawing/2014/main" id="{57FBB25D-550B-7B1D-CF67-EB47660B31B6}"/>
              </a:ext>
            </a:extLst>
          </xdr:cNvPr>
          <xdr:cNvSpPr/>
        </xdr:nvSpPr>
        <xdr:spPr>
          <a:xfrm>
            <a:off x="1938337" y="73352024"/>
            <a:ext cx="433387" cy="2238375"/>
          </a:xfrm>
          <a:custGeom>
            <a:avLst/>
            <a:gdLst>
              <a:gd name="connsiteX0" fmla="*/ 433387 w 433387"/>
              <a:gd name="connsiteY0" fmla="*/ 0 h 2238375"/>
              <a:gd name="connsiteX1" fmla="*/ 433387 w 433387"/>
              <a:gd name="connsiteY1" fmla="*/ 2238375 h 2238375"/>
              <a:gd name="connsiteX2" fmla="*/ 0 w 433387"/>
              <a:gd name="connsiteY2" fmla="*/ 2238375 h 2238375"/>
              <a:gd name="connsiteX3" fmla="*/ 0 w 433387"/>
              <a:gd name="connsiteY3" fmla="*/ 138112 h 2238375"/>
              <a:gd name="connsiteX4" fmla="*/ 433387 w 433387"/>
              <a:gd name="connsiteY4" fmla="*/ 0 h 22383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33387" h="2238375">
                <a:moveTo>
                  <a:pt x="433387" y="0"/>
                </a:moveTo>
                <a:lnTo>
                  <a:pt x="433387" y="2238375"/>
                </a:lnTo>
                <a:lnTo>
                  <a:pt x="0" y="2238375"/>
                </a:lnTo>
                <a:lnTo>
                  <a:pt x="0" y="138112"/>
                </a:lnTo>
                <a:lnTo>
                  <a:pt x="433387"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1951" name="Straight Connector 1950">
            <a:extLst>
              <a:ext uri="{FF2B5EF4-FFF2-40B4-BE49-F238E27FC236}">
                <a16:creationId xmlns:a16="http://schemas.microsoft.com/office/drawing/2014/main" id="{B203AB1D-ACD6-7AF0-93C3-E203CDB0427B}"/>
              </a:ext>
            </a:extLst>
          </xdr:cNvPr>
          <xdr:cNvCxnSpPr/>
        </xdr:nvCxnSpPr>
        <xdr:spPr>
          <a:xfrm>
            <a:off x="2181225" y="73590150"/>
            <a:ext cx="0" cy="2124075"/>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982" name="Straight Connector 1981">
            <a:extLst>
              <a:ext uri="{FF2B5EF4-FFF2-40B4-BE49-F238E27FC236}">
                <a16:creationId xmlns:a16="http://schemas.microsoft.com/office/drawing/2014/main" id="{30D0F6A1-AE02-886C-5383-809C95757DA9}"/>
              </a:ext>
            </a:extLst>
          </xdr:cNvPr>
          <xdr:cNvCxnSpPr/>
        </xdr:nvCxnSpPr>
        <xdr:spPr>
          <a:xfrm flipV="1">
            <a:off x="790227" y="72166163"/>
            <a:ext cx="5942271" cy="1860436"/>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1946" name="Straight Connector 1945">
            <a:extLst>
              <a:ext uri="{FF2B5EF4-FFF2-40B4-BE49-F238E27FC236}">
                <a16:creationId xmlns:a16="http://schemas.microsoft.com/office/drawing/2014/main" id="{FC00F7B9-DD49-0E34-6AB1-6DDDBCDC8A57}"/>
              </a:ext>
            </a:extLst>
          </xdr:cNvPr>
          <xdr:cNvCxnSpPr/>
        </xdr:nvCxnSpPr>
        <xdr:spPr>
          <a:xfrm>
            <a:off x="2300287" y="73371075"/>
            <a:ext cx="0" cy="22145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74" name="Straight Connector 2173">
            <a:extLst>
              <a:ext uri="{FF2B5EF4-FFF2-40B4-BE49-F238E27FC236}">
                <a16:creationId xmlns:a16="http://schemas.microsoft.com/office/drawing/2014/main" id="{222B4030-BE6D-7391-7729-643389C630C0}"/>
              </a:ext>
            </a:extLst>
          </xdr:cNvPr>
          <xdr:cNvCxnSpPr/>
        </xdr:nvCxnSpPr>
        <xdr:spPr>
          <a:xfrm flipH="1">
            <a:off x="4265305" y="74261162"/>
            <a:ext cx="272687" cy="61048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50" name="Straight Connector 1949">
            <a:extLst>
              <a:ext uri="{FF2B5EF4-FFF2-40B4-BE49-F238E27FC236}">
                <a16:creationId xmlns:a16="http://schemas.microsoft.com/office/drawing/2014/main" id="{944DD255-EF50-8E29-B827-5BD5C3AA3BCE}"/>
              </a:ext>
            </a:extLst>
          </xdr:cNvPr>
          <xdr:cNvCxnSpPr/>
        </xdr:nvCxnSpPr>
        <xdr:spPr>
          <a:xfrm>
            <a:off x="2176463" y="73599675"/>
            <a:ext cx="2844491" cy="1266825"/>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1983" name="Arc 1982">
            <a:extLst>
              <a:ext uri="{FF2B5EF4-FFF2-40B4-BE49-F238E27FC236}">
                <a16:creationId xmlns:a16="http://schemas.microsoft.com/office/drawing/2014/main" id="{D7E95143-5226-66A2-C16D-4899E25DD4F2}"/>
              </a:ext>
            </a:extLst>
          </xdr:cNvPr>
          <xdr:cNvSpPr/>
        </xdr:nvSpPr>
        <xdr:spPr>
          <a:xfrm rot="6389627">
            <a:off x="2021080" y="73444290"/>
            <a:ext cx="463150" cy="463150"/>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cxnSp macro="">
        <xdr:nvCxnSpPr>
          <xdr:cNvPr id="1837" name="Straight Connector 1836">
            <a:extLst>
              <a:ext uri="{FF2B5EF4-FFF2-40B4-BE49-F238E27FC236}">
                <a16:creationId xmlns:a16="http://schemas.microsoft.com/office/drawing/2014/main" id="{427D044D-C047-191A-FA9C-5A959B97BB86}"/>
              </a:ext>
            </a:extLst>
          </xdr:cNvPr>
          <xdr:cNvCxnSpPr/>
        </xdr:nvCxnSpPr>
        <xdr:spPr>
          <a:xfrm>
            <a:off x="4271956" y="74918888"/>
            <a:ext cx="0" cy="11620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2" name="Straight Connector 2051">
            <a:extLst>
              <a:ext uri="{FF2B5EF4-FFF2-40B4-BE49-F238E27FC236}">
                <a16:creationId xmlns:a16="http://schemas.microsoft.com/office/drawing/2014/main" id="{84E66CC2-9203-351A-B502-85AEB9B3076D}"/>
              </a:ext>
            </a:extLst>
          </xdr:cNvPr>
          <xdr:cNvCxnSpPr/>
        </xdr:nvCxnSpPr>
        <xdr:spPr>
          <a:xfrm>
            <a:off x="4305301" y="74852213"/>
            <a:ext cx="20812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62" name="Straight Connector 2061">
            <a:extLst>
              <a:ext uri="{FF2B5EF4-FFF2-40B4-BE49-F238E27FC236}">
                <a16:creationId xmlns:a16="http://schemas.microsoft.com/office/drawing/2014/main" id="{E22217DB-77B1-DEFA-6D68-CFBD55D87376}"/>
              </a:ext>
            </a:extLst>
          </xdr:cNvPr>
          <xdr:cNvCxnSpPr/>
        </xdr:nvCxnSpPr>
        <xdr:spPr>
          <a:xfrm flipV="1">
            <a:off x="4691063" y="73856850"/>
            <a:ext cx="414337" cy="66675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84" name="Straight Connector 2183">
            <a:extLst>
              <a:ext uri="{FF2B5EF4-FFF2-40B4-BE49-F238E27FC236}">
                <a16:creationId xmlns:a16="http://schemas.microsoft.com/office/drawing/2014/main" id="{47871473-751D-4EF5-AC44-0C29BDA2EB93}"/>
              </a:ext>
            </a:extLst>
          </xdr:cNvPr>
          <xdr:cNvCxnSpPr/>
        </xdr:nvCxnSpPr>
        <xdr:spPr>
          <a:xfrm>
            <a:off x="4262437" y="73394887"/>
            <a:ext cx="212883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88" name="Straight Connector 2187">
            <a:extLst>
              <a:ext uri="{FF2B5EF4-FFF2-40B4-BE49-F238E27FC236}">
                <a16:creationId xmlns:a16="http://schemas.microsoft.com/office/drawing/2014/main" id="{9883FD4F-47D5-4AFA-B1B7-20D848863BD7}"/>
              </a:ext>
            </a:extLst>
          </xdr:cNvPr>
          <xdr:cNvCxnSpPr/>
        </xdr:nvCxnSpPr>
        <xdr:spPr>
          <a:xfrm>
            <a:off x="4305300" y="75704701"/>
            <a:ext cx="2000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96" name="Straight Connector 2195">
            <a:extLst>
              <a:ext uri="{FF2B5EF4-FFF2-40B4-BE49-F238E27FC236}">
                <a16:creationId xmlns:a16="http://schemas.microsoft.com/office/drawing/2014/main" id="{790B143C-3A26-48F1-95B5-4E5AD999E3A8}"/>
              </a:ext>
            </a:extLst>
          </xdr:cNvPr>
          <xdr:cNvCxnSpPr/>
        </xdr:nvCxnSpPr>
        <xdr:spPr>
          <a:xfrm flipH="1">
            <a:off x="6276975" y="7420451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98" name="Straight Connector 2197">
            <a:extLst>
              <a:ext uri="{FF2B5EF4-FFF2-40B4-BE49-F238E27FC236}">
                <a16:creationId xmlns:a16="http://schemas.microsoft.com/office/drawing/2014/main" id="{34E6BC0C-EDFC-4AC1-A575-96EA38BA20B3}"/>
              </a:ext>
            </a:extLst>
          </xdr:cNvPr>
          <xdr:cNvCxnSpPr/>
        </xdr:nvCxnSpPr>
        <xdr:spPr>
          <a:xfrm flipH="1">
            <a:off x="6276977" y="75666602"/>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60" name="Straight Connector 1759">
            <a:extLst>
              <a:ext uri="{FF2B5EF4-FFF2-40B4-BE49-F238E27FC236}">
                <a16:creationId xmlns:a16="http://schemas.microsoft.com/office/drawing/2014/main" id="{43442005-6344-C8BC-9E32-5ACC75BC1FD8}"/>
              </a:ext>
            </a:extLst>
          </xdr:cNvPr>
          <xdr:cNvCxnSpPr/>
        </xdr:nvCxnSpPr>
        <xdr:spPr>
          <a:xfrm>
            <a:off x="4552949" y="74290237"/>
            <a:ext cx="0" cy="17859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05" name="Straight Connector 2204">
            <a:extLst>
              <a:ext uri="{FF2B5EF4-FFF2-40B4-BE49-F238E27FC236}">
                <a16:creationId xmlns:a16="http://schemas.microsoft.com/office/drawing/2014/main" id="{42D94436-E442-4446-A6F0-950B95AA3CC2}"/>
              </a:ext>
            </a:extLst>
          </xdr:cNvPr>
          <xdr:cNvCxnSpPr/>
        </xdr:nvCxnSpPr>
        <xdr:spPr>
          <a:xfrm flipH="1">
            <a:off x="4510085" y="75947589"/>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08" name="Straight Connector 2207">
            <a:extLst>
              <a:ext uri="{FF2B5EF4-FFF2-40B4-BE49-F238E27FC236}">
                <a16:creationId xmlns:a16="http://schemas.microsoft.com/office/drawing/2014/main" id="{998A7DC2-7D9B-CC6D-1353-6267BBC0E40A}"/>
              </a:ext>
            </a:extLst>
          </xdr:cNvPr>
          <xdr:cNvCxnSpPr/>
        </xdr:nvCxnSpPr>
        <xdr:spPr>
          <a:xfrm flipH="1">
            <a:off x="5062538" y="74546913"/>
            <a:ext cx="342229" cy="76617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11" name="Straight Connector 2210">
            <a:extLst>
              <a:ext uri="{FF2B5EF4-FFF2-40B4-BE49-F238E27FC236}">
                <a16:creationId xmlns:a16="http://schemas.microsoft.com/office/drawing/2014/main" id="{DB3483DB-F784-C9A6-6FED-4B15237C3338}"/>
              </a:ext>
            </a:extLst>
          </xdr:cNvPr>
          <xdr:cNvCxnSpPr/>
        </xdr:nvCxnSpPr>
        <xdr:spPr>
          <a:xfrm>
            <a:off x="5119017" y="74504050"/>
            <a:ext cx="640852" cy="286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14" name="Straight Connector 2213">
            <a:extLst>
              <a:ext uri="{FF2B5EF4-FFF2-40B4-BE49-F238E27FC236}">
                <a16:creationId xmlns:a16="http://schemas.microsoft.com/office/drawing/2014/main" id="{DCB6D695-9016-64E2-97D4-0A3A10E7D9CD}"/>
              </a:ext>
            </a:extLst>
          </xdr:cNvPr>
          <xdr:cNvCxnSpPr/>
        </xdr:nvCxnSpPr>
        <xdr:spPr>
          <a:xfrm>
            <a:off x="5353050" y="74561700"/>
            <a:ext cx="38100"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15" name="Straight Connector 2214">
            <a:extLst>
              <a:ext uri="{FF2B5EF4-FFF2-40B4-BE49-F238E27FC236}">
                <a16:creationId xmlns:a16="http://schemas.microsoft.com/office/drawing/2014/main" id="{2412588E-B42F-49AB-96BC-90C7A9F17E32}"/>
              </a:ext>
            </a:extLst>
          </xdr:cNvPr>
          <xdr:cNvCxnSpPr/>
        </xdr:nvCxnSpPr>
        <xdr:spPr>
          <a:xfrm flipH="1">
            <a:off x="5176838" y="74685025"/>
            <a:ext cx="537491" cy="12033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16" name="Straight Connector 2215">
            <a:extLst>
              <a:ext uri="{FF2B5EF4-FFF2-40B4-BE49-F238E27FC236}">
                <a16:creationId xmlns:a16="http://schemas.microsoft.com/office/drawing/2014/main" id="{64EFB662-72BC-469D-8195-180D9F732021}"/>
              </a:ext>
            </a:extLst>
          </xdr:cNvPr>
          <xdr:cNvCxnSpPr/>
        </xdr:nvCxnSpPr>
        <xdr:spPr>
          <a:xfrm>
            <a:off x="5662612" y="74699812"/>
            <a:ext cx="38100"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18" name="Straight Connector 2217">
            <a:extLst>
              <a:ext uri="{FF2B5EF4-FFF2-40B4-BE49-F238E27FC236}">
                <a16:creationId xmlns:a16="http://schemas.microsoft.com/office/drawing/2014/main" id="{8C312658-36C1-4679-895E-B80F713B8C66}"/>
              </a:ext>
            </a:extLst>
          </xdr:cNvPr>
          <xdr:cNvCxnSpPr/>
        </xdr:nvCxnSpPr>
        <xdr:spPr>
          <a:xfrm>
            <a:off x="4842794" y="75113651"/>
            <a:ext cx="640852" cy="286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19" name="Straight Connector 2218">
            <a:extLst>
              <a:ext uri="{FF2B5EF4-FFF2-40B4-BE49-F238E27FC236}">
                <a16:creationId xmlns:a16="http://schemas.microsoft.com/office/drawing/2014/main" id="{1A382F92-40DB-4765-A75D-9340A853A7A0}"/>
              </a:ext>
            </a:extLst>
          </xdr:cNvPr>
          <xdr:cNvCxnSpPr/>
        </xdr:nvCxnSpPr>
        <xdr:spPr>
          <a:xfrm>
            <a:off x="5076827" y="75171301"/>
            <a:ext cx="38100"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20" name="Straight Connector 2219">
            <a:extLst>
              <a:ext uri="{FF2B5EF4-FFF2-40B4-BE49-F238E27FC236}">
                <a16:creationId xmlns:a16="http://schemas.microsoft.com/office/drawing/2014/main" id="{4EDD49DD-F1CA-441D-8101-98D7D74476C6}"/>
              </a:ext>
            </a:extLst>
          </xdr:cNvPr>
          <xdr:cNvCxnSpPr/>
        </xdr:nvCxnSpPr>
        <xdr:spPr>
          <a:xfrm>
            <a:off x="5386389" y="75309413"/>
            <a:ext cx="38100"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21" name="Straight Connector 2220">
            <a:extLst>
              <a:ext uri="{FF2B5EF4-FFF2-40B4-BE49-F238E27FC236}">
                <a16:creationId xmlns:a16="http://schemas.microsoft.com/office/drawing/2014/main" id="{9096CA18-803B-4E76-9706-F422DCE5E276}"/>
              </a:ext>
            </a:extLst>
          </xdr:cNvPr>
          <xdr:cNvCxnSpPr/>
        </xdr:nvCxnSpPr>
        <xdr:spPr>
          <a:xfrm>
            <a:off x="5057775" y="74885034"/>
            <a:ext cx="225063" cy="10052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22" name="Straight Connector 2221">
            <a:extLst>
              <a:ext uri="{FF2B5EF4-FFF2-40B4-BE49-F238E27FC236}">
                <a16:creationId xmlns:a16="http://schemas.microsoft.com/office/drawing/2014/main" id="{C01D268D-E942-404D-BDE0-BCA78638D7EE}"/>
              </a:ext>
            </a:extLst>
          </xdr:cNvPr>
          <xdr:cNvCxnSpPr/>
        </xdr:nvCxnSpPr>
        <xdr:spPr>
          <a:xfrm>
            <a:off x="5195892" y="74899841"/>
            <a:ext cx="38100"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27" name="Straight Connector 2226">
            <a:extLst>
              <a:ext uri="{FF2B5EF4-FFF2-40B4-BE49-F238E27FC236}">
                <a16:creationId xmlns:a16="http://schemas.microsoft.com/office/drawing/2014/main" id="{ACC50580-7F11-D94B-F6BA-DEE0A7BAD6A2}"/>
              </a:ext>
            </a:extLst>
          </xdr:cNvPr>
          <xdr:cNvCxnSpPr/>
        </xdr:nvCxnSpPr>
        <xdr:spPr>
          <a:xfrm>
            <a:off x="557213" y="74418825"/>
            <a:ext cx="2905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28" name="Straight Connector 2227">
            <a:extLst>
              <a:ext uri="{FF2B5EF4-FFF2-40B4-BE49-F238E27FC236}">
                <a16:creationId xmlns:a16="http://schemas.microsoft.com/office/drawing/2014/main" id="{1A16BD9E-2031-4937-BECC-E07F8F7FB7C2}"/>
              </a:ext>
            </a:extLst>
          </xdr:cNvPr>
          <xdr:cNvCxnSpPr/>
        </xdr:nvCxnSpPr>
        <xdr:spPr>
          <a:xfrm flipH="1">
            <a:off x="604837" y="74380725"/>
            <a:ext cx="85725" cy="857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60" name="Straight Connector 2059">
            <a:extLst>
              <a:ext uri="{FF2B5EF4-FFF2-40B4-BE49-F238E27FC236}">
                <a16:creationId xmlns:a16="http://schemas.microsoft.com/office/drawing/2014/main" id="{4452D7AC-0388-A5F8-108A-9F6817443FCE}"/>
              </a:ext>
            </a:extLst>
          </xdr:cNvPr>
          <xdr:cNvCxnSpPr/>
        </xdr:nvCxnSpPr>
        <xdr:spPr>
          <a:xfrm flipH="1">
            <a:off x="1228725" y="74733150"/>
            <a:ext cx="838200" cy="18383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998" name="Straight Connector 1997">
            <a:extLst>
              <a:ext uri="{FF2B5EF4-FFF2-40B4-BE49-F238E27FC236}">
                <a16:creationId xmlns:a16="http://schemas.microsoft.com/office/drawing/2014/main" id="{61A9252A-6E1D-B973-3DCC-F4D51A995520}"/>
              </a:ext>
            </a:extLst>
          </xdr:cNvPr>
          <xdr:cNvCxnSpPr/>
        </xdr:nvCxnSpPr>
        <xdr:spPr>
          <a:xfrm>
            <a:off x="914401" y="75418965"/>
            <a:ext cx="2471737"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325" name="Straight Connector 2324">
            <a:extLst>
              <a:ext uri="{FF2B5EF4-FFF2-40B4-BE49-F238E27FC236}">
                <a16:creationId xmlns:a16="http://schemas.microsoft.com/office/drawing/2014/main" id="{4138A826-5526-404A-BDCE-905886FCE765}"/>
              </a:ext>
            </a:extLst>
          </xdr:cNvPr>
          <xdr:cNvCxnSpPr/>
        </xdr:nvCxnSpPr>
        <xdr:spPr>
          <a:xfrm flipH="1">
            <a:off x="3562350" y="74899838"/>
            <a:ext cx="695708" cy="1557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26" name="Straight Connector 2325">
            <a:extLst>
              <a:ext uri="{FF2B5EF4-FFF2-40B4-BE49-F238E27FC236}">
                <a16:creationId xmlns:a16="http://schemas.microsoft.com/office/drawing/2014/main" id="{2750DCBD-0278-48F8-A264-E93C57181F44}"/>
              </a:ext>
            </a:extLst>
          </xdr:cNvPr>
          <xdr:cNvCxnSpPr/>
        </xdr:nvCxnSpPr>
        <xdr:spPr>
          <a:xfrm>
            <a:off x="2395542" y="75845628"/>
            <a:ext cx="1274264" cy="56917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27" name="Straight Connector 2326">
            <a:extLst>
              <a:ext uri="{FF2B5EF4-FFF2-40B4-BE49-F238E27FC236}">
                <a16:creationId xmlns:a16="http://schemas.microsoft.com/office/drawing/2014/main" id="{F220FE21-5EB5-4AAC-A9A2-208F8C610371}"/>
              </a:ext>
            </a:extLst>
          </xdr:cNvPr>
          <xdr:cNvCxnSpPr/>
        </xdr:nvCxnSpPr>
        <xdr:spPr>
          <a:xfrm>
            <a:off x="3572549" y="76324317"/>
            <a:ext cx="38100"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30" name="Straight Connector 2329">
            <a:extLst>
              <a:ext uri="{FF2B5EF4-FFF2-40B4-BE49-F238E27FC236}">
                <a16:creationId xmlns:a16="http://schemas.microsoft.com/office/drawing/2014/main" id="{89277010-ACB9-4E7E-9C37-877DA561C4F7}"/>
              </a:ext>
            </a:extLst>
          </xdr:cNvPr>
          <xdr:cNvCxnSpPr/>
        </xdr:nvCxnSpPr>
        <xdr:spPr>
          <a:xfrm flipH="1">
            <a:off x="2419350" y="74385489"/>
            <a:ext cx="700470" cy="15681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31" name="Straight Connector 2330">
            <a:extLst>
              <a:ext uri="{FF2B5EF4-FFF2-40B4-BE49-F238E27FC236}">
                <a16:creationId xmlns:a16="http://schemas.microsoft.com/office/drawing/2014/main" id="{811F7ECF-6722-4E95-8ACE-B6C34352F65D}"/>
              </a:ext>
            </a:extLst>
          </xdr:cNvPr>
          <xdr:cNvCxnSpPr/>
        </xdr:nvCxnSpPr>
        <xdr:spPr>
          <a:xfrm>
            <a:off x="2434311" y="75809968"/>
            <a:ext cx="38100"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38" name="Straight Connector 2337">
            <a:extLst>
              <a:ext uri="{FF2B5EF4-FFF2-40B4-BE49-F238E27FC236}">
                <a16:creationId xmlns:a16="http://schemas.microsoft.com/office/drawing/2014/main" id="{BC22388E-D7D1-BA10-05E1-BDF853379A0F}"/>
              </a:ext>
            </a:extLst>
          </xdr:cNvPr>
          <xdr:cNvCxnSpPr/>
        </xdr:nvCxnSpPr>
        <xdr:spPr>
          <a:xfrm>
            <a:off x="2171700" y="73599675"/>
            <a:ext cx="819150"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339" name="Arc 2338">
            <a:extLst>
              <a:ext uri="{FF2B5EF4-FFF2-40B4-BE49-F238E27FC236}">
                <a16:creationId xmlns:a16="http://schemas.microsoft.com/office/drawing/2014/main" id="{36C5D683-7AF5-4D0F-8D4D-602EDC115856}"/>
              </a:ext>
            </a:extLst>
          </xdr:cNvPr>
          <xdr:cNvSpPr/>
        </xdr:nvSpPr>
        <xdr:spPr>
          <a:xfrm rot="2581986">
            <a:off x="2545187" y="73382613"/>
            <a:ext cx="259098" cy="259098"/>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2340" name="TextBox 2339">
            <a:extLst>
              <a:ext uri="{FF2B5EF4-FFF2-40B4-BE49-F238E27FC236}">
                <a16:creationId xmlns:a16="http://schemas.microsoft.com/office/drawing/2014/main" id="{66015889-320C-44D6-8AC2-57DEDB8ACB25}"/>
              </a:ext>
            </a:extLst>
          </xdr:cNvPr>
          <xdr:cNvSpPr txBox="1"/>
        </xdr:nvSpPr>
        <xdr:spPr>
          <a:xfrm>
            <a:off x="2743200" y="73352025"/>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2344" name="Straight Connector 2343">
            <a:extLst>
              <a:ext uri="{FF2B5EF4-FFF2-40B4-BE49-F238E27FC236}">
                <a16:creationId xmlns:a16="http://schemas.microsoft.com/office/drawing/2014/main" id="{9F0966ED-6891-4258-B638-0AFC9D07AAA0}"/>
              </a:ext>
            </a:extLst>
          </xdr:cNvPr>
          <xdr:cNvCxnSpPr/>
        </xdr:nvCxnSpPr>
        <xdr:spPr>
          <a:xfrm>
            <a:off x="3414713" y="75006086"/>
            <a:ext cx="1874345" cy="83721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45" name="Straight Connector 2344">
            <a:extLst>
              <a:ext uri="{FF2B5EF4-FFF2-40B4-BE49-F238E27FC236}">
                <a16:creationId xmlns:a16="http://schemas.microsoft.com/office/drawing/2014/main" id="{4F76ED8B-993E-4121-BAAA-91D9B525E891}"/>
              </a:ext>
            </a:extLst>
          </xdr:cNvPr>
          <xdr:cNvCxnSpPr/>
        </xdr:nvCxnSpPr>
        <xdr:spPr>
          <a:xfrm>
            <a:off x="5191801" y="75752814"/>
            <a:ext cx="38100" cy="1095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54" name="Straight Connector 2353">
            <a:extLst>
              <a:ext uri="{FF2B5EF4-FFF2-40B4-BE49-F238E27FC236}">
                <a16:creationId xmlns:a16="http://schemas.microsoft.com/office/drawing/2014/main" id="{5DC8336C-E05E-490B-8ED1-1294A17E331F}"/>
              </a:ext>
            </a:extLst>
          </xdr:cNvPr>
          <xdr:cNvCxnSpPr/>
        </xdr:nvCxnSpPr>
        <xdr:spPr>
          <a:xfrm>
            <a:off x="4586288" y="75704700"/>
            <a:ext cx="29051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55" name="Straight Connector 2354">
            <a:extLst>
              <a:ext uri="{FF2B5EF4-FFF2-40B4-BE49-F238E27FC236}">
                <a16:creationId xmlns:a16="http://schemas.microsoft.com/office/drawing/2014/main" id="{CCBCC48F-FE8A-402F-9C82-94CEFD77EA53}"/>
              </a:ext>
            </a:extLst>
          </xdr:cNvPr>
          <xdr:cNvCxnSpPr/>
        </xdr:nvCxnSpPr>
        <xdr:spPr>
          <a:xfrm>
            <a:off x="5043487" y="75704700"/>
            <a:ext cx="166688"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85</xdr:col>
      <xdr:colOff>23813</xdr:colOff>
      <xdr:row>58</xdr:row>
      <xdr:rowOff>0</xdr:rowOff>
    </xdr:from>
    <xdr:to>
      <xdr:col>91</xdr:col>
      <xdr:colOff>95250</xdr:colOff>
      <xdr:row>65</xdr:row>
      <xdr:rowOff>85725</xdr:rowOff>
    </xdr:to>
    <xdr:grpSp>
      <xdr:nvGrpSpPr>
        <xdr:cNvPr id="2025" name="Group 2024">
          <a:extLst>
            <a:ext uri="{FF2B5EF4-FFF2-40B4-BE49-F238E27FC236}">
              <a16:creationId xmlns:a16="http://schemas.microsoft.com/office/drawing/2014/main" id="{16A70EFA-DDE5-3398-A815-CDBC37207242}"/>
            </a:ext>
          </a:extLst>
        </xdr:cNvPr>
        <xdr:cNvGrpSpPr/>
      </xdr:nvGrpSpPr>
      <xdr:grpSpPr>
        <a:xfrm>
          <a:off x="13787438" y="8839200"/>
          <a:ext cx="1042987" cy="1085850"/>
          <a:chOff x="13787438" y="8839200"/>
          <a:chExt cx="1042987" cy="1085850"/>
        </a:xfrm>
      </xdr:grpSpPr>
      <xdr:cxnSp macro="">
        <xdr:nvCxnSpPr>
          <xdr:cNvPr id="1730" name="Straight Connector 1729">
            <a:extLst>
              <a:ext uri="{FF2B5EF4-FFF2-40B4-BE49-F238E27FC236}">
                <a16:creationId xmlns:a16="http://schemas.microsoft.com/office/drawing/2014/main" id="{303DDE56-E53F-31CB-B78B-5E8FEA083813}"/>
              </a:ext>
            </a:extLst>
          </xdr:cNvPr>
          <xdr:cNvCxnSpPr/>
        </xdr:nvCxnSpPr>
        <xdr:spPr>
          <a:xfrm>
            <a:off x="13925550" y="8843963"/>
            <a:ext cx="0" cy="857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47" name="Straight Connector 1746">
            <a:extLst>
              <a:ext uri="{FF2B5EF4-FFF2-40B4-BE49-F238E27FC236}">
                <a16:creationId xmlns:a16="http://schemas.microsoft.com/office/drawing/2014/main" id="{38011679-D10E-4EE9-9BFA-EC706C8CE398}"/>
              </a:ext>
            </a:extLst>
          </xdr:cNvPr>
          <xdr:cNvCxnSpPr/>
        </xdr:nvCxnSpPr>
        <xdr:spPr>
          <a:xfrm rot="5400000">
            <a:off x="14354176" y="9267825"/>
            <a:ext cx="0" cy="857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750" name="Arc 1749">
            <a:extLst>
              <a:ext uri="{FF2B5EF4-FFF2-40B4-BE49-F238E27FC236}">
                <a16:creationId xmlns:a16="http://schemas.microsoft.com/office/drawing/2014/main" id="{A7B0B55B-37F3-33B3-A402-E815B8534A08}"/>
              </a:ext>
            </a:extLst>
          </xdr:cNvPr>
          <xdr:cNvSpPr/>
        </xdr:nvSpPr>
        <xdr:spPr>
          <a:xfrm>
            <a:off x="13835062" y="8839200"/>
            <a:ext cx="180976" cy="180976"/>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1839" name="Arc 1838">
            <a:extLst>
              <a:ext uri="{FF2B5EF4-FFF2-40B4-BE49-F238E27FC236}">
                <a16:creationId xmlns:a16="http://schemas.microsoft.com/office/drawing/2014/main" id="{DE5790B2-9415-4211-B867-8E05AE46E974}"/>
              </a:ext>
            </a:extLst>
          </xdr:cNvPr>
          <xdr:cNvSpPr/>
        </xdr:nvSpPr>
        <xdr:spPr>
          <a:xfrm>
            <a:off x="14601825" y="9605962"/>
            <a:ext cx="180976" cy="180976"/>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1840" name="Arc 1839">
            <a:extLst>
              <a:ext uri="{FF2B5EF4-FFF2-40B4-BE49-F238E27FC236}">
                <a16:creationId xmlns:a16="http://schemas.microsoft.com/office/drawing/2014/main" id="{FC633A93-724F-4B77-B18D-60FC8B19C628}"/>
              </a:ext>
            </a:extLst>
          </xdr:cNvPr>
          <xdr:cNvSpPr/>
        </xdr:nvSpPr>
        <xdr:spPr>
          <a:xfrm rot="10800000">
            <a:off x="14016039" y="9424988"/>
            <a:ext cx="180976" cy="180976"/>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cxnSp macro="">
        <xdr:nvCxnSpPr>
          <xdr:cNvPr id="1841" name="Straight Connector 1840">
            <a:extLst>
              <a:ext uri="{FF2B5EF4-FFF2-40B4-BE49-F238E27FC236}">
                <a16:creationId xmlns:a16="http://schemas.microsoft.com/office/drawing/2014/main" id="{F792D5EB-EBC9-4AF2-A20E-034BB677BD8A}"/>
              </a:ext>
            </a:extLst>
          </xdr:cNvPr>
          <xdr:cNvCxnSpPr/>
        </xdr:nvCxnSpPr>
        <xdr:spPr>
          <a:xfrm>
            <a:off x="14016037" y="8920163"/>
            <a:ext cx="0" cy="6048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66" name="Straight Connector 1865">
            <a:extLst>
              <a:ext uri="{FF2B5EF4-FFF2-40B4-BE49-F238E27FC236}">
                <a16:creationId xmlns:a16="http://schemas.microsoft.com/office/drawing/2014/main" id="{0B74B960-357D-4A4B-AD8E-E2FE02CB7B5E}"/>
              </a:ext>
            </a:extLst>
          </xdr:cNvPr>
          <xdr:cNvCxnSpPr/>
        </xdr:nvCxnSpPr>
        <xdr:spPr>
          <a:xfrm flipH="1">
            <a:off x="14106525" y="9605962"/>
            <a:ext cx="5905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34" name="Straight Connector 2033">
            <a:extLst>
              <a:ext uri="{FF2B5EF4-FFF2-40B4-BE49-F238E27FC236}">
                <a16:creationId xmlns:a16="http://schemas.microsoft.com/office/drawing/2014/main" id="{11E70CFD-F9AC-2BD5-EFE5-72D8D8EDAA8F}"/>
              </a:ext>
            </a:extLst>
          </xdr:cNvPr>
          <xdr:cNvCxnSpPr/>
        </xdr:nvCxnSpPr>
        <xdr:spPr>
          <a:xfrm>
            <a:off x="13787438" y="9410700"/>
            <a:ext cx="1042987" cy="0"/>
          </a:xfrm>
          <a:prstGeom prst="line">
            <a:avLst/>
          </a:prstGeom>
          <a:ln>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049" name="Straight Connector 2048">
            <a:extLst>
              <a:ext uri="{FF2B5EF4-FFF2-40B4-BE49-F238E27FC236}">
                <a16:creationId xmlns:a16="http://schemas.microsoft.com/office/drawing/2014/main" id="{CCEB3BB3-F6D2-6C08-2D9F-C3A51CBBA053}"/>
              </a:ext>
            </a:extLst>
          </xdr:cNvPr>
          <xdr:cNvCxnSpPr/>
        </xdr:nvCxnSpPr>
        <xdr:spPr>
          <a:xfrm>
            <a:off x="14197013" y="8867775"/>
            <a:ext cx="0" cy="1057275"/>
          </a:xfrm>
          <a:prstGeom prst="line">
            <a:avLst/>
          </a:prstGeom>
          <a:ln>
            <a:prstDash val="dash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85</xdr:col>
      <xdr:colOff>33333</xdr:colOff>
      <xdr:row>67</xdr:row>
      <xdr:rowOff>119063</xdr:rowOff>
    </xdr:from>
    <xdr:to>
      <xdr:col>91</xdr:col>
      <xdr:colOff>104770</xdr:colOff>
      <xdr:row>76</xdr:row>
      <xdr:rowOff>138113</xdr:rowOff>
    </xdr:to>
    <xdr:grpSp>
      <xdr:nvGrpSpPr>
        <xdr:cNvPr id="1883" name="Group 1882">
          <a:extLst>
            <a:ext uri="{FF2B5EF4-FFF2-40B4-BE49-F238E27FC236}">
              <a16:creationId xmlns:a16="http://schemas.microsoft.com/office/drawing/2014/main" id="{A7A3B7FF-74C2-057E-5B83-4C1F8C42967D}"/>
            </a:ext>
          </a:extLst>
        </xdr:cNvPr>
        <xdr:cNvGrpSpPr/>
      </xdr:nvGrpSpPr>
      <xdr:grpSpPr>
        <a:xfrm>
          <a:off x="13796958" y="10244138"/>
          <a:ext cx="1042987" cy="1304925"/>
          <a:chOff x="13796958" y="10244138"/>
          <a:chExt cx="1042987" cy="1304925"/>
        </a:xfrm>
      </xdr:grpSpPr>
      <xdr:grpSp>
        <xdr:nvGrpSpPr>
          <xdr:cNvPr id="2027" name="Group 2026">
            <a:extLst>
              <a:ext uri="{FF2B5EF4-FFF2-40B4-BE49-F238E27FC236}">
                <a16:creationId xmlns:a16="http://schemas.microsoft.com/office/drawing/2014/main" id="{714C334B-12E2-D811-82B7-BA31F570DFFC}"/>
              </a:ext>
            </a:extLst>
          </xdr:cNvPr>
          <xdr:cNvGrpSpPr/>
        </xdr:nvGrpSpPr>
        <xdr:grpSpPr>
          <a:xfrm>
            <a:off x="13835059" y="10272719"/>
            <a:ext cx="947739" cy="1228731"/>
            <a:chOff x="13835059" y="10272719"/>
            <a:chExt cx="947739" cy="1228731"/>
          </a:xfrm>
        </xdr:grpSpPr>
        <xdr:cxnSp macro="">
          <xdr:nvCxnSpPr>
            <xdr:cNvPr id="1892" name="Straight Connector 1891">
              <a:extLst>
                <a:ext uri="{FF2B5EF4-FFF2-40B4-BE49-F238E27FC236}">
                  <a16:creationId xmlns:a16="http://schemas.microsoft.com/office/drawing/2014/main" id="{544066B1-AC30-4906-808C-BAD4CC4D5BC5}"/>
                </a:ext>
              </a:extLst>
            </xdr:cNvPr>
            <xdr:cNvCxnSpPr/>
          </xdr:nvCxnSpPr>
          <xdr:spPr>
            <a:xfrm>
              <a:off x="13925547" y="10277482"/>
              <a:ext cx="0" cy="11334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19" name="Straight Connector 1918">
              <a:extLst>
                <a:ext uri="{FF2B5EF4-FFF2-40B4-BE49-F238E27FC236}">
                  <a16:creationId xmlns:a16="http://schemas.microsoft.com/office/drawing/2014/main" id="{BBD3DC4C-A6DC-4A2F-9B42-B705CFC33ADB}"/>
                </a:ext>
              </a:extLst>
            </xdr:cNvPr>
            <xdr:cNvCxnSpPr/>
          </xdr:nvCxnSpPr>
          <xdr:spPr>
            <a:xfrm rot="5400000">
              <a:off x="14354173" y="10982337"/>
              <a:ext cx="0" cy="857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65" name="Arc 1964">
              <a:extLst>
                <a:ext uri="{FF2B5EF4-FFF2-40B4-BE49-F238E27FC236}">
                  <a16:creationId xmlns:a16="http://schemas.microsoft.com/office/drawing/2014/main" id="{8CBD00DB-1BF1-44FE-9F34-68E4B2FF01D8}"/>
                </a:ext>
              </a:extLst>
            </xdr:cNvPr>
            <xdr:cNvSpPr/>
          </xdr:nvSpPr>
          <xdr:spPr>
            <a:xfrm>
              <a:off x="13835059" y="10272719"/>
              <a:ext cx="180976" cy="180976"/>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1966" name="Arc 1965">
              <a:extLst>
                <a:ext uri="{FF2B5EF4-FFF2-40B4-BE49-F238E27FC236}">
                  <a16:creationId xmlns:a16="http://schemas.microsoft.com/office/drawing/2014/main" id="{9462194A-65DD-4322-8DB6-1B99DA81B4F8}"/>
                </a:ext>
              </a:extLst>
            </xdr:cNvPr>
            <xdr:cNvSpPr/>
          </xdr:nvSpPr>
          <xdr:spPr>
            <a:xfrm>
              <a:off x="14601822" y="11320474"/>
              <a:ext cx="180976" cy="180976"/>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1979" name="Arc 1978">
              <a:extLst>
                <a:ext uri="{FF2B5EF4-FFF2-40B4-BE49-F238E27FC236}">
                  <a16:creationId xmlns:a16="http://schemas.microsoft.com/office/drawing/2014/main" id="{82FDE0DC-0306-4F86-BB5F-06811D7B3A0C}"/>
                </a:ext>
              </a:extLst>
            </xdr:cNvPr>
            <xdr:cNvSpPr/>
          </xdr:nvSpPr>
          <xdr:spPr>
            <a:xfrm rot="10800000">
              <a:off x="14016036" y="11139500"/>
              <a:ext cx="180976" cy="180976"/>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cxnSp macro="">
          <xdr:nvCxnSpPr>
            <xdr:cNvPr id="1999" name="Straight Connector 1998">
              <a:extLst>
                <a:ext uri="{FF2B5EF4-FFF2-40B4-BE49-F238E27FC236}">
                  <a16:creationId xmlns:a16="http://schemas.microsoft.com/office/drawing/2014/main" id="{3A351F4C-4C68-436A-9BD3-FB7A82ED56F6}"/>
                </a:ext>
              </a:extLst>
            </xdr:cNvPr>
            <xdr:cNvCxnSpPr/>
          </xdr:nvCxnSpPr>
          <xdr:spPr>
            <a:xfrm>
              <a:off x="14016034" y="10353683"/>
              <a:ext cx="0" cy="8858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16" name="Straight Connector 2015">
              <a:extLst>
                <a:ext uri="{FF2B5EF4-FFF2-40B4-BE49-F238E27FC236}">
                  <a16:creationId xmlns:a16="http://schemas.microsoft.com/office/drawing/2014/main" id="{BCEB506C-7DB8-4967-9B6E-3352E14FFFB6}"/>
                </a:ext>
              </a:extLst>
            </xdr:cNvPr>
            <xdr:cNvCxnSpPr/>
          </xdr:nvCxnSpPr>
          <xdr:spPr>
            <a:xfrm flipH="1">
              <a:off x="14106522" y="11320474"/>
              <a:ext cx="5905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050" name="Straight Connector 2049">
            <a:extLst>
              <a:ext uri="{FF2B5EF4-FFF2-40B4-BE49-F238E27FC236}">
                <a16:creationId xmlns:a16="http://schemas.microsoft.com/office/drawing/2014/main" id="{307F813B-CBC3-422C-929C-4BAFEAD690ED}"/>
              </a:ext>
            </a:extLst>
          </xdr:cNvPr>
          <xdr:cNvCxnSpPr/>
        </xdr:nvCxnSpPr>
        <xdr:spPr>
          <a:xfrm>
            <a:off x="13796958" y="11034713"/>
            <a:ext cx="1042987" cy="0"/>
          </a:xfrm>
          <a:prstGeom prst="line">
            <a:avLst/>
          </a:prstGeom>
          <a:ln>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055" name="Straight Connector 2054">
            <a:extLst>
              <a:ext uri="{FF2B5EF4-FFF2-40B4-BE49-F238E27FC236}">
                <a16:creationId xmlns:a16="http://schemas.microsoft.com/office/drawing/2014/main" id="{E6E262D4-CBC4-46E5-82BB-309225442A26}"/>
              </a:ext>
            </a:extLst>
          </xdr:cNvPr>
          <xdr:cNvCxnSpPr/>
        </xdr:nvCxnSpPr>
        <xdr:spPr>
          <a:xfrm>
            <a:off x="14206533" y="10244138"/>
            <a:ext cx="0" cy="1304925"/>
          </a:xfrm>
          <a:prstGeom prst="line">
            <a:avLst/>
          </a:prstGeom>
          <a:ln>
            <a:prstDash val="dash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80963</xdr:colOff>
      <xdr:row>543</xdr:row>
      <xdr:rowOff>80960</xdr:rowOff>
    </xdr:from>
    <xdr:to>
      <xdr:col>81</xdr:col>
      <xdr:colOff>90488</xdr:colOff>
      <xdr:row>576</xdr:row>
      <xdr:rowOff>80979</xdr:rowOff>
    </xdr:to>
    <xdr:grpSp>
      <xdr:nvGrpSpPr>
        <xdr:cNvPr id="2370" name="Group 2369">
          <a:extLst>
            <a:ext uri="{FF2B5EF4-FFF2-40B4-BE49-F238E27FC236}">
              <a16:creationId xmlns:a16="http://schemas.microsoft.com/office/drawing/2014/main" id="{9EF54553-D688-0142-928A-B4F11304C1E6}"/>
            </a:ext>
          </a:extLst>
        </xdr:cNvPr>
        <xdr:cNvGrpSpPr/>
      </xdr:nvGrpSpPr>
      <xdr:grpSpPr>
        <a:xfrm>
          <a:off x="8662988" y="78214535"/>
          <a:ext cx="4543425" cy="4714894"/>
          <a:chOff x="8662988" y="78786035"/>
          <a:chExt cx="4543425" cy="4857769"/>
        </a:xfrm>
      </xdr:grpSpPr>
      <xdr:sp macro="" textlink="">
        <xdr:nvSpPr>
          <xdr:cNvPr id="2189" name="Freeform: Shape 2188">
            <a:extLst>
              <a:ext uri="{FF2B5EF4-FFF2-40B4-BE49-F238E27FC236}">
                <a16:creationId xmlns:a16="http://schemas.microsoft.com/office/drawing/2014/main" id="{823B3401-5BCC-46FF-BCAA-8F27BA135699}"/>
              </a:ext>
            </a:extLst>
          </xdr:cNvPr>
          <xdr:cNvSpPr/>
        </xdr:nvSpPr>
        <xdr:spPr>
          <a:xfrm>
            <a:off x="9105900" y="79457550"/>
            <a:ext cx="3286125" cy="3774622"/>
          </a:xfrm>
          <a:custGeom>
            <a:avLst/>
            <a:gdLst>
              <a:gd name="connsiteX0" fmla="*/ 0 w 3314700"/>
              <a:gd name="connsiteY0" fmla="*/ 3184071 h 3739243"/>
              <a:gd name="connsiteX1" fmla="*/ 1017814 w 3314700"/>
              <a:gd name="connsiteY1" fmla="*/ 0 h 3739243"/>
              <a:gd name="connsiteX2" fmla="*/ 1834243 w 3314700"/>
              <a:gd name="connsiteY2" fmla="*/ 0 h 3739243"/>
              <a:gd name="connsiteX3" fmla="*/ 3314700 w 3314700"/>
              <a:gd name="connsiteY3" fmla="*/ 1845128 h 3739243"/>
              <a:gd name="connsiteX4" fmla="*/ 3314700 w 3314700"/>
              <a:gd name="connsiteY4" fmla="*/ 2650671 h 3739243"/>
              <a:gd name="connsiteX5" fmla="*/ 1687286 w 3314700"/>
              <a:gd name="connsiteY5" fmla="*/ 2650671 h 3739243"/>
              <a:gd name="connsiteX6" fmla="*/ 582386 w 3314700"/>
              <a:gd name="connsiteY6" fmla="*/ 3739243 h 3739243"/>
              <a:gd name="connsiteX7" fmla="*/ 0 w 3314700"/>
              <a:gd name="connsiteY7" fmla="*/ 3184071 h 37392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314700" h="3739243">
                <a:moveTo>
                  <a:pt x="0" y="3184071"/>
                </a:moveTo>
                <a:lnTo>
                  <a:pt x="1017814" y="0"/>
                </a:lnTo>
                <a:lnTo>
                  <a:pt x="1834243" y="0"/>
                </a:lnTo>
                <a:lnTo>
                  <a:pt x="3314700" y="1845128"/>
                </a:lnTo>
                <a:lnTo>
                  <a:pt x="3314700" y="2650671"/>
                </a:lnTo>
                <a:lnTo>
                  <a:pt x="1687286" y="2650671"/>
                </a:lnTo>
                <a:lnTo>
                  <a:pt x="582386" y="3739243"/>
                </a:lnTo>
                <a:lnTo>
                  <a:pt x="0" y="3184071"/>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2191" name="Straight Connector 2190">
            <a:extLst>
              <a:ext uri="{FF2B5EF4-FFF2-40B4-BE49-F238E27FC236}">
                <a16:creationId xmlns:a16="http://schemas.microsoft.com/office/drawing/2014/main" id="{32192568-ED0F-7EE2-2B40-E18C9A961624}"/>
              </a:ext>
            </a:extLst>
          </xdr:cNvPr>
          <xdr:cNvCxnSpPr/>
        </xdr:nvCxnSpPr>
        <xdr:spPr>
          <a:xfrm>
            <a:off x="10110788" y="79062263"/>
            <a:ext cx="0" cy="3810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93" name="Straight Connector 2192">
            <a:extLst>
              <a:ext uri="{FF2B5EF4-FFF2-40B4-BE49-F238E27FC236}">
                <a16:creationId xmlns:a16="http://schemas.microsoft.com/office/drawing/2014/main" id="{B2232D12-9E11-67B2-5DBD-0C058C59BDDF}"/>
              </a:ext>
            </a:extLst>
          </xdr:cNvPr>
          <xdr:cNvCxnSpPr/>
        </xdr:nvCxnSpPr>
        <xdr:spPr>
          <a:xfrm>
            <a:off x="9034467" y="79133700"/>
            <a:ext cx="341947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95" name="Straight Connector 2194">
            <a:extLst>
              <a:ext uri="{FF2B5EF4-FFF2-40B4-BE49-F238E27FC236}">
                <a16:creationId xmlns:a16="http://schemas.microsoft.com/office/drawing/2014/main" id="{4E8C4604-13E7-A148-A9F6-1A039B0D9B74}"/>
              </a:ext>
            </a:extLst>
          </xdr:cNvPr>
          <xdr:cNvCxnSpPr/>
        </xdr:nvCxnSpPr>
        <xdr:spPr>
          <a:xfrm flipV="1">
            <a:off x="9105900" y="78786038"/>
            <a:ext cx="0" cy="38004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00" name="Straight Connector 2199">
            <a:extLst>
              <a:ext uri="{FF2B5EF4-FFF2-40B4-BE49-F238E27FC236}">
                <a16:creationId xmlns:a16="http://schemas.microsoft.com/office/drawing/2014/main" id="{C4C93088-05F5-7B1B-71EF-94DFE4A8656A}"/>
              </a:ext>
            </a:extLst>
          </xdr:cNvPr>
          <xdr:cNvCxnSpPr/>
        </xdr:nvCxnSpPr>
        <xdr:spPr>
          <a:xfrm flipH="1">
            <a:off x="9067800" y="79100363"/>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01" name="Straight Connector 2200">
            <a:extLst>
              <a:ext uri="{FF2B5EF4-FFF2-40B4-BE49-F238E27FC236}">
                <a16:creationId xmlns:a16="http://schemas.microsoft.com/office/drawing/2014/main" id="{5C387B0A-184A-4908-9416-5A497D4D3D94}"/>
              </a:ext>
            </a:extLst>
          </xdr:cNvPr>
          <xdr:cNvCxnSpPr/>
        </xdr:nvCxnSpPr>
        <xdr:spPr>
          <a:xfrm>
            <a:off x="9034467" y="78847951"/>
            <a:ext cx="342899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02" name="Straight Connector 2201">
            <a:extLst>
              <a:ext uri="{FF2B5EF4-FFF2-40B4-BE49-F238E27FC236}">
                <a16:creationId xmlns:a16="http://schemas.microsoft.com/office/drawing/2014/main" id="{0B6E8F54-C516-4B3E-8874-66672383A3D4}"/>
              </a:ext>
            </a:extLst>
          </xdr:cNvPr>
          <xdr:cNvCxnSpPr/>
        </xdr:nvCxnSpPr>
        <xdr:spPr>
          <a:xfrm flipH="1">
            <a:off x="9067800" y="78814614"/>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03" name="Straight Connector 2202">
            <a:extLst>
              <a:ext uri="{FF2B5EF4-FFF2-40B4-BE49-F238E27FC236}">
                <a16:creationId xmlns:a16="http://schemas.microsoft.com/office/drawing/2014/main" id="{9CD638D8-CCF0-4ADD-B074-0E77CD4F5511}"/>
              </a:ext>
            </a:extLst>
          </xdr:cNvPr>
          <xdr:cNvCxnSpPr/>
        </xdr:nvCxnSpPr>
        <xdr:spPr>
          <a:xfrm flipH="1">
            <a:off x="10072687" y="79100364"/>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06" name="Straight Connector 2205">
            <a:extLst>
              <a:ext uri="{FF2B5EF4-FFF2-40B4-BE49-F238E27FC236}">
                <a16:creationId xmlns:a16="http://schemas.microsoft.com/office/drawing/2014/main" id="{3AAED4DF-1AE7-448C-8F11-7CB16AF1DF56}"/>
              </a:ext>
            </a:extLst>
          </xdr:cNvPr>
          <xdr:cNvCxnSpPr/>
        </xdr:nvCxnSpPr>
        <xdr:spPr>
          <a:xfrm>
            <a:off x="10929938" y="79062261"/>
            <a:ext cx="0" cy="3810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07" name="Straight Connector 2206">
            <a:extLst>
              <a:ext uri="{FF2B5EF4-FFF2-40B4-BE49-F238E27FC236}">
                <a16:creationId xmlns:a16="http://schemas.microsoft.com/office/drawing/2014/main" id="{68F35E63-5B91-41F4-B9A6-F145671046A8}"/>
              </a:ext>
            </a:extLst>
          </xdr:cNvPr>
          <xdr:cNvCxnSpPr/>
        </xdr:nvCxnSpPr>
        <xdr:spPr>
          <a:xfrm flipH="1">
            <a:off x="10891837" y="79100362"/>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09" name="Straight Connector 2208">
            <a:extLst>
              <a:ext uri="{FF2B5EF4-FFF2-40B4-BE49-F238E27FC236}">
                <a16:creationId xmlns:a16="http://schemas.microsoft.com/office/drawing/2014/main" id="{6B37EDD1-0781-41E6-8005-67AE030004F6}"/>
              </a:ext>
            </a:extLst>
          </xdr:cNvPr>
          <xdr:cNvCxnSpPr/>
        </xdr:nvCxnSpPr>
        <xdr:spPr>
          <a:xfrm flipV="1">
            <a:off x="12392026" y="78786035"/>
            <a:ext cx="0" cy="24431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10" name="Straight Connector 2209">
            <a:extLst>
              <a:ext uri="{FF2B5EF4-FFF2-40B4-BE49-F238E27FC236}">
                <a16:creationId xmlns:a16="http://schemas.microsoft.com/office/drawing/2014/main" id="{A088552F-7A8E-4326-A236-62F574BB754E}"/>
              </a:ext>
            </a:extLst>
          </xdr:cNvPr>
          <xdr:cNvCxnSpPr/>
        </xdr:nvCxnSpPr>
        <xdr:spPr>
          <a:xfrm flipH="1">
            <a:off x="12353926" y="79100360"/>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12" name="Straight Connector 2211">
            <a:extLst>
              <a:ext uri="{FF2B5EF4-FFF2-40B4-BE49-F238E27FC236}">
                <a16:creationId xmlns:a16="http://schemas.microsoft.com/office/drawing/2014/main" id="{3D841A2E-C887-4A18-ADA5-37CAAC4361EF}"/>
              </a:ext>
            </a:extLst>
          </xdr:cNvPr>
          <xdr:cNvCxnSpPr/>
        </xdr:nvCxnSpPr>
        <xdr:spPr>
          <a:xfrm flipH="1">
            <a:off x="12353926" y="78814611"/>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25" name="Straight Connector 2224">
            <a:extLst>
              <a:ext uri="{FF2B5EF4-FFF2-40B4-BE49-F238E27FC236}">
                <a16:creationId xmlns:a16="http://schemas.microsoft.com/office/drawing/2014/main" id="{DDC6B528-4EFB-FEED-945A-CA8B613592D5}"/>
              </a:ext>
            </a:extLst>
          </xdr:cNvPr>
          <xdr:cNvCxnSpPr/>
        </xdr:nvCxnSpPr>
        <xdr:spPr>
          <a:xfrm flipH="1">
            <a:off x="9163050" y="79457549"/>
            <a:ext cx="90010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30" name="Straight Connector 2229">
            <a:extLst>
              <a:ext uri="{FF2B5EF4-FFF2-40B4-BE49-F238E27FC236}">
                <a16:creationId xmlns:a16="http://schemas.microsoft.com/office/drawing/2014/main" id="{276A8EB9-0804-78C1-63BA-FEC1909F0707}"/>
              </a:ext>
            </a:extLst>
          </xdr:cNvPr>
          <xdr:cNvCxnSpPr/>
        </xdr:nvCxnSpPr>
        <xdr:spPr>
          <a:xfrm flipH="1">
            <a:off x="8672513" y="79457551"/>
            <a:ext cx="38099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34" name="Straight Connector 2233">
            <a:extLst>
              <a:ext uri="{FF2B5EF4-FFF2-40B4-BE49-F238E27FC236}">
                <a16:creationId xmlns:a16="http://schemas.microsoft.com/office/drawing/2014/main" id="{E62BCEDA-5C53-0569-0433-87055DFA2240}"/>
              </a:ext>
            </a:extLst>
          </xdr:cNvPr>
          <xdr:cNvCxnSpPr/>
        </xdr:nvCxnSpPr>
        <xdr:spPr>
          <a:xfrm>
            <a:off x="8743949" y="79371825"/>
            <a:ext cx="0" cy="393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44" name="Straight Connector 2243">
            <a:extLst>
              <a:ext uri="{FF2B5EF4-FFF2-40B4-BE49-F238E27FC236}">
                <a16:creationId xmlns:a16="http://schemas.microsoft.com/office/drawing/2014/main" id="{BCE87502-03C1-AAE7-DB02-77D299E31327}"/>
              </a:ext>
            </a:extLst>
          </xdr:cNvPr>
          <xdr:cNvCxnSpPr/>
        </xdr:nvCxnSpPr>
        <xdr:spPr>
          <a:xfrm>
            <a:off x="8662988" y="83234213"/>
            <a:ext cx="98583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50" name="Straight Connector 2249">
            <a:extLst>
              <a:ext uri="{FF2B5EF4-FFF2-40B4-BE49-F238E27FC236}">
                <a16:creationId xmlns:a16="http://schemas.microsoft.com/office/drawing/2014/main" id="{4DFCFF65-EF5F-8A2E-F414-9C8C1E84F231}"/>
              </a:ext>
            </a:extLst>
          </xdr:cNvPr>
          <xdr:cNvCxnSpPr/>
        </xdr:nvCxnSpPr>
        <xdr:spPr>
          <a:xfrm flipH="1">
            <a:off x="8705849" y="83200876"/>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53" name="Straight Connector 2252">
            <a:extLst>
              <a:ext uri="{FF2B5EF4-FFF2-40B4-BE49-F238E27FC236}">
                <a16:creationId xmlns:a16="http://schemas.microsoft.com/office/drawing/2014/main" id="{889EB59F-49BD-4C11-AB9D-A8E1DD4EBB9B}"/>
              </a:ext>
            </a:extLst>
          </xdr:cNvPr>
          <xdr:cNvCxnSpPr/>
        </xdr:nvCxnSpPr>
        <xdr:spPr>
          <a:xfrm>
            <a:off x="8662989" y="82672237"/>
            <a:ext cx="40004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1" name="Straight Connector 2260">
            <a:extLst>
              <a:ext uri="{FF2B5EF4-FFF2-40B4-BE49-F238E27FC236}">
                <a16:creationId xmlns:a16="http://schemas.microsoft.com/office/drawing/2014/main" id="{B7DD122A-C4F6-42D0-90A5-564D4FAC0A8C}"/>
              </a:ext>
            </a:extLst>
          </xdr:cNvPr>
          <xdr:cNvCxnSpPr/>
        </xdr:nvCxnSpPr>
        <xdr:spPr>
          <a:xfrm flipH="1">
            <a:off x="8705850" y="82638900"/>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5" name="Straight Connector 2264">
            <a:extLst>
              <a:ext uri="{FF2B5EF4-FFF2-40B4-BE49-F238E27FC236}">
                <a16:creationId xmlns:a16="http://schemas.microsoft.com/office/drawing/2014/main" id="{D8608F88-BE3D-4ACB-B62D-6D62DE8D5277}"/>
              </a:ext>
            </a:extLst>
          </xdr:cNvPr>
          <xdr:cNvCxnSpPr/>
        </xdr:nvCxnSpPr>
        <xdr:spPr>
          <a:xfrm flipH="1">
            <a:off x="8705855" y="79424217"/>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75" name="Straight Connector 2274">
            <a:extLst>
              <a:ext uri="{FF2B5EF4-FFF2-40B4-BE49-F238E27FC236}">
                <a16:creationId xmlns:a16="http://schemas.microsoft.com/office/drawing/2014/main" id="{FF987137-8961-0308-88FA-9B5C697ED044}"/>
              </a:ext>
            </a:extLst>
          </xdr:cNvPr>
          <xdr:cNvCxnSpPr/>
        </xdr:nvCxnSpPr>
        <xdr:spPr>
          <a:xfrm>
            <a:off x="9105901" y="82748441"/>
            <a:ext cx="0" cy="40957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77" name="Straight Connector 2276">
            <a:extLst>
              <a:ext uri="{FF2B5EF4-FFF2-40B4-BE49-F238E27FC236}">
                <a16:creationId xmlns:a16="http://schemas.microsoft.com/office/drawing/2014/main" id="{C6F652DE-0459-4D8E-96CF-4037082CD024}"/>
              </a:ext>
            </a:extLst>
          </xdr:cNvPr>
          <xdr:cNvCxnSpPr/>
        </xdr:nvCxnSpPr>
        <xdr:spPr>
          <a:xfrm>
            <a:off x="9105898" y="83310421"/>
            <a:ext cx="0" cy="33336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1" name="Straight Connector 2280">
            <a:extLst>
              <a:ext uri="{FF2B5EF4-FFF2-40B4-BE49-F238E27FC236}">
                <a16:creationId xmlns:a16="http://schemas.microsoft.com/office/drawing/2014/main" id="{8BD9A5CD-4E2C-4EF6-F205-2D9F3215DFEE}"/>
              </a:ext>
            </a:extLst>
          </xdr:cNvPr>
          <xdr:cNvCxnSpPr/>
        </xdr:nvCxnSpPr>
        <xdr:spPr>
          <a:xfrm>
            <a:off x="9015414" y="83562825"/>
            <a:ext cx="34385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4" name="Straight Connector 2283">
            <a:extLst>
              <a:ext uri="{FF2B5EF4-FFF2-40B4-BE49-F238E27FC236}">
                <a16:creationId xmlns:a16="http://schemas.microsoft.com/office/drawing/2014/main" id="{BB843914-0B7C-4B70-A392-3D6DD411911B}"/>
              </a:ext>
            </a:extLst>
          </xdr:cNvPr>
          <xdr:cNvCxnSpPr/>
        </xdr:nvCxnSpPr>
        <xdr:spPr>
          <a:xfrm flipH="1">
            <a:off x="9067791" y="83529491"/>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5" name="Straight Connector 2284">
            <a:extLst>
              <a:ext uri="{FF2B5EF4-FFF2-40B4-BE49-F238E27FC236}">
                <a16:creationId xmlns:a16="http://schemas.microsoft.com/office/drawing/2014/main" id="{3ADE3728-5F97-46E3-B96C-15FE0D886325}"/>
              </a:ext>
            </a:extLst>
          </xdr:cNvPr>
          <xdr:cNvCxnSpPr/>
        </xdr:nvCxnSpPr>
        <xdr:spPr>
          <a:xfrm>
            <a:off x="9682160" y="83310425"/>
            <a:ext cx="0" cy="33336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7" name="Straight Connector 2286">
            <a:extLst>
              <a:ext uri="{FF2B5EF4-FFF2-40B4-BE49-F238E27FC236}">
                <a16:creationId xmlns:a16="http://schemas.microsoft.com/office/drawing/2014/main" id="{B16AAD9E-75C3-4684-A8AF-47FFA47AF516}"/>
              </a:ext>
            </a:extLst>
          </xdr:cNvPr>
          <xdr:cNvCxnSpPr/>
        </xdr:nvCxnSpPr>
        <xdr:spPr>
          <a:xfrm flipH="1">
            <a:off x="9644053" y="83529495"/>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8" name="Straight Connector 2287">
            <a:extLst>
              <a:ext uri="{FF2B5EF4-FFF2-40B4-BE49-F238E27FC236}">
                <a16:creationId xmlns:a16="http://schemas.microsoft.com/office/drawing/2014/main" id="{EDA1F802-8A9B-44B9-9764-E658EB82555B}"/>
              </a:ext>
            </a:extLst>
          </xdr:cNvPr>
          <xdr:cNvCxnSpPr/>
        </xdr:nvCxnSpPr>
        <xdr:spPr>
          <a:xfrm>
            <a:off x="10777536" y="82205513"/>
            <a:ext cx="0" cy="143828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0" name="Straight Connector 2289">
            <a:extLst>
              <a:ext uri="{FF2B5EF4-FFF2-40B4-BE49-F238E27FC236}">
                <a16:creationId xmlns:a16="http://schemas.microsoft.com/office/drawing/2014/main" id="{4A82037A-C902-4558-8EF1-96A6EE361C3F}"/>
              </a:ext>
            </a:extLst>
          </xdr:cNvPr>
          <xdr:cNvCxnSpPr/>
        </xdr:nvCxnSpPr>
        <xdr:spPr>
          <a:xfrm flipH="1">
            <a:off x="10739429" y="83529502"/>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8" name="Straight Connector 2297">
            <a:extLst>
              <a:ext uri="{FF2B5EF4-FFF2-40B4-BE49-F238E27FC236}">
                <a16:creationId xmlns:a16="http://schemas.microsoft.com/office/drawing/2014/main" id="{BC4E41D0-E74D-4D1F-9149-A55D3276EBE9}"/>
              </a:ext>
            </a:extLst>
          </xdr:cNvPr>
          <xdr:cNvCxnSpPr/>
        </xdr:nvCxnSpPr>
        <xdr:spPr>
          <a:xfrm>
            <a:off x="12392025" y="82205518"/>
            <a:ext cx="0" cy="143828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01" name="Straight Connector 2300">
            <a:extLst>
              <a:ext uri="{FF2B5EF4-FFF2-40B4-BE49-F238E27FC236}">
                <a16:creationId xmlns:a16="http://schemas.microsoft.com/office/drawing/2014/main" id="{2EE57AF5-1D3A-4A18-A94B-C3C11AA85E0D}"/>
              </a:ext>
            </a:extLst>
          </xdr:cNvPr>
          <xdr:cNvCxnSpPr/>
        </xdr:nvCxnSpPr>
        <xdr:spPr>
          <a:xfrm flipH="1">
            <a:off x="12353918" y="83529507"/>
            <a:ext cx="71438" cy="7143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05" name="Straight Connector 2304">
            <a:extLst>
              <a:ext uri="{FF2B5EF4-FFF2-40B4-BE49-F238E27FC236}">
                <a16:creationId xmlns:a16="http://schemas.microsoft.com/office/drawing/2014/main" id="{3F034B37-D051-DDD6-27EA-03C0A8C7A237}"/>
              </a:ext>
            </a:extLst>
          </xdr:cNvPr>
          <xdr:cNvCxnSpPr/>
        </xdr:nvCxnSpPr>
        <xdr:spPr>
          <a:xfrm>
            <a:off x="10996609" y="79457550"/>
            <a:ext cx="131921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07" name="Straight Connector 2306">
            <a:extLst>
              <a:ext uri="{FF2B5EF4-FFF2-40B4-BE49-F238E27FC236}">
                <a16:creationId xmlns:a16="http://schemas.microsoft.com/office/drawing/2014/main" id="{7BCB74AC-D890-41E7-8A39-4C97BE596764}"/>
              </a:ext>
            </a:extLst>
          </xdr:cNvPr>
          <xdr:cNvCxnSpPr/>
        </xdr:nvCxnSpPr>
        <xdr:spPr>
          <a:xfrm>
            <a:off x="12477750" y="79457551"/>
            <a:ext cx="72866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11" name="Straight Connector 2310">
            <a:extLst>
              <a:ext uri="{FF2B5EF4-FFF2-40B4-BE49-F238E27FC236}">
                <a16:creationId xmlns:a16="http://schemas.microsoft.com/office/drawing/2014/main" id="{591D2A4B-C864-EDF8-C875-5C5333727C04}"/>
              </a:ext>
            </a:extLst>
          </xdr:cNvPr>
          <xdr:cNvCxnSpPr/>
        </xdr:nvCxnSpPr>
        <xdr:spPr>
          <a:xfrm>
            <a:off x="12792076" y="79376588"/>
            <a:ext cx="0" cy="393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18" name="Straight Connector 2317">
            <a:extLst>
              <a:ext uri="{FF2B5EF4-FFF2-40B4-BE49-F238E27FC236}">
                <a16:creationId xmlns:a16="http://schemas.microsoft.com/office/drawing/2014/main" id="{B12B2C13-B914-4D3E-138C-EA826A76D4AD}"/>
              </a:ext>
            </a:extLst>
          </xdr:cNvPr>
          <xdr:cNvCxnSpPr/>
        </xdr:nvCxnSpPr>
        <xdr:spPr>
          <a:xfrm>
            <a:off x="9758363" y="83234213"/>
            <a:ext cx="9715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28" name="Straight Connector 2327">
            <a:extLst>
              <a:ext uri="{FF2B5EF4-FFF2-40B4-BE49-F238E27FC236}">
                <a16:creationId xmlns:a16="http://schemas.microsoft.com/office/drawing/2014/main" id="{AD7808C5-A36F-488A-890F-A9C7603E9B90}"/>
              </a:ext>
            </a:extLst>
          </xdr:cNvPr>
          <xdr:cNvCxnSpPr/>
        </xdr:nvCxnSpPr>
        <xdr:spPr>
          <a:xfrm>
            <a:off x="10829935" y="83234214"/>
            <a:ext cx="151446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33" name="Straight Connector 2332">
            <a:extLst>
              <a:ext uri="{FF2B5EF4-FFF2-40B4-BE49-F238E27FC236}">
                <a16:creationId xmlns:a16="http://schemas.microsoft.com/office/drawing/2014/main" id="{4F3850EA-B058-B010-F599-1F38EDE18241}"/>
              </a:ext>
            </a:extLst>
          </xdr:cNvPr>
          <xdr:cNvCxnSpPr/>
        </xdr:nvCxnSpPr>
        <xdr:spPr>
          <a:xfrm>
            <a:off x="12444422" y="83234214"/>
            <a:ext cx="74770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36" name="Straight Connector 2335">
            <a:extLst>
              <a:ext uri="{FF2B5EF4-FFF2-40B4-BE49-F238E27FC236}">
                <a16:creationId xmlns:a16="http://schemas.microsoft.com/office/drawing/2014/main" id="{555C951F-D2E9-4777-BBD6-3DFF50810281}"/>
              </a:ext>
            </a:extLst>
          </xdr:cNvPr>
          <xdr:cNvCxnSpPr/>
        </xdr:nvCxnSpPr>
        <xdr:spPr>
          <a:xfrm flipH="1">
            <a:off x="12753975" y="79424213"/>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41" name="Straight Connector 2340">
            <a:extLst>
              <a:ext uri="{FF2B5EF4-FFF2-40B4-BE49-F238E27FC236}">
                <a16:creationId xmlns:a16="http://schemas.microsoft.com/office/drawing/2014/main" id="{959A4781-531F-460F-85B7-47A5776C200B}"/>
              </a:ext>
            </a:extLst>
          </xdr:cNvPr>
          <xdr:cNvCxnSpPr/>
        </xdr:nvCxnSpPr>
        <xdr:spPr>
          <a:xfrm>
            <a:off x="13115925" y="79376588"/>
            <a:ext cx="0" cy="39385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42" name="Straight Connector 2341">
            <a:extLst>
              <a:ext uri="{FF2B5EF4-FFF2-40B4-BE49-F238E27FC236}">
                <a16:creationId xmlns:a16="http://schemas.microsoft.com/office/drawing/2014/main" id="{0FFCA298-9110-415E-BD00-04FAD1874BC1}"/>
              </a:ext>
            </a:extLst>
          </xdr:cNvPr>
          <xdr:cNvCxnSpPr/>
        </xdr:nvCxnSpPr>
        <xdr:spPr>
          <a:xfrm flipH="1">
            <a:off x="13077824" y="79424213"/>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43" name="Straight Connector 2342">
            <a:extLst>
              <a:ext uri="{FF2B5EF4-FFF2-40B4-BE49-F238E27FC236}">
                <a16:creationId xmlns:a16="http://schemas.microsoft.com/office/drawing/2014/main" id="{29DE4971-ADAF-46A3-A386-33D8F2D80575}"/>
              </a:ext>
            </a:extLst>
          </xdr:cNvPr>
          <xdr:cNvCxnSpPr/>
        </xdr:nvCxnSpPr>
        <xdr:spPr>
          <a:xfrm flipH="1">
            <a:off x="12753971" y="83200869"/>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46" name="Straight Connector 2345">
            <a:extLst>
              <a:ext uri="{FF2B5EF4-FFF2-40B4-BE49-F238E27FC236}">
                <a16:creationId xmlns:a16="http://schemas.microsoft.com/office/drawing/2014/main" id="{B6FF914E-6138-4A13-97D4-DA2AAB7DD0CF}"/>
              </a:ext>
            </a:extLst>
          </xdr:cNvPr>
          <xdr:cNvCxnSpPr/>
        </xdr:nvCxnSpPr>
        <xdr:spPr>
          <a:xfrm flipH="1">
            <a:off x="13077820" y="83200869"/>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50" name="Straight Connector 2349">
            <a:extLst>
              <a:ext uri="{FF2B5EF4-FFF2-40B4-BE49-F238E27FC236}">
                <a16:creationId xmlns:a16="http://schemas.microsoft.com/office/drawing/2014/main" id="{954DA67E-E443-DAE1-0E03-0C1E3CC26483}"/>
              </a:ext>
            </a:extLst>
          </xdr:cNvPr>
          <xdr:cNvCxnSpPr/>
        </xdr:nvCxnSpPr>
        <xdr:spPr>
          <a:xfrm>
            <a:off x="12444417" y="81319688"/>
            <a:ext cx="41909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52" name="Straight Connector 2351">
            <a:extLst>
              <a:ext uri="{FF2B5EF4-FFF2-40B4-BE49-F238E27FC236}">
                <a16:creationId xmlns:a16="http://schemas.microsoft.com/office/drawing/2014/main" id="{91B6B866-3078-447A-B36E-24BFA3F2615E}"/>
              </a:ext>
            </a:extLst>
          </xdr:cNvPr>
          <xdr:cNvCxnSpPr/>
        </xdr:nvCxnSpPr>
        <xdr:spPr>
          <a:xfrm flipH="1">
            <a:off x="12753978" y="81286342"/>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53" name="Straight Connector 2352">
            <a:extLst>
              <a:ext uri="{FF2B5EF4-FFF2-40B4-BE49-F238E27FC236}">
                <a16:creationId xmlns:a16="http://schemas.microsoft.com/office/drawing/2014/main" id="{576E6D5F-66BD-4BE1-B1F0-5D016B1FBB1D}"/>
              </a:ext>
            </a:extLst>
          </xdr:cNvPr>
          <xdr:cNvCxnSpPr/>
        </xdr:nvCxnSpPr>
        <xdr:spPr>
          <a:xfrm>
            <a:off x="12444420" y="82134074"/>
            <a:ext cx="41909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56" name="Straight Connector 2355">
            <a:extLst>
              <a:ext uri="{FF2B5EF4-FFF2-40B4-BE49-F238E27FC236}">
                <a16:creationId xmlns:a16="http://schemas.microsoft.com/office/drawing/2014/main" id="{3F985EDD-76B8-412A-B4C2-A57F5761549C}"/>
              </a:ext>
            </a:extLst>
          </xdr:cNvPr>
          <xdr:cNvCxnSpPr/>
        </xdr:nvCxnSpPr>
        <xdr:spPr>
          <a:xfrm flipH="1">
            <a:off x="12753981" y="82100728"/>
            <a:ext cx="71437" cy="71437"/>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109457</xdr:colOff>
      <xdr:row>537</xdr:row>
      <xdr:rowOff>65315</xdr:rowOff>
    </xdr:from>
    <xdr:to>
      <xdr:col>46</xdr:col>
      <xdr:colOff>87088</xdr:colOff>
      <xdr:row>584</xdr:row>
      <xdr:rowOff>125188</xdr:rowOff>
    </xdr:to>
    <xdr:grpSp>
      <xdr:nvGrpSpPr>
        <xdr:cNvPr id="2369" name="Group 2368">
          <a:extLst>
            <a:ext uri="{FF2B5EF4-FFF2-40B4-BE49-F238E27FC236}">
              <a16:creationId xmlns:a16="http://schemas.microsoft.com/office/drawing/2014/main" id="{C5D3DB8A-608F-EB87-81E3-6AC6EAA656B1}"/>
            </a:ext>
          </a:extLst>
        </xdr:cNvPr>
        <xdr:cNvGrpSpPr/>
      </xdr:nvGrpSpPr>
      <xdr:grpSpPr>
        <a:xfrm>
          <a:off x="757157" y="77341640"/>
          <a:ext cx="6778481" cy="6774998"/>
          <a:chOff x="757157" y="77913140"/>
          <a:chExt cx="6778481" cy="6774998"/>
        </a:xfrm>
      </xdr:grpSpPr>
      <xdr:sp macro="" textlink="">
        <xdr:nvSpPr>
          <xdr:cNvPr id="2083" name="Freeform: Shape 2082">
            <a:extLst>
              <a:ext uri="{FF2B5EF4-FFF2-40B4-BE49-F238E27FC236}">
                <a16:creationId xmlns:a16="http://schemas.microsoft.com/office/drawing/2014/main" id="{9E9EC8EA-9059-098F-B7C2-228733163F9A}"/>
              </a:ext>
            </a:extLst>
          </xdr:cNvPr>
          <xdr:cNvSpPr/>
        </xdr:nvSpPr>
        <xdr:spPr>
          <a:xfrm>
            <a:off x="2224768" y="79419450"/>
            <a:ext cx="3286125" cy="3774622"/>
          </a:xfrm>
          <a:custGeom>
            <a:avLst/>
            <a:gdLst>
              <a:gd name="connsiteX0" fmla="*/ 0 w 3314700"/>
              <a:gd name="connsiteY0" fmla="*/ 3184071 h 3739243"/>
              <a:gd name="connsiteX1" fmla="*/ 1017814 w 3314700"/>
              <a:gd name="connsiteY1" fmla="*/ 0 h 3739243"/>
              <a:gd name="connsiteX2" fmla="*/ 1834243 w 3314700"/>
              <a:gd name="connsiteY2" fmla="*/ 0 h 3739243"/>
              <a:gd name="connsiteX3" fmla="*/ 3314700 w 3314700"/>
              <a:gd name="connsiteY3" fmla="*/ 1845128 h 3739243"/>
              <a:gd name="connsiteX4" fmla="*/ 3314700 w 3314700"/>
              <a:gd name="connsiteY4" fmla="*/ 2650671 h 3739243"/>
              <a:gd name="connsiteX5" fmla="*/ 1687286 w 3314700"/>
              <a:gd name="connsiteY5" fmla="*/ 2650671 h 3739243"/>
              <a:gd name="connsiteX6" fmla="*/ 582386 w 3314700"/>
              <a:gd name="connsiteY6" fmla="*/ 3739243 h 3739243"/>
              <a:gd name="connsiteX7" fmla="*/ 0 w 3314700"/>
              <a:gd name="connsiteY7" fmla="*/ 3184071 h 37392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314700" h="3739243">
                <a:moveTo>
                  <a:pt x="0" y="3184071"/>
                </a:moveTo>
                <a:lnTo>
                  <a:pt x="1017814" y="0"/>
                </a:lnTo>
                <a:lnTo>
                  <a:pt x="1834243" y="0"/>
                </a:lnTo>
                <a:lnTo>
                  <a:pt x="3314700" y="1845128"/>
                </a:lnTo>
                <a:lnTo>
                  <a:pt x="3314700" y="2650671"/>
                </a:lnTo>
                <a:lnTo>
                  <a:pt x="1687286" y="2650671"/>
                </a:lnTo>
                <a:lnTo>
                  <a:pt x="582386" y="3739243"/>
                </a:lnTo>
                <a:lnTo>
                  <a:pt x="0" y="3184071"/>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26" name="Freeform: Shape 1725">
            <a:extLst>
              <a:ext uri="{FF2B5EF4-FFF2-40B4-BE49-F238E27FC236}">
                <a16:creationId xmlns:a16="http://schemas.microsoft.com/office/drawing/2014/main" id="{8A20EFDB-8B04-B496-B6EC-365FFED0B1F7}"/>
              </a:ext>
            </a:extLst>
          </xdr:cNvPr>
          <xdr:cNvSpPr/>
        </xdr:nvSpPr>
        <xdr:spPr>
          <a:xfrm>
            <a:off x="3233732" y="78595539"/>
            <a:ext cx="809625" cy="2538412"/>
          </a:xfrm>
          <a:custGeom>
            <a:avLst/>
            <a:gdLst>
              <a:gd name="connsiteX0" fmla="*/ 428625 w 809625"/>
              <a:gd name="connsiteY0" fmla="*/ 0 h 1647825"/>
              <a:gd name="connsiteX1" fmla="*/ 357187 w 809625"/>
              <a:gd name="connsiteY1" fmla="*/ 71437 h 1647825"/>
              <a:gd name="connsiteX2" fmla="*/ 0 w 809625"/>
              <a:gd name="connsiteY2" fmla="*/ 71437 h 1647825"/>
              <a:gd name="connsiteX3" fmla="*/ 0 w 809625"/>
              <a:gd name="connsiteY3" fmla="*/ 1647825 h 1647825"/>
              <a:gd name="connsiteX4" fmla="*/ 809625 w 809625"/>
              <a:gd name="connsiteY4" fmla="*/ 1647825 h 1647825"/>
              <a:gd name="connsiteX5" fmla="*/ 809625 w 809625"/>
              <a:gd name="connsiteY5" fmla="*/ 71437 h 1647825"/>
              <a:gd name="connsiteX6" fmla="*/ 533400 w 809625"/>
              <a:gd name="connsiteY6" fmla="*/ 71437 h 1647825"/>
              <a:gd name="connsiteX7" fmla="*/ 471487 w 809625"/>
              <a:gd name="connsiteY7" fmla="*/ 152400 h 1647825"/>
              <a:gd name="connsiteX8" fmla="*/ 428625 w 809625"/>
              <a:gd name="connsiteY8" fmla="*/ 0 h 1647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09625" h="1647825">
                <a:moveTo>
                  <a:pt x="428625" y="0"/>
                </a:moveTo>
                <a:lnTo>
                  <a:pt x="357187" y="71437"/>
                </a:lnTo>
                <a:lnTo>
                  <a:pt x="0" y="71437"/>
                </a:lnTo>
                <a:lnTo>
                  <a:pt x="0" y="1647825"/>
                </a:lnTo>
                <a:lnTo>
                  <a:pt x="809625" y="1647825"/>
                </a:lnTo>
                <a:lnTo>
                  <a:pt x="809625" y="71437"/>
                </a:lnTo>
                <a:lnTo>
                  <a:pt x="533400" y="71437"/>
                </a:lnTo>
                <a:lnTo>
                  <a:pt x="471487" y="152400"/>
                </a:lnTo>
                <a:lnTo>
                  <a:pt x="428625"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887" name="Freeform: Shape 1886">
            <a:extLst>
              <a:ext uri="{FF2B5EF4-FFF2-40B4-BE49-F238E27FC236}">
                <a16:creationId xmlns:a16="http://schemas.microsoft.com/office/drawing/2014/main" id="{57BB8A6D-547E-5DA3-C20C-088081F478B9}"/>
              </a:ext>
            </a:extLst>
          </xdr:cNvPr>
          <xdr:cNvSpPr/>
        </xdr:nvSpPr>
        <xdr:spPr>
          <a:xfrm>
            <a:off x="1328738" y="81286350"/>
            <a:ext cx="2566987" cy="2819400"/>
          </a:xfrm>
          <a:custGeom>
            <a:avLst/>
            <a:gdLst>
              <a:gd name="connsiteX0" fmla="*/ 2566987 w 2566987"/>
              <a:gd name="connsiteY0" fmla="*/ 809625 h 2819400"/>
              <a:gd name="connsiteX1" fmla="*/ 2233612 w 2566987"/>
              <a:gd name="connsiteY1" fmla="*/ 0 h 2819400"/>
              <a:gd name="connsiteX2" fmla="*/ 0 w 2566987"/>
              <a:gd name="connsiteY2" fmla="*/ 2252663 h 2819400"/>
              <a:gd name="connsiteX3" fmla="*/ 190500 w 2566987"/>
              <a:gd name="connsiteY3" fmla="*/ 2443163 h 2819400"/>
              <a:gd name="connsiteX4" fmla="*/ 333375 w 2566987"/>
              <a:gd name="connsiteY4" fmla="*/ 2405063 h 2819400"/>
              <a:gd name="connsiteX5" fmla="*/ 223837 w 2566987"/>
              <a:gd name="connsiteY5" fmla="*/ 2624138 h 2819400"/>
              <a:gd name="connsiteX6" fmla="*/ 319087 w 2566987"/>
              <a:gd name="connsiteY6" fmla="*/ 2571750 h 2819400"/>
              <a:gd name="connsiteX7" fmla="*/ 576262 w 2566987"/>
              <a:gd name="connsiteY7" fmla="*/ 2819400 h 2819400"/>
              <a:gd name="connsiteX8" fmla="*/ 2566987 w 2566987"/>
              <a:gd name="connsiteY8" fmla="*/ 809625 h 28194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566987" h="2819400">
                <a:moveTo>
                  <a:pt x="2566987" y="809625"/>
                </a:moveTo>
                <a:lnTo>
                  <a:pt x="2233612" y="0"/>
                </a:lnTo>
                <a:lnTo>
                  <a:pt x="0" y="2252663"/>
                </a:lnTo>
                <a:lnTo>
                  <a:pt x="190500" y="2443163"/>
                </a:lnTo>
                <a:lnTo>
                  <a:pt x="333375" y="2405063"/>
                </a:lnTo>
                <a:lnTo>
                  <a:pt x="223837" y="2624138"/>
                </a:lnTo>
                <a:lnTo>
                  <a:pt x="319087" y="2571750"/>
                </a:lnTo>
                <a:lnTo>
                  <a:pt x="576262" y="2819400"/>
                </a:lnTo>
                <a:lnTo>
                  <a:pt x="2566987" y="80962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sp macro="" textlink="">
        <xdr:nvSpPr>
          <xdr:cNvPr id="2026" name="Freeform: Shape 2025">
            <a:extLst>
              <a:ext uri="{FF2B5EF4-FFF2-40B4-BE49-F238E27FC236}">
                <a16:creationId xmlns:a16="http://schemas.microsoft.com/office/drawing/2014/main" id="{13A27F64-07C6-4C42-46D9-32081DFF8188}"/>
              </a:ext>
            </a:extLst>
          </xdr:cNvPr>
          <xdr:cNvSpPr/>
        </xdr:nvSpPr>
        <xdr:spPr>
          <a:xfrm>
            <a:off x="3562350" y="81281588"/>
            <a:ext cx="3271838" cy="814387"/>
          </a:xfrm>
          <a:custGeom>
            <a:avLst/>
            <a:gdLst>
              <a:gd name="connsiteX0" fmla="*/ 0 w 3271838"/>
              <a:gd name="connsiteY0" fmla="*/ 0 h 814387"/>
              <a:gd name="connsiteX1" fmla="*/ 3171825 w 3271838"/>
              <a:gd name="connsiteY1" fmla="*/ 0 h 814387"/>
              <a:gd name="connsiteX2" fmla="*/ 3171825 w 3271838"/>
              <a:gd name="connsiteY2" fmla="*/ 323850 h 814387"/>
              <a:gd name="connsiteX3" fmla="*/ 3271838 w 3271838"/>
              <a:gd name="connsiteY3" fmla="*/ 361950 h 814387"/>
              <a:gd name="connsiteX4" fmla="*/ 3081338 w 3271838"/>
              <a:gd name="connsiteY4" fmla="*/ 428625 h 814387"/>
              <a:gd name="connsiteX5" fmla="*/ 3171825 w 3271838"/>
              <a:gd name="connsiteY5" fmla="*/ 485775 h 814387"/>
              <a:gd name="connsiteX6" fmla="*/ 3171825 w 3271838"/>
              <a:gd name="connsiteY6" fmla="*/ 814387 h 814387"/>
              <a:gd name="connsiteX7" fmla="*/ 338138 w 3271838"/>
              <a:gd name="connsiteY7" fmla="*/ 814387 h 814387"/>
              <a:gd name="connsiteX8" fmla="*/ 0 w 3271838"/>
              <a:gd name="connsiteY8" fmla="*/ 0 h 8143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271838" h="814387">
                <a:moveTo>
                  <a:pt x="0" y="0"/>
                </a:moveTo>
                <a:lnTo>
                  <a:pt x="3171825" y="0"/>
                </a:lnTo>
                <a:lnTo>
                  <a:pt x="3171825" y="323850"/>
                </a:lnTo>
                <a:lnTo>
                  <a:pt x="3271838" y="361950"/>
                </a:lnTo>
                <a:lnTo>
                  <a:pt x="3081338" y="428625"/>
                </a:lnTo>
                <a:lnTo>
                  <a:pt x="3171825" y="485775"/>
                </a:lnTo>
                <a:lnTo>
                  <a:pt x="3171825" y="814387"/>
                </a:lnTo>
                <a:lnTo>
                  <a:pt x="338138" y="814387"/>
                </a:lnTo>
                <a:lnTo>
                  <a:pt x="0" y="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2031" name="Straight Connector 2030">
            <a:extLst>
              <a:ext uri="{FF2B5EF4-FFF2-40B4-BE49-F238E27FC236}">
                <a16:creationId xmlns:a16="http://schemas.microsoft.com/office/drawing/2014/main" id="{4021F966-BBF8-2107-8707-318F42EE6E54}"/>
              </a:ext>
            </a:extLst>
          </xdr:cNvPr>
          <xdr:cNvCxnSpPr/>
        </xdr:nvCxnSpPr>
        <xdr:spPr>
          <a:xfrm>
            <a:off x="3857626" y="81991201"/>
            <a:ext cx="28765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61" name="Straight Connector 2060">
            <a:extLst>
              <a:ext uri="{FF2B5EF4-FFF2-40B4-BE49-F238E27FC236}">
                <a16:creationId xmlns:a16="http://schemas.microsoft.com/office/drawing/2014/main" id="{DC6D2B5A-3D32-2E9B-3E72-DB9061956D0F}"/>
              </a:ext>
            </a:extLst>
          </xdr:cNvPr>
          <xdr:cNvCxnSpPr/>
        </xdr:nvCxnSpPr>
        <xdr:spPr>
          <a:xfrm flipH="1">
            <a:off x="1833560" y="81990877"/>
            <a:ext cx="2024065" cy="204343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65" name="Straight Connector 2064">
            <a:extLst>
              <a:ext uri="{FF2B5EF4-FFF2-40B4-BE49-F238E27FC236}">
                <a16:creationId xmlns:a16="http://schemas.microsoft.com/office/drawing/2014/main" id="{0B254CB9-E6AF-49C5-8B79-E5FA351E7DD7}"/>
              </a:ext>
            </a:extLst>
          </xdr:cNvPr>
          <xdr:cNvCxnSpPr/>
        </xdr:nvCxnSpPr>
        <xdr:spPr>
          <a:xfrm>
            <a:off x="3781425" y="81800700"/>
            <a:ext cx="2952750"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067" name="Straight Connector 2066">
            <a:extLst>
              <a:ext uri="{FF2B5EF4-FFF2-40B4-BE49-F238E27FC236}">
                <a16:creationId xmlns:a16="http://schemas.microsoft.com/office/drawing/2014/main" id="{7E9BBE95-CEEF-4452-8F7A-D150CF55D3EF}"/>
              </a:ext>
            </a:extLst>
          </xdr:cNvPr>
          <xdr:cNvCxnSpPr/>
        </xdr:nvCxnSpPr>
        <xdr:spPr>
          <a:xfrm flipH="1">
            <a:off x="1700751" y="81795615"/>
            <a:ext cx="2080674" cy="2100585"/>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070" name="Straight Connector 2069">
            <a:extLst>
              <a:ext uri="{FF2B5EF4-FFF2-40B4-BE49-F238E27FC236}">
                <a16:creationId xmlns:a16="http://schemas.microsoft.com/office/drawing/2014/main" id="{B2C14F41-02A9-FF50-3081-90DB3BB280CC}"/>
              </a:ext>
            </a:extLst>
          </xdr:cNvPr>
          <xdr:cNvCxnSpPr/>
        </xdr:nvCxnSpPr>
        <xdr:spPr>
          <a:xfrm>
            <a:off x="3776663" y="78700313"/>
            <a:ext cx="0" cy="3090862"/>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073" name="Straight Connector 2072">
            <a:extLst>
              <a:ext uri="{FF2B5EF4-FFF2-40B4-BE49-F238E27FC236}">
                <a16:creationId xmlns:a16="http://schemas.microsoft.com/office/drawing/2014/main" id="{F56F6B20-2B83-3C40-3F8B-BB8F0EEF278A}"/>
              </a:ext>
            </a:extLst>
          </xdr:cNvPr>
          <xdr:cNvCxnSpPr/>
        </xdr:nvCxnSpPr>
        <xdr:spPr>
          <a:xfrm>
            <a:off x="3957636" y="78705075"/>
            <a:ext cx="0" cy="24241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76" name="Straight Connector 2075">
            <a:extLst>
              <a:ext uri="{FF2B5EF4-FFF2-40B4-BE49-F238E27FC236}">
                <a16:creationId xmlns:a16="http://schemas.microsoft.com/office/drawing/2014/main" id="{3276A4D8-CAF2-772B-E012-C272536E4DC8}"/>
              </a:ext>
            </a:extLst>
          </xdr:cNvPr>
          <xdr:cNvCxnSpPr/>
        </xdr:nvCxnSpPr>
        <xdr:spPr>
          <a:xfrm>
            <a:off x="3243263" y="79419451"/>
            <a:ext cx="80010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79" name="Straight Connector 2078">
            <a:extLst>
              <a:ext uri="{FF2B5EF4-FFF2-40B4-BE49-F238E27FC236}">
                <a16:creationId xmlns:a16="http://schemas.microsoft.com/office/drawing/2014/main" id="{BEB861EE-7B6A-142A-7B6A-918F6D2B6D86}"/>
              </a:ext>
            </a:extLst>
          </xdr:cNvPr>
          <xdr:cNvCxnSpPr/>
        </xdr:nvCxnSpPr>
        <xdr:spPr>
          <a:xfrm>
            <a:off x="5505450" y="81281588"/>
            <a:ext cx="0" cy="81438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82" name="Straight Connector 2081">
            <a:extLst>
              <a:ext uri="{FF2B5EF4-FFF2-40B4-BE49-F238E27FC236}">
                <a16:creationId xmlns:a16="http://schemas.microsoft.com/office/drawing/2014/main" id="{83B90730-FC61-BD96-2F91-0194CADB0A25}"/>
              </a:ext>
            </a:extLst>
          </xdr:cNvPr>
          <xdr:cNvCxnSpPr/>
        </xdr:nvCxnSpPr>
        <xdr:spPr>
          <a:xfrm>
            <a:off x="2228850" y="82638900"/>
            <a:ext cx="576262" cy="56673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85" name="Straight Connector 2084">
            <a:extLst>
              <a:ext uri="{FF2B5EF4-FFF2-40B4-BE49-F238E27FC236}">
                <a16:creationId xmlns:a16="http://schemas.microsoft.com/office/drawing/2014/main" id="{0AA03E1A-2F53-DDA2-AF71-7338A931C73F}"/>
              </a:ext>
            </a:extLst>
          </xdr:cNvPr>
          <xdr:cNvCxnSpPr/>
        </xdr:nvCxnSpPr>
        <xdr:spPr>
          <a:xfrm flipV="1">
            <a:off x="3234417" y="77913140"/>
            <a:ext cx="0" cy="72526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87" name="Straight Connector 2086">
            <a:extLst>
              <a:ext uri="{FF2B5EF4-FFF2-40B4-BE49-F238E27FC236}">
                <a16:creationId xmlns:a16="http://schemas.microsoft.com/office/drawing/2014/main" id="{9BBB5FF8-BAC6-7442-F72A-2A51A52F1BA1}"/>
              </a:ext>
            </a:extLst>
          </xdr:cNvPr>
          <xdr:cNvCxnSpPr/>
        </xdr:nvCxnSpPr>
        <xdr:spPr>
          <a:xfrm>
            <a:off x="3147332" y="78276450"/>
            <a:ext cx="98243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89" name="Straight Connector 2088">
            <a:extLst>
              <a:ext uri="{FF2B5EF4-FFF2-40B4-BE49-F238E27FC236}">
                <a16:creationId xmlns:a16="http://schemas.microsoft.com/office/drawing/2014/main" id="{88EAAC67-97BD-F6E5-7478-DE0B46E97555}"/>
              </a:ext>
            </a:extLst>
          </xdr:cNvPr>
          <xdr:cNvCxnSpPr/>
        </xdr:nvCxnSpPr>
        <xdr:spPr>
          <a:xfrm flipH="1">
            <a:off x="3190874" y="78231546"/>
            <a:ext cx="85726" cy="8844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91" name="Straight Connector 2090">
            <a:extLst>
              <a:ext uri="{FF2B5EF4-FFF2-40B4-BE49-F238E27FC236}">
                <a16:creationId xmlns:a16="http://schemas.microsoft.com/office/drawing/2014/main" id="{E997790D-9245-4E19-93F2-C82B40770164}"/>
              </a:ext>
            </a:extLst>
          </xdr:cNvPr>
          <xdr:cNvCxnSpPr/>
        </xdr:nvCxnSpPr>
        <xdr:spPr>
          <a:xfrm>
            <a:off x="3147332" y="77989339"/>
            <a:ext cx="9715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92" name="Straight Connector 2091">
            <a:extLst>
              <a:ext uri="{FF2B5EF4-FFF2-40B4-BE49-F238E27FC236}">
                <a16:creationId xmlns:a16="http://schemas.microsoft.com/office/drawing/2014/main" id="{C1A3EE5E-2062-4452-A1A5-9432643017FB}"/>
              </a:ext>
            </a:extLst>
          </xdr:cNvPr>
          <xdr:cNvCxnSpPr/>
        </xdr:nvCxnSpPr>
        <xdr:spPr>
          <a:xfrm flipH="1">
            <a:off x="3190874" y="77945796"/>
            <a:ext cx="85726" cy="8844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93" name="Straight Connector 2092">
            <a:extLst>
              <a:ext uri="{FF2B5EF4-FFF2-40B4-BE49-F238E27FC236}">
                <a16:creationId xmlns:a16="http://schemas.microsoft.com/office/drawing/2014/main" id="{B88778CE-A23B-45FC-A1E6-2D75C6D65CF1}"/>
              </a:ext>
            </a:extLst>
          </xdr:cNvPr>
          <xdr:cNvCxnSpPr/>
        </xdr:nvCxnSpPr>
        <xdr:spPr>
          <a:xfrm flipV="1">
            <a:off x="4044042" y="77913140"/>
            <a:ext cx="0" cy="72526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94" name="Straight Connector 2093">
            <a:extLst>
              <a:ext uri="{FF2B5EF4-FFF2-40B4-BE49-F238E27FC236}">
                <a16:creationId xmlns:a16="http://schemas.microsoft.com/office/drawing/2014/main" id="{897BDFD6-0585-4574-A0A8-4B2B07741173}"/>
              </a:ext>
            </a:extLst>
          </xdr:cNvPr>
          <xdr:cNvCxnSpPr/>
        </xdr:nvCxnSpPr>
        <xdr:spPr>
          <a:xfrm flipH="1">
            <a:off x="4000499" y="78231546"/>
            <a:ext cx="85726" cy="8844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95" name="Straight Connector 2094">
            <a:extLst>
              <a:ext uri="{FF2B5EF4-FFF2-40B4-BE49-F238E27FC236}">
                <a16:creationId xmlns:a16="http://schemas.microsoft.com/office/drawing/2014/main" id="{810AB8A9-00FC-4145-BADB-42CA93ACE6B7}"/>
              </a:ext>
            </a:extLst>
          </xdr:cNvPr>
          <xdr:cNvCxnSpPr/>
        </xdr:nvCxnSpPr>
        <xdr:spPr>
          <a:xfrm flipH="1">
            <a:off x="4000499" y="77945796"/>
            <a:ext cx="85726" cy="8844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16" name="Straight Connector 2115">
            <a:extLst>
              <a:ext uri="{FF2B5EF4-FFF2-40B4-BE49-F238E27FC236}">
                <a16:creationId xmlns:a16="http://schemas.microsoft.com/office/drawing/2014/main" id="{D2307404-E2D7-4995-ADF9-CCB24E2BBCD7}"/>
              </a:ext>
            </a:extLst>
          </xdr:cNvPr>
          <xdr:cNvCxnSpPr/>
        </xdr:nvCxnSpPr>
        <xdr:spPr>
          <a:xfrm flipV="1">
            <a:off x="3778704" y="78177119"/>
            <a:ext cx="0" cy="47760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17" name="Straight Connector 2116">
            <a:extLst>
              <a:ext uri="{FF2B5EF4-FFF2-40B4-BE49-F238E27FC236}">
                <a16:creationId xmlns:a16="http://schemas.microsoft.com/office/drawing/2014/main" id="{F9BD37DB-D9C7-458D-90A2-01DD643422E6}"/>
              </a:ext>
            </a:extLst>
          </xdr:cNvPr>
          <xdr:cNvCxnSpPr/>
        </xdr:nvCxnSpPr>
        <xdr:spPr>
          <a:xfrm flipH="1">
            <a:off x="3735161" y="78231547"/>
            <a:ext cx="87087" cy="8844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19" name="Straight Connector 2118">
            <a:extLst>
              <a:ext uri="{FF2B5EF4-FFF2-40B4-BE49-F238E27FC236}">
                <a16:creationId xmlns:a16="http://schemas.microsoft.com/office/drawing/2014/main" id="{E2ECEDC3-D05D-49C8-B04B-89CD12735C92}"/>
              </a:ext>
            </a:extLst>
          </xdr:cNvPr>
          <xdr:cNvCxnSpPr/>
        </xdr:nvCxnSpPr>
        <xdr:spPr>
          <a:xfrm flipH="1">
            <a:off x="3121837" y="82333852"/>
            <a:ext cx="1331781" cy="134327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20" name="Straight Connector 2119">
            <a:extLst>
              <a:ext uri="{FF2B5EF4-FFF2-40B4-BE49-F238E27FC236}">
                <a16:creationId xmlns:a16="http://schemas.microsoft.com/office/drawing/2014/main" id="{923C76C6-59CF-4BA1-8C3B-0215B79E10BF}"/>
              </a:ext>
            </a:extLst>
          </xdr:cNvPr>
          <xdr:cNvCxnSpPr/>
        </xdr:nvCxnSpPr>
        <xdr:spPr>
          <a:xfrm>
            <a:off x="2839811" y="83237614"/>
            <a:ext cx="430258" cy="42318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24" name="Straight Connector 2123">
            <a:extLst>
              <a:ext uri="{FF2B5EF4-FFF2-40B4-BE49-F238E27FC236}">
                <a16:creationId xmlns:a16="http://schemas.microsoft.com/office/drawing/2014/main" id="{E290B99B-84D7-4535-BCFC-7A3F4F503F2D}"/>
              </a:ext>
            </a:extLst>
          </xdr:cNvPr>
          <xdr:cNvCxnSpPr/>
        </xdr:nvCxnSpPr>
        <xdr:spPr>
          <a:xfrm>
            <a:off x="3201760" y="83523365"/>
            <a:ext cx="0" cy="13743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25" name="Straight Connector 2124">
            <a:extLst>
              <a:ext uri="{FF2B5EF4-FFF2-40B4-BE49-F238E27FC236}">
                <a16:creationId xmlns:a16="http://schemas.microsoft.com/office/drawing/2014/main" id="{0D77049F-FD27-46CF-B721-B1D40C571844}"/>
              </a:ext>
            </a:extLst>
          </xdr:cNvPr>
          <xdr:cNvCxnSpPr/>
        </xdr:nvCxnSpPr>
        <xdr:spPr>
          <a:xfrm>
            <a:off x="3800475" y="81819750"/>
            <a:ext cx="648887" cy="6381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26" name="Straight Connector 2125">
            <a:extLst>
              <a:ext uri="{FF2B5EF4-FFF2-40B4-BE49-F238E27FC236}">
                <a16:creationId xmlns:a16="http://schemas.microsoft.com/office/drawing/2014/main" id="{AEA2F059-B8B1-4622-AC13-AFCEE0B78AED}"/>
              </a:ext>
            </a:extLst>
          </xdr:cNvPr>
          <xdr:cNvCxnSpPr/>
        </xdr:nvCxnSpPr>
        <xdr:spPr>
          <a:xfrm>
            <a:off x="4388304" y="82325936"/>
            <a:ext cx="0" cy="13743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30" name="Straight Connector 2129">
            <a:extLst>
              <a:ext uri="{FF2B5EF4-FFF2-40B4-BE49-F238E27FC236}">
                <a16:creationId xmlns:a16="http://schemas.microsoft.com/office/drawing/2014/main" id="{FF064B94-F59B-174E-FDFC-35DAFD2E8A2E}"/>
              </a:ext>
            </a:extLst>
          </xdr:cNvPr>
          <xdr:cNvCxnSpPr/>
        </xdr:nvCxnSpPr>
        <xdr:spPr>
          <a:xfrm>
            <a:off x="3698421" y="82562700"/>
            <a:ext cx="187778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32" name="Straight Connector 2131">
            <a:extLst>
              <a:ext uri="{FF2B5EF4-FFF2-40B4-BE49-F238E27FC236}">
                <a16:creationId xmlns:a16="http://schemas.microsoft.com/office/drawing/2014/main" id="{83DB7459-0C38-3185-CEAF-0FF21F23F7E9}"/>
              </a:ext>
            </a:extLst>
          </xdr:cNvPr>
          <xdr:cNvCxnSpPr/>
        </xdr:nvCxnSpPr>
        <xdr:spPr>
          <a:xfrm>
            <a:off x="5505450" y="82172175"/>
            <a:ext cx="0" cy="48305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35" name="Straight Connector 2134">
            <a:extLst>
              <a:ext uri="{FF2B5EF4-FFF2-40B4-BE49-F238E27FC236}">
                <a16:creationId xmlns:a16="http://schemas.microsoft.com/office/drawing/2014/main" id="{B041AD16-1911-4DF4-1F97-015AD455D05E}"/>
              </a:ext>
            </a:extLst>
          </xdr:cNvPr>
          <xdr:cNvCxnSpPr/>
        </xdr:nvCxnSpPr>
        <xdr:spPr>
          <a:xfrm flipH="1">
            <a:off x="5463267" y="82523240"/>
            <a:ext cx="80283" cy="8300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36" name="Straight Connector 2135">
            <a:extLst>
              <a:ext uri="{FF2B5EF4-FFF2-40B4-BE49-F238E27FC236}">
                <a16:creationId xmlns:a16="http://schemas.microsoft.com/office/drawing/2014/main" id="{10E07CDE-82F0-4EAA-838F-4764B3CD4EC9}"/>
              </a:ext>
            </a:extLst>
          </xdr:cNvPr>
          <xdr:cNvCxnSpPr/>
        </xdr:nvCxnSpPr>
        <xdr:spPr>
          <a:xfrm>
            <a:off x="3778704" y="81853768"/>
            <a:ext cx="0" cy="80146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37" name="Straight Connector 2136">
            <a:extLst>
              <a:ext uri="{FF2B5EF4-FFF2-40B4-BE49-F238E27FC236}">
                <a16:creationId xmlns:a16="http://schemas.microsoft.com/office/drawing/2014/main" id="{AF59FEF6-379A-4F2A-A2E7-F793C15DE407}"/>
              </a:ext>
            </a:extLst>
          </xdr:cNvPr>
          <xdr:cNvCxnSpPr/>
        </xdr:nvCxnSpPr>
        <xdr:spPr>
          <a:xfrm flipH="1">
            <a:off x="3735161" y="82523240"/>
            <a:ext cx="81643" cy="8300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40" name="Straight Connector 2139">
            <a:extLst>
              <a:ext uri="{FF2B5EF4-FFF2-40B4-BE49-F238E27FC236}">
                <a16:creationId xmlns:a16="http://schemas.microsoft.com/office/drawing/2014/main" id="{D3699C93-A150-2AEB-F07C-5616796CCDBC}"/>
              </a:ext>
            </a:extLst>
          </xdr:cNvPr>
          <xdr:cNvCxnSpPr/>
        </xdr:nvCxnSpPr>
        <xdr:spPr>
          <a:xfrm>
            <a:off x="4189639" y="79418089"/>
            <a:ext cx="189411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42" name="Straight Connector 2141">
            <a:extLst>
              <a:ext uri="{FF2B5EF4-FFF2-40B4-BE49-F238E27FC236}">
                <a16:creationId xmlns:a16="http://schemas.microsoft.com/office/drawing/2014/main" id="{5C94B4EF-8077-6AEF-A0C7-61BA1495D67D}"/>
              </a:ext>
            </a:extLst>
          </xdr:cNvPr>
          <xdr:cNvCxnSpPr/>
        </xdr:nvCxnSpPr>
        <xdr:spPr>
          <a:xfrm>
            <a:off x="5992585" y="79331004"/>
            <a:ext cx="0" cy="202746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44" name="Straight Connector 2143">
            <a:extLst>
              <a:ext uri="{FF2B5EF4-FFF2-40B4-BE49-F238E27FC236}">
                <a16:creationId xmlns:a16="http://schemas.microsoft.com/office/drawing/2014/main" id="{98D2F055-0340-D7AA-B877-62E7E2BDE7BD}"/>
              </a:ext>
            </a:extLst>
          </xdr:cNvPr>
          <xdr:cNvCxnSpPr/>
        </xdr:nvCxnSpPr>
        <xdr:spPr>
          <a:xfrm flipH="1">
            <a:off x="5954485" y="79379989"/>
            <a:ext cx="74840" cy="775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45" name="Straight Connector 2144">
            <a:extLst>
              <a:ext uri="{FF2B5EF4-FFF2-40B4-BE49-F238E27FC236}">
                <a16:creationId xmlns:a16="http://schemas.microsoft.com/office/drawing/2014/main" id="{629625F8-64AE-496E-91FE-FA4CB5BD3B3B}"/>
              </a:ext>
            </a:extLst>
          </xdr:cNvPr>
          <xdr:cNvCxnSpPr/>
        </xdr:nvCxnSpPr>
        <xdr:spPr>
          <a:xfrm>
            <a:off x="4189641" y="81133950"/>
            <a:ext cx="189411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46" name="Straight Connector 2145">
            <a:extLst>
              <a:ext uri="{FF2B5EF4-FFF2-40B4-BE49-F238E27FC236}">
                <a16:creationId xmlns:a16="http://schemas.microsoft.com/office/drawing/2014/main" id="{ADB9610F-4047-4807-AD1D-4EA0F0E0F3FA}"/>
              </a:ext>
            </a:extLst>
          </xdr:cNvPr>
          <xdr:cNvCxnSpPr/>
        </xdr:nvCxnSpPr>
        <xdr:spPr>
          <a:xfrm flipH="1">
            <a:off x="5954487" y="81094489"/>
            <a:ext cx="74840" cy="775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47" name="Straight Connector 2146">
            <a:extLst>
              <a:ext uri="{FF2B5EF4-FFF2-40B4-BE49-F238E27FC236}">
                <a16:creationId xmlns:a16="http://schemas.microsoft.com/office/drawing/2014/main" id="{44DF4184-DA3F-4153-80C3-5A044C9CCF30}"/>
              </a:ext>
            </a:extLst>
          </xdr:cNvPr>
          <xdr:cNvCxnSpPr/>
        </xdr:nvCxnSpPr>
        <xdr:spPr>
          <a:xfrm flipH="1">
            <a:off x="5954486" y="81242807"/>
            <a:ext cx="74840" cy="775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50" name="Straight Connector 2149">
            <a:extLst>
              <a:ext uri="{FF2B5EF4-FFF2-40B4-BE49-F238E27FC236}">
                <a16:creationId xmlns:a16="http://schemas.microsoft.com/office/drawing/2014/main" id="{9FEC918B-28B9-2D04-FD13-00EC3213D6FC}"/>
              </a:ext>
            </a:extLst>
          </xdr:cNvPr>
          <xdr:cNvCxnSpPr/>
        </xdr:nvCxnSpPr>
        <xdr:spPr>
          <a:xfrm>
            <a:off x="7124701" y="81204707"/>
            <a:ext cx="0" cy="9837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52" name="Straight Connector 2151">
            <a:extLst>
              <a:ext uri="{FF2B5EF4-FFF2-40B4-BE49-F238E27FC236}">
                <a16:creationId xmlns:a16="http://schemas.microsoft.com/office/drawing/2014/main" id="{269D2D19-209F-4139-8ED4-E222DE2E8AFF}"/>
              </a:ext>
            </a:extLst>
          </xdr:cNvPr>
          <xdr:cNvCxnSpPr/>
        </xdr:nvCxnSpPr>
        <xdr:spPr>
          <a:xfrm>
            <a:off x="6800850" y="81282268"/>
            <a:ext cx="73478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54" name="Straight Connector 2153">
            <a:extLst>
              <a:ext uri="{FF2B5EF4-FFF2-40B4-BE49-F238E27FC236}">
                <a16:creationId xmlns:a16="http://schemas.microsoft.com/office/drawing/2014/main" id="{E4B5D0CF-8E91-960A-D78A-C55B9959BD5A}"/>
              </a:ext>
            </a:extLst>
          </xdr:cNvPr>
          <xdr:cNvCxnSpPr/>
        </xdr:nvCxnSpPr>
        <xdr:spPr>
          <a:xfrm flipH="1">
            <a:off x="7082517" y="81237364"/>
            <a:ext cx="85726" cy="8844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55" name="Straight Connector 2154">
            <a:extLst>
              <a:ext uri="{FF2B5EF4-FFF2-40B4-BE49-F238E27FC236}">
                <a16:creationId xmlns:a16="http://schemas.microsoft.com/office/drawing/2014/main" id="{DBF8EA79-979F-4E74-AD11-97A3B3D4203A}"/>
              </a:ext>
            </a:extLst>
          </xdr:cNvPr>
          <xdr:cNvCxnSpPr/>
        </xdr:nvCxnSpPr>
        <xdr:spPr>
          <a:xfrm>
            <a:off x="6800852" y="82094614"/>
            <a:ext cx="73478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56" name="Straight Connector 2155">
            <a:extLst>
              <a:ext uri="{FF2B5EF4-FFF2-40B4-BE49-F238E27FC236}">
                <a16:creationId xmlns:a16="http://schemas.microsoft.com/office/drawing/2014/main" id="{D72FBB15-83BB-43DB-8979-A8440EE89AF2}"/>
              </a:ext>
            </a:extLst>
          </xdr:cNvPr>
          <xdr:cNvCxnSpPr/>
        </xdr:nvCxnSpPr>
        <xdr:spPr>
          <a:xfrm flipH="1">
            <a:off x="7082519" y="82051071"/>
            <a:ext cx="85726" cy="8844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57" name="Straight Connector 2156">
            <a:extLst>
              <a:ext uri="{FF2B5EF4-FFF2-40B4-BE49-F238E27FC236}">
                <a16:creationId xmlns:a16="http://schemas.microsoft.com/office/drawing/2014/main" id="{16D192ED-9682-4449-9666-F5C93EC4398A}"/>
              </a:ext>
            </a:extLst>
          </xdr:cNvPr>
          <xdr:cNvCxnSpPr/>
        </xdr:nvCxnSpPr>
        <xdr:spPr>
          <a:xfrm>
            <a:off x="7448551" y="81204707"/>
            <a:ext cx="0" cy="9837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58" name="Straight Connector 2157">
            <a:extLst>
              <a:ext uri="{FF2B5EF4-FFF2-40B4-BE49-F238E27FC236}">
                <a16:creationId xmlns:a16="http://schemas.microsoft.com/office/drawing/2014/main" id="{7252CE50-EBBC-4A9A-84BD-C8AEA68AD55C}"/>
              </a:ext>
            </a:extLst>
          </xdr:cNvPr>
          <xdr:cNvCxnSpPr/>
        </xdr:nvCxnSpPr>
        <xdr:spPr>
          <a:xfrm flipH="1">
            <a:off x="7406367" y="81237364"/>
            <a:ext cx="85726" cy="8844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59" name="Straight Connector 2158">
            <a:extLst>
              <a:ext uri="{FF2B5EF4-FFF2-40B4-BE49-F238E27FC236}">
                <a16:creationId xmlns:a16="http://schemas.microsoft.com/office/drawing/2014/main" id="{92520A1F-3352-4988-B235-3D4AE678384B}"/>
              </a:ext>
            </a:extLst>
          </xdr:cNvPr>
          <xdr:cNvCxnSpPr/>
        </xdr:nvCxnSpPr>
        <xdr:spPr>
          <a:xfrm flipH="1">
            <a:off x="7406369" y="82051071"/>
            <a:ext cx="85726" cy="8844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60" name="Straight Connector 2159">
            <a:extLst>
              <a:ext uri="{FF2B5EF4-FFF2-40B4-BE49-F238E27FC236}">
                <a16:creationId xmlns:a16="http://schemas.microsoft.com/office/drawing/2014/main" id="{552FCC84-2FD2-49EA-AA97-3CFC1615D092}"/>
              </a:ext>
            </a:extLst>
          </xdr:cNvPr>
          <xdr:cNvCxnSpPr/>
        </xdr:nvCxnSpPr>
        <xdr:spPr>
          <a:xfrm>
            <a:off x="6774997" y="81797979"/>
            <a:ext cx="43679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61" name="Straight Connector 2160">
            <a:extLst>
              <a:ext uri="{FF2B5EF4-FFF2-40B4-BE49-F238E27FC236}">
                <a16:creationId xmlns:a16="http://schemas.microsoft.com/office/drawing/2014/main" id="{D4528BD5-F3DB-437F-90CC-6ED930CAF742}"/>
              </a:ext>
            </a:extLst>
          </xdr:cNvPr>
          <xdr:cNvCxnSpPr/>
        </xdr:nvCxnSpPr>
        <xdr:spPr>
          <a:xfrm flipH="1">
            <a:off x="7082519" y="81754436"/>
            <a:ext cx="85727" cy="8708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64" name="Straight Connector 2163">
            <a:extLst>
              <a:ext uri="{FF2B5EF4-FFF2-40B4-BE49-F238E27FC236}">
                <a16:creationId xmlns:a16="http://schemas.microsoft.com/office/drawing/2014/main" id="{29DD73F5-AA00-6390-A396-9F4379C197A3}"/>
              </a:ext>
            </a:extLst>
          </xdr:cNvPr>
          <xdr:cNvCxnSpPr/>
        </xdr:nvCxnSpPr>
        <xdr:spPr>
          <a:xfrm>
            <a:off x="1048432" y="83703414"/>
            <a:ext cx="705262" cy="69352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69" name="Straight Connector 2168">
            <a:extLst>
              <a:ext uri="{FF2B5EF4-FFF2-40B4-BE49-F238E27FC236}">
                <a16:creationId xmlns:a16="http://schemas.microsoft.com/office/drawing/2014/main" id="{89F5F153-CDB9-17F7-5604-FA30D2A6EEF2}"/>
              </a:ext>
            </a:extLst>
          </xdr:cNvPr>
          <xdr:cNvCxnSpPr/>
        </xdr:nvCxnSpPr>
        <xdr:spPr>
          <a:xfrm flipH="1">
            <a:off x="757157" y="83583512"/>
            <a:ext cx="528718" cy="53312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73" name="Straight Connector 2172">
            <a:extLst>
              <a:ext uri="{FF2B5EF4-FFF2-40B4-BE49-F238E27FC236}">
                <a16:creationId xmlns:a16="http://schemas.microsoft.com/office/drawing/2014/main" id="{85A31065-33B8-0EBB-28D0-638D1CB701BE}"/>
              </a:ext>
            </a:extLst>
          </xdr:cNvPr>
          <xdr:cNvCxnSpPr/>
        </xdr:nvCxnSpPr>
        <xdr:spPr>
          <a:xfrm>
            <a:off x="1107622" y="83693453"/>
            <a:ext cx="0" cy="13743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75" name="Straight Connector 2174">
            <a:extLst>
              <a:ext uri="{FF2B5EF4-FFF2-40B4-BE49-F238E27FC236}">
                <a16:creationId xmlns:a16="http://schemas.microsoft.com/office/drawing/2014/main" id="{DBCBD7FE-18C7-490A-8C5C-ADF285E0334B}"/>
              </a:ext>
            </a:extLst>
          </xdr:cNvPr>
          <xdr:cNvCxnSpPr/>
        </xdr:nvCxnSpPr>
        <xdr:spPr>
          <a:xfrm>
            <a:off x="779010" y="83978279"/>
            <a:ext cx="703902" cy="69352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77" name="Straight Connector 2176">
            <a:extLst>
              <a:ext uri="{FF2B5EF4-FFF2-40B4-BE49-F238E27FC236}">
                <a16:creationId xmlns:a16="http://schemas.microsoft.com/office/drawing/2014/main" id="{1554C08A-DEE8-49DC-BE0D-A6D5EDEBE84A}"/>
              </a:ext>
            </a:extLst>
          </xdr:cNvPr>
          <xdr:cNvCxnSpPr/>
        </xdr:nvCxnSpPr>
        <xdr:spPr>
          <a:xfrm>
            <a:off x="836839" y="83968318"/>
            <a:ext cx="0" cy="13743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79" name="Straight Connector 2178">
            <a:extLst>
              <a:ext uri="{FF2B5EF4-FFF2-40B4-BE49-F238E27FC236}">
                <a16:creationId xmlns:a16="http://schemas.microsoft.com/office/drawing/2014/main" id="{4831AB49-2830-449A-910A-96C9720CABF5}"/>
              </a:ext>
            </a:extLst>
          </xdr:cNvPr>
          <xdr:cNvCxnSpPr/>
        </xdr:nvCxnSpPr>
        <xdr:spPr>
          <a:xfrm flipH="1">
            <a:off x="1339540" y="84155015"/>
            <a:ext cx="528718" cy="53312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80" name="Straight Connector 2179">
            <a:extLst>
              <a:ext uri="{FF2B5EF4-FFF2-40B4-BE49-F238E27FC236}">
                <a16:creationId xmlns:a16="http://schemas.microsoft.com/office/drawing/2014/main" id="{A4B3B04D-B5BB-4164-B071-269C58B5A9C2}"/>
              </a:ext>
            </a:extLst>
          </xdr:cNvPr>
          <xdr:cNvCxnSpPr/>
        </xdr:nvCxnSpPr>
        <xdr:spPr>
          <a:xfrm>
            <a:off x="1690005" y="84264956"/>
            <a:ext cx="0" cy="13743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81" name="Straight Connector 2180">
            <a:extLst>
              <a:ext uri="{FF2B5EF4-FFF2-40B4-BE49-F238E27FC236}">
                <a16:creationId xmlns:a16="http://schemas.microsoft.com/office/drawing/2014/main" id="{80A271E7-DB26-4D5B-B957-62A2F12F6B0F}"/>
              </a:ext>
            </a:extLst>
          </xdr:cNvPr>
          <xdr:cNvCxnSpPr/>
        </xdr:nvCxnSpPr>
        <xdr:spPr>
          <a:xfrm>
            <a:off x="1420583" y="84539821"/>
            <a:ext cx="0" cy="13743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85" name="Straight Connector 2184">
            <a:extLst>
              <a:ext uri="{FF2B5EF4-FFF2-40B4-BE49-F238E27FC236}">
                <a16:creationId xmlns:a16="http://schemas.microsoft.com/office/drawing/2014/main" id="{1821D1BE-26DE-416E-8425-9BA11ECE5E13}"/>
              </a:ext>
            </a:extLst>
          </xdr:cNvPr>
          <xdr:cNvCxnSpPr/>
        </xdr:nvCxnSpPr>
        <xdr:spPr>
          <a:xfrm flipH="1">
            <a:off x="1399411" y="83959756"/>
            <a:ext cx="241611" cy="24532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86" name="Straight Connector 2185">
            <a:extLst>
              <a:ext uri="{FF2B5EF4-FFF2-40B4-BE49-F238E27FC236}">
                <a16:creationId xmlns:a16="http://schemas.microsoft.com/office/drawing/2014/main" id="{F553BAFF-6B31-47E6-88D3-1C1C60320E14}"/>
              </a:ext>
            </a:extLst>
          </xdr:cNvPr>
          <xdr:cNvCxnSpPr/>
        </xdr:nvCxnSpPr>
        <xdr:spPr>
          <a:xfrm>
            <a:off x="1479094" y="84056767"/>
            <a:ext cx="0" cy="13743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57" name="Straight Connector 2356">
            <a:extLst>
              <a:ext uri="{FF2B5EF4-FFF2-40B4-BE49-F238E27FC236}">
                <a16:creationId xmlns:a16="http://schemas.microsoft.com/office/drawing/2014/main" id="{5BDBD6DC-3486-4607-ACF7-A0EF2419D94C}"/>
              </a:ext>
            </a:extLst>
          </xdr:cNvPr>
          <xdr:cNvCxnSpPr/>
        </xdr:nvCxnSpPr>
        <xdr:spPr>
          <a:xfrm>
            <a:off x="1733550" y="81124425"/>
            <a:ext cx="238125" cy="200025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58" name="Straight Connector 2357">
            <a:extLst>
              <a:ext uri="{FF2B5EF4-FFF2-40B4-BE49-F238E27FC236}">
                <a16:creationId xmlns:a16="http://schemas.microsoft.com/office/drawing/2014/main" id="{DF929705-6CDE-4E01-8B74-7020E411D8D8}"/>
              </a:ext>
            </a:extLst>
          </xdr:cNvPr>
          <xdr:cNvCxnSpPr/>
        </xdr:nvCxnSpPr>
        <xdr:spPr>
          <a:xfrm flipH="1" flipV="1">
            <a:off x="2543175" y="79114650"/>
            <a:ext cx="904875" cy="78105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62" name="Straight Connector 2361">
            <a:extLst>
              <a:ext uri="{FF2B5EF4-FFF2-40B4-BE49-F238E27FC236}">
                <a16:creationId xmlns:a16="http://schemas.microsoft.com/office/drawing/2014/main" id="{CD8B8595-5BF4-425A-9E48-74AA9E21D7E0}"/>
              </a:ext>
            </a:extLst>
          </xdr:cNvPr>
          <xdr:cNvCxnSpPr/>
        </xdr:nvCxnSpPr>
        <xdr:spPr>
          <a:xfrm>
            <a:off x="1733550" y="81124425"/>
            <a:ext cx="2590800" cy="48577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65" name="Straight Connector 2364">
            <a:extLst>
              <a:ext uri="{FF2B5EF4-FFF2-40B4-BE49-F238E27FC236}">
                <a16:creationId xmlns:a16="http://schemas.microsoft.com/office/drawing/2014/main" id="{4176B494-6F26-CD2E-1DC3-5B77FF5F1770}"/>
              </a:ext>
            </a:extLst>
          </xdr:cNvPr>
          <xdr:cNvCxnSpPr/>
        </xdr:nvCxnSpPr>
        <xdr:spPr>
          <a:xfrm>
            <a:off x="3286125" y="81800702"/>
            <a:ext cx="447672"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367" name="Arc 2366">
            <a:extLst>
              <a:ext uri="{FF2B5EF4-FFF2-40B4-BE49-F238E27FC236}">
                <a16:creationId xmlns:a16="http://schemas.microsoft.com/office/drawing/2014/main" id="{E2C77B53-7461-5EF7-F489-D03626BA9684}"/>
              </a:ext>
            </a:extLst>
          </xdr:cNvPr>
          <xdr:cNvSpPr/>
        </xdr:nvSpPr>
        <xdr:spPr>
          <a:xfrm rot="12517432">
            <a:off x="3509963" y="81724501"/>
            <a:ext cx="285750" cy="285750"/>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2368" name="TextBox 2367">
            <a:extLst>
              <a:ext uri="{FF2B5EF4-FFF2-40B4-BE49-F238E27FC236}">
                <a16:creationId xmlns:a16="http://schemas.microsoft.com/office/drawing/2014/main" id="{4C69B241-3E0B-48F4-A011-F44A89D765CC}"/>
              </a:ext>
            </a:extLst>
          </xdr:cNvPr>
          <xdr:cNvSpPr txBox="1"/>
        </xdr:nvSpPr>
        <xdr:spPr>
          <a:xfrm>
            <a:off x="3224212" y="81829275"/>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grpSp>
    <xdr:clientData/>
  </xdr:twoCellAnchor>
  <xdr:twoCellAnchor>
    <xdr:from>
      <xdr:col>2</xdr:col>
      <xdr:colOff>14288</xdr:colOff>
      <xdr:row>586</xdr:row>
      <xdr:rowOff>61913</xdr:rowOff>
    </xdr:from>
    <xdr:to>
      <xdr:col>57</xdr:col>
      <xdr:colOff>76200</xdr:colOff>
      <xdr:row>622</xdr:row>
      <xdr:rowOff>85730</xdr:rowOff>
    </xdr:to>
    <xdr:grpSp>
      <xdr:nvGrpSpPr>
        <xdr:cNvPr id="2522" name="Group 2521">
          <a:extLst>
            <a:ext uri="{FF2B5EF4-FFF2-40B4-BE49-F238E27FC236}">
              <a16:creationId xmlns:a16="http://schemas.microsoft.com/office/drawing/2014/main" id="{9772615E-27A6-A9EC-D60C-EAEFEB75B939}"/>
            </a:ext>
          </a:extLst>
        </xdr:cNvPr>
        <xdr:cNvGrpSpPr/>
      </xdr:nvGrpSpPr>
      <xdr:grpSpPr>
        <a:xfrm>
          <a:off x="338138" y="84339113"/>
          <a:ext cx="8967787" cy="5167317"/>
          <a:chOff x="338138" y="84339113"/>
          <a:chExt cx="8967787" cy="5167317"/>
        </a:xfrm>
      </xdr:grpSpPr>
      <xdr:sp macro="" textlink="">
        <xdr:nvSpPr>
          <xdr:cNvPr id="2224" name="Freeform: Shape 2223">
            <a:extLst>
              <a:ext uri="{FF2B5EF4-FFF2-40B4-BE49-F238E27FC236}">
                <a16:creationId xmlns:a16="http://schemas.microsoft.com/office/drawing/2014/main" id="{5447A162-E359-93D1-081F-7471EC910102}"/>
              </a:ext>
            </a:extLst>
          </xdr:cNvPr>
          <xdr:cNvSpPr/>
        </xdr:nvSpPr>
        <xdr:spPr>
          <a:xfrm>
            <a:off x="1971675" y="84705825"/>
            <a:ext cx="5010150" cy="2857500"/>
          </a:xfrm>
          <a:custGeom>
            <a:avLst/>
            <a:gdLst>
              <a:gd name="connsiteX0" fmla="*/ 0 w 5010150"/>
              <a:gd name="connsiteY0" fmla="*/ 638175 h 2857500"/>
              <a:gd name="connsiteX1" fmla="*/ 2571750 w 5010150"/>
              <a:gd name="connsiteY1" fmla="*/ 0 h 2857500"/>
              <a:gd name="connsiteX2" fmla="*/ 5010150 w 5010150"/>
              <a:gd name="connsiteY2" fmla="*/ 652463 h 2857500"/>
              <a:gd name="connsiteX3" fmla="*/ 4819650 w 5010150"/>
              <a:gd name="connsiteY3" fmla="*/ 1328738 h 2857500"/>
              <a:gd name="connsiteX4" fmla="*/ 4405313 w 5010150"/>
              <a:gd name="connsiteY4" fmla="*/ 2133600 h 2857500"/>
              <a:gd name="connsiteX5" fmla="*/ 3995738 w 5010150"/>
              <a:gd name="connsiteY5" fmla="*/ 2471738 h 2857500"/>
              <a:gd name="connsiteX6" fmla="*/ 2914650 w 5010150"/>
              <a:gd name="connsiteY6" fmla="*/ 2857500 h 2857500"/>
              <a:gd name="connsiteX7" fmla="*/ 2376488 w 5010150"/>
              <a:gd name="connsiteY7" fmla="*/ 2857500 h 2857500"/>
              <a:gd name="connsiteX8" fmla="*/ 1128713 w 5010150"/>
              <a:gd name="connsiteY8" fmla="*/ 2481263 h 2857500"/>
              <a:gd name="connsiteX9" fmla="*/ 719138 w 5010150"/>
              <a:gd name="connsiteY9" fmla="*/ 2138363 h 2857500"/>
              <a:gd name="connsiteX10" fmla="*/ 166688 w 5010150"/>
              <a:gd name="connsiteY10" fmla="*/ 1323975 h 2857500"/>
              <a:gd name="connsiteX11" fmla="*/ 0 w 5010150"/>
              <a:gd name="connsiteY11" fmla="*/ 638175 h 2857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010150" h="2857500">
                <a:moveTo>
                  <a:pt x="0" y="638175"/>
                </a:moveTo>
                <a:lnTo>
                  <a:pt x="2571750" y="0"/>
                </a:lnTo>
                <a:lnTo>
                  <a:pt x="5010150" y="652463"/>
                </a:lnTo>
                <a:lnTo>
                  <a:pt x="4819650" y="1328738"/>
                </a:lnTo>
                <a:lnTo>
                  <a:pt x="4405313" y="2133600"/>
                </a:lnTo>
                <a:lnTo>
                  <a:pt x="3995738" y="2471738"/>
                </a:lnTo>
                <a:lnTo>
                  <a:pt x="2914650" y="2857500"/>
                </a:lnTo>
                <a:lnTo>
                  <a:pt x="2376488" y="2857500"/>
                </a:lnTo>
                <a:lnTo>
                  <a:pt x="1128713" y="2481263"/>
                </a:lnTo>
                <a:lnTo>
                  <a:pt x="719138" y="2138363"/>
                </a:lnTo>
                <a:lnTo>
                  <a:pt x="166688" y="1323975"/>
                </a:lnTo>
                <a:lnTo>
                  <a:pt x="0" y="63817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2118" name="Freeform: Shape 2117">
            <a:extLst>
              <a:ext uri="{FF2B5EF4-FFF2-40B4-BE49-F238E27FC236}">
                <a16:creationId xmlns:a16="http://schemas.microsoft.com/office/drawing/2014/main" id="{D87FE774-EE87-4379-8CC0-8989176C15E7}"/>
              </a:ext>
            </a:extLst>
          </xdr:cNvPr>
          <xdr:cNvSpPr/>
        </xdr:nvSpPr>
        <xdr:spPr>
          <a:xfrm rot="13791355">
            <a:off x="4837714" y="86745197"/>
            <a:ext cx="2682943" cy="537797"/>
          </a:xfrm>
          <a:custGeom>
            <a:avLst/>
            <a:gdLst>
              <a:gd name="connsiteX0" fmla="*/ 0 w 3657600"/>
              <a:gd name="connsiteY0" fmla="*/ 342900 h 704850"/>
              <a:gd name="connsiteX1" fmla="*/ 95250 w 3657600"/>
              <a:gd name="connsiteY1" fmla="*/ 285750 h 704850"/>
              <a:gd name="connsiteX2" fmla="*/ 95250 w 3657600"/>
              <a:gd name="connsiteY2" fmla="*/ 0 h 704850"/>
              <a:gd name="connsiteX3" fmla="*/ 3657600 w 3657600"/>
              <a:gd name="connsiteY3" fmla="*/ 0 h 704850"/>
              <a:gd name="connsiteX4" fmla="*/ 3657600 w 3657600"/>
              <a:gd name="connsiteY4" fmla="*/ 704850 h 704850"/>
              <a:gd name="connsiteX5" fmla="*/ 90487 w 3657600"/>
              <a:gd name="connsiteY5" fmla="*/ 704850 h 704850"/>
              <a:gd name="connsiteX6" fmla="*/ 90487 w 3657600"/>
              <a:gd name="connsiteY6" fmla="*/ 461963 h 704850"/>
              <a:gd name="connsiteX7" fmla="*/ 161925 w 3657600"/>
              <a:gd name="connsiteY7" fmla="*/ 395288 h 704850"/>
              <a:gd name="connsiteX8" fmla="*/ 0 w 3657600"/>
              <a:gd name="connsiteY8" fmla="*/ 342900 h 704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57600" h="704850">
                <a:moveTo>
                  <a:pt x="0" y="342900"/>
                </a:moveTo>
                <a:lnTo>
                  <a:pt x="95250" y="285750"/>
                </a:lnTo>
                <a:lnTo>
                  <a:pt x="95250" y="0"/>
                </a:lnTo>
                <a:lnTo>
                  <a:pt x="3657600" y="0"/>
                </a:lnTo>
                <a:lnTo>
                  <a:pt x="3657600" y="704850"/>
                </a:lnTo>
                <a:lnTo>
                  <a:pt x="90487" y="704850"/>
                </a:lnTo>
                <a:lnTo>
                  <a:pt x="90487" y="461963"/>
                </a:lnTo>
                <a:lnTo>
                  <a:pt x="161925" y="395288"/>
                </a:lnTo>
                <a:lnTo>
                  <a:pt x="0" y="34290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sp macro="" textlink="">
        <xdr:nvSpPr>
          <xdr:cNvPr id="2166" name="Freeform: Shape 2165">
            <a:extLst>
              <a:ext uri="{FF2B5EF4-FFF2-40B4-BE49-F238E27FC236}">
                <a16:creationId xmlns:a16="http://schemas.microsoft.com/office/drawing/2014/main" id="{F8C3C1DF-E3EC-4656-867F-DDF39819EBFB}"/>
              </a:ext>
            </a:extLst>
          </xdr:cNvPr>
          <xdr:cNvSpPr/>
        </xdr:nvSpPr>
        <xdr:spPr>
          <a:xfrm rot="16200000">
            <a:off x="3185110" y="87116660"/>
            <a:ext cx="2863918" cy="537797"/>
          </a:xfrm>
          <a:custGeom>
            <a:avLst/>
            <a:gdLst>
              <a:gd name="connsiteX0" fmla="*/ 0 w 3657600"/>
              <a:gd name="connsiteY0" fmla="*/ 342900 h 704850"/>
              <a:gd name="connsiteX1" fmla="*/ 95250 w 3657600"/>
              <a:gd name="connsiteY1" fmla="*/ 285750 h 704850"/>
              <a:gd name="connsiteX2" fmla="*/ 95250 w 3657600"/>
              <a:gd name="connsiteY2" fmla="*/ 0 h 704850"/>
              <a:gd name="connsiteX3" fmla="*/ 3657600 w 3657600"/>
              <a:gd name="connsiteY3" fmla="*/ 0 h 704850"/>
              <a:gd name="connsiteX4" fmla="*/ 3657600 w 3657600"/>
              <a:gd name="connsiteY4" fmla="*/ 704850 h 704850"/>
              <a:gd name="connsiteX5" fmla="*/ 90487 w 3657600"/>
              <a:gd name="connsiteY5" fmla="*/ 704850 h 704850"/>
              <a:gd name="connsiteX6" fmla="*/ 90487 w 3657600"/>
              <a:gd name="connsiteY6" fmla="*/ 461963 h 704850"/>
              <a:gd name="connsiteX7" fmla="*/ 161925 w 3657600"/>
              <a:gd name="connsiteY7" fmla="*/ 395288 h 704850"/>
              <a:gd name="connsiteX8" fmla="*/ 0 w 3657600"/>
              <a:gd name="connsiteY8" fmla="*/ 342900 h 704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57600" h="704850">
                <a:moveTo>
                  <a:pt x="0" y="342900"/>
                </a:moveTo>
                <a:lnTo>
                  <a:pt x="95250" y="285750"/>
                </a:lnTo>
                <a:lnTo>
                  <a:pt x="95250" y="0"/>
                </a:lnTo>
                <a:lnTo>
                  <a:pt x="3657600" y="0"/>
                </a:lnTo>
                <a:lnTo>
                  <a:pt x="3657600" y="704850"/>
                </a:lnTo>
                <a:lnTo>
                  <a:pt x="90487" y="704850"/>
                </a:lnTo>
                <a:lnTo>
                  <a:pt x="90487" y="461963"/>
                </a:lnTo>
                <a:lnTo>
                  <a:pt x="161925" y="395288"/>
                </a:lnTo>
                <a:lnTo>
                  <a:pt x="0" y="34290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sp macro="" textlink="">
        <xdr:nvSpPr>
          <xdr:cNvPr id="2068" name="Freeform: Shape 2067">
            <a:extLst>
              <a:ext uri="{FF2B5EF4-FFF2-40B4-BE49-F238E27FC236}">
                <a16:creationId xmlns:a16="http://schemas.microsoft.com/office/drawing/2014/main" id="{A523E7D3-7D90-028E-ADC9-F81AEFB404BA}"/>
              </a:ext>
            </a:extLst>
          </xdr:cNvPr>
          <xdr:cNvSpPr/>
        </xdr:nvSpPr>
        <xdr:spPr>
          <a:xfrm>
            <a:off x="1076325" y="84701063"/>
            <a:ext cx="3462338" cy="1552575"/>
          </a:xfrm>
          <a:custGeom>
            <a:avLst/>
            <a:gdLst>
              <a:gd name="connsiteX0" fmla="*/ 3457575 w 3462338"/>
              <a:gd name="connsiteY0" fmla="*/ 733425 h 1552575"/>
              <a:gd name="connsiteX1" fmla="*/ 166688 w 3462338"/>
              <a:gd name="connsiteY1" fmla="*/ 1552575 h 1552575"/>
              <a:gd name="connsiteX2" fmla="*/ 114300 w 3462338"/>
              <a:gd name="connsiteY2" fmla="*/ 1314450 h 1552575"/>
              <a:gd name="connsiteX3" fmla="*/ 161925 w 3462338"/>
              <a:gd name="connsiteY3" fmla="*/ 1233487 h 1552575"/>
              <a:gd name="connsiteX4" fmla="*/ 0 w 3462338"/>
              <a:gd name="connsiteY4" fmla="*/ 1228725 h 1552575"/>
              <a:gd name="connsiteX5" fmla="*/ 71438 w 3462338"/>
              <a:gd name="connsiteY5" fmla="*/ 1133475 h 1552575"/>
              <a:gd name="connsiteX6" fmla="*/ 4763 w 3462338"/>
              <a:gd name="connsiteY6" fmla="*/ 862012 h 1552575"/>
              <a:gd name="connsiteX7" fmla="*/ 3462338 w 3462338"/>
              <a:gd name="connsiteY7" fmla="*/ 0 h 1552575"/>
              <a:gd name="connsiteX8" fmla="*/ 3457575 w 3462338"/>
              <a:gd name="connsiteY8" fmla="*/ 733425 h 1552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462338" h="1552575">
                <a:moveTo>
                  <a:pt x="3457575" y="733425"/>
                </a:moveTo>
                <a:lnTo>
                  <a:pt x="166688" y="1552575"/>
                </a:lnTo>
                <a:lnTo>
                  <a:pt x="114300" y="1314450"/>
                </a:lnTo>
                <a:lnTo>
                  <a:pt x="161925" y="1233487"/>
                </a:lnTo>
                <a:lnTo>
                  <a:pt x="0" y="1228725"/>
                </a:lnTo>
                <a:lnTo>
                  <a:pt x="71438" y="1133475"/>
                </a:lnTo>
                <a:lnTo>
                  <a:pt x="4763" y="862012"/>
                </a:lnTo>
                <a:lnTo>
                  <a:pt x="3462338" y="0"/>
                </a:lnTo>
                <a:cubicBezTo>
                  <a:pt x="3460750" y="244475"/>
                  <a:pt x="3459163" y="488950"/>
                  <a:pt x="3457575" y="733425"/>
                </a:cubicBez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sp macro="" textlink="">
        <xdr:nvSpPr>
          <xdr:cNvPr id="2066" name="Freeform: Shape 2065">
            <a:extLst>
              <a:ext uri="{FF2B5EF4-FFF2-40B4-BE49-F238E27FC236}">
                <a16:creationId xmlns:a16="http://schemas.microsoft.com/office/drawing/2014/main" id="{ABC8D52C-3BEE-C2A6-316F-E89E01E47702}"/>
              </a:ext>
            </a:extLst>
          </xdr:cNvPr>
          <xdr:cNvSpPr/>
        </xdr:nvSpPr>
        <xdr:spPr>
          <a:xfrm>
            <a:off x="4538663" y="84696300"/>
            <a:ext cx="3448050" cy="1604963"/>
          </a:xfrm>
          <a:custGeom>
            <a:avLst/>
            <a:gdLst>
              <a:gd name="connsiteX0" fmla="*/ 0 w 3448050"/>
              <a:gd name="connsiteY0" fmla="*/ 0 h 1604963"/>
              <a:gd name="connsiteX1" fmla="*/ 3448050 w 3448050"/>
              <a:gd name="connsiteY1" fmla="*/ 928688 h 1604963"/>
              <a:gd name="connsiteX2" fmla="*/ 3386137 w 3448050"/>
              <a:gd name="connsiteY2" fmla="*/ 1176338 h 1604963"/>
              <a:gd name="connsiteX3" fmla="*/ 3300412 w 3448050"/>
              <a:gd name="connsiteY3" fmla="*/ 1200150 h 1604963"/>
              <a:gd name="connsiteX4" fmla="*/ 3438525 w 3448050"/>
              <a:gd name="connsiteY4" fmla="*/ 1304925 h 1604963"/>
              <a:gd name="connsiteX5" fmla="*/ 3338512 w 3448050"/>
              <a:gd name="connsiteY5" fmla="*/ 1333500 h 1604963"/>
              <a:gd name="connsiteX6" fmla="*/ 3262312 w 3448050"/>
              <a:gd name="connsiteY6" fmla="*/ 1604963 h 1604963"/>
              <a:gd name="connsiteX7" fmla="*/ 0 w 3448050"/>
              <a:gd name="connsiteY7" fmla="*/ 738188 h 1604963"/>
              <a:gd name="connsiteX8" fmla="*/ 0 w 3448050"/>
              <a:gd name="connsiteY8" fmla="*/ 0 h 16049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448050" h="1604963">
                <a:moveTo>
                  <a:pt x="0" y="0"/>
                </a:moveTo>
                <a:lnTo>
                  <a:pt x="3448050" y="928688"/>
                </a:lnTo>
                <a:lnTo>
                  <a:pt x="3386137" y="1176338"/>
                </a:lnTo>
                <a:lnTo>
                  <a:pt x="3300412" y="1200150"/>
                </a:lnTo>
                <a:lnTo>
                  <a:pt x="3438525" y="1304925"/>
                </a:lnTo>
                <a:lnTo>
                  <a:pt x="3338512" y="1333500"/>
                </a:lnTo>
                <a:lnTo>
                  <a:pt x="3262312" y="1604963"/>
                </a:lnTo>
                <a:lnTo>
                  <a:pt x="0" y="738188"/>
                </a:lnTo>
                <a:cubicBezTo>
                  <a:pt x="1587" y="495300"/>
                  <a:pt x="3175" y="252413"/>
                  <a:pt x="0" y="0"/>
                </a:cubicBez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sp macro="" textlink="">
        <xdr:nvSpPr>
          <xdr:cNvPr id="1885" name="Freeform: Shape 1884">
            <a:extLst>
              <a:ext uri="{FF2B5EF4-FFF2-40B4-BE49-F238E27FC236}">
                <a16:creationId xmlns:a16="http://schemas.microsoft.com/office/drawing/2014/main" id="{2CF9C117-CAE5-C532-A306-39CFF53657CD}"/>
              </a:ext>
            </a:extLst>
          </xdr:cNvPr>
          <xdr:cNvSpPr/>
        </xdr:nvSpPr>
        <xdr:spPr>
          <a:xfrm rot="18601169">
            <a:off x="1560457" y="86748684"/>
            <a:ext cx="2682943" cy="537797"/>
          </a:xfrm>
          <a:custGeom>
            <a:avLst/>
            <a:gdLst>
              <a:gd name="connsiteX0" fmla="*/ 0 w 3657600"/>
              <a:gd name="connsiteY0" fmla="*/ 342900 h 704850"/>
              <a:gd name="connsiteX1" fmla="*/ 95250 w 3657600"/>
              <a:gd name="connsiteY1" fmla="*/ 285750 h 704850"/>
              <a:gd name="connsiteX2" fmla="*/ 95250 w 3657600"/>
              <a:gd name="connsiteY2" fmla="*/ 0 h 704850"/>
              <a:gd name="connsiteX3" fmla="*/ 3657600 w 3657600"/>
              <a:gd name="connsiteY3" fmla="*/ 0 h 704850"/>
              <a:gd name="connsiteX4" fmla="*/ 3657600 w 3657600"/>
              <a:gd name="connsiteY4" fmla="*/ 704850 h 704850"/>
              <a:gd name="connsiteX5" fmla="*/ 90487 w 3657600"/>
              <a:gd name="connsiteY5" fmla="*/ 704850 h 704850"/>
              <a:gd name="connsiteX6" fmla="*/ 90487 w 3657600"/>
              <a:gd name="connsiteY6" fmla="*/ 461963 h 704850"/>
              <a:gd name="connsiteX7" fmla="*/ 161925 w 3657600"/>
              <a:gd name="connsiteY7" fmla="*/ 395288 h 704850"/>
              <a:gd name="connsiteX8" fmla="*/ 0 w 3657600"/>
              <a:gd name="connsiteY8" fmla="*/ 342900 h 704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57600" h="704850">
                <a:moveTo>
                  <a:pt x="0" y="342900"/>
                </a:moveTo>
                <a:lnTo>
                  <a:pt x="95250" y="285750"/>
                </a:lnTo>
                <a:lnTo>
                  <a:pt x="95250" y="0"/>
                </a:lnTo>
                <a:lnTo>
                  <a:pt x="3657600" y="0"/>
                </a:lnTo>
                <a:lnTo>
                  <a:pt x="3657600" y="704850"/>
                </a:lnTo>
                <a:lnTo>
                  <a:pt x="90487" y="704850"/>
                </a:lnTo>
                <a:lnTo>
                  <a:pt x="90487" y="461963"/>
                </a:lnTo>
                <a:lnTo>
                  <a:pt x="161925" y="395288"/>
                </a:lnTo>
                <a:lnTo>
                  <a:pt x="0" y="342900"/>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tr-TR" sz="1100">
              <a:solidFill>
                <a:schemeClr val="lt1"/>
              </a:solidFill>
              <a:latin typeface="+mn-lt"/>
              <a:ea typeface="+mn-ea"/>
              <a:cs typeface="+mn-cs"/>
            </a:endParaRPr>
          </a:p>
        </xdr:txBody>
      </xdr:sp>
      <xdr:cxnSp macro="">
        <xdr:nvCxnSpPr>
          <xdr:cNvPr id="2057" name="Straight Connector 2056">
            <a:extLst>
              <a:ext uri="{FF2B5EF4-FFF2-40B4-BE49-F238E27FC236}">
                <a16:creationId xmlns:a16="http://schemas.microsoft.com/office/drawing/2014/main" id="{0AC1BE58-B49A-1643-A266-3D5094BDFF1B}"/>
              </a:ext>
            </a:extLst>
          </xdr:cNvPr>
          <xdr:cNvCxnSpPr/>
        </xdr:nvCxnSpPr>
        <xdr:spPr>
          <a:xfrm flipV="1">
            <a:off x="1137024" y="84953019"/>
            <a:ext cx="3461154" cy="862962"/>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064" name="Straight Connector 2063">
            <a:extLst>
              <a:ext uri="{FF2B5EF4-FFF2-40B4-BE49-F238E27FC236}">
                <a16:creationId xmlns:a16="http://schemas.microsoft.com/office/drawing/2014/main" id="{3CA63F87-03FD-F055-2613-46FC032E3D15}"/>
              </a:ext>
            </a:extLst>
          </xdr:cNvPr>
          <xdr:cNvCxnSpPr/>
        </xdr:nvCxnSpPr>
        <xdr:spPr>
          <a:xfrm>
            <a:off x="4533577" y="84968204"/>
            <a:ext cx="3386461" cy="90740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071" name="Straight Connector 2070">
            <a:extLst>
              <a:ext uri="{FF2B5EF4-FFF2-40B4-BE49-F238E27FC236}">
                <a16:creationId xmlns:a16="http://schemas.microsoft.com/office/drawing/2014/main" id="{E995BAB4-B390-BD13-FCFD-884D33EF4EA0}"/>
              </a:ext>
            </a:extLst>
          </xdr:cNvPr>
          <xdr:cNvCxnSpPr/>
        </xdr:nvCxnSpPr>
        <xdr:spPr>
          <a:xfrm flipV="1">
            <a:off x="1100140" y="84792729"/>
            <a:ext cx="3433760" cy="856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75" name="Straight Connector 2074">
            <a:extLst>
              <a:ext uri="{FF2B5EF4-FFF2-40B4-BE49-F238E27FC236}">
                <a16:creationId xmlns:a16="http://schemas.microsoft.com/office/drawing/2014/main" id="{B1418321-FD3F-E601-92D7-C1F0DF221F44}"/>
              </a:ext>
            </a:extLst>
          </xdr:cNvPr>
          <xdr:cNvCxnSpPr/>
        </xdr:nvCxnSpPr>
        <xdr:spPr>
          <a:xfrm>
            <a:off x="4538663" y="84786791"/>
            <a:ext cx="3424237" cy="9175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80" name="Straight Connector 2079">
            <a:extLst>
              <a:ext uri="{FF2B5EF4-FFF2-40B4-BE49-F238E27FC236}">
                <a16:creationId xmlns:a16="http://schemas.microsoft.com/office/drawing/2014/main" id="{D7C4380F-84F1-1D48-9D75-BC06DEB2B7A3}"/>
              </a:ext>
            </a:extLst>
          </xdr:cNvPr>
          <xdr:cNvCxnSpPr/>
        </xdr:nvCxnSpPr>
        <xdr:spPr>
          <a:xfrm flipH="1">
            <a:off x="2033588" y="84963000"/>
            <a:ext cx="2509837" cy="2994036"/>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115" name="Straight Connector 2114">
            <a:extLst>
              <a:ext uri="{FF2B5EF4-FFF2-40B4-BE49-F238E27FC236}">
                <a16:creationId xmlns:a16="http://schemas.microsoft.com/office/drawing/2014/main" id="{6215B4E2-23CE-4F2A-34E9-7EEC3CF7C2F5}"/>
              </a:ext>
            </a:extLst>
          </xdr:cNvPr>
          <xdr:cNvCxnSpPr/>
        </xdr:nvCxnSpPr>
        <xdr:spPr>
          <a:xfrm>
            <a:off x="4543391" y="84966680"/>
            <a:ext cx="2478778" cy="2954092"/>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129" name="Straight Connector 2128">
            <a:extLst>
              <a:ext uri="{FF2B5EF4-FFF2-40B4-BE49-F238E27FC236}">
                <a16:creationId xmlns:a16="http://schemas.microsoft.com/office/drawing/2014/main" id="{B7EF856E-045E-A9FA-4869-AC1C12A2AC85}"/>
              </a:ext>
            </a:extLst>
          </xdr:cNvPr>
          <xdr:cNvCxnSpPr/>
        </xdr:nvCxnSpPr>
        <xdr:spPr>
          <a:xfrm>
            <a:off x="4538664" y="84972526"/>
            <a:ext cx="0" cy="3776662"/>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xnSp macro="">
        <xdr:nvCxnSpPr>
          <xdr:cNvPr id="2153" name="Straight Connector 2152">
            <a:extLst>
              <a:ext uri="{FF2B5EF4-FFF2-40B4-BE49-F238E27FC236}">
                <a16:creationId xmlns:a16="http://schemas.microsoft.com/office/drawing/2014/main" id="{EA106A11-BE0E-92DF-BE82-904E377B7434}"/>
              </a:ext>
            </a:extLst>
          </xdr:cNvPr>
          <xdr:cNvCxnSpPr/>
        </xdr:nvCxnSpPr>
        <xdr:spPr>
          <a:xfrm flipH="1">
            <a:off x="1925958" y="85853599"/>
            <a:ext cx="1682579" cy="20038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63" name="Straight Connector 2162">
            <a:extLst>
              <a:ext uri="{FF2B5EF4-FFF2-40B4-BE49-F238E27FC236}">
                <a16:creationId xmlns:a16="http://schemas.microsoft.com/office/drawing/2014/main" id="{D4FAF46C-9493-B548-E816-3DA52BE44CDD}"/>
              </a:ext>
            </a:extLst>
          </xdr:cNvPr>
          <xdr:cNvCxnSpPr/>
        </xdr:nvCxnSpPr>
        <xdr:spPr>
          <a:xfrm>
            <a:off x="5477016" y="85853378"/>
            <a:ext cx="1686932" cy="20001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71" name="Straight Connector 2170">
            <a:extLst>
              <a:ext uri="{FF2B5EF4-FFF2-40B4-BE49-F238E27FC236}">
                <a16:creationId xmlns:a16="http://schemas.microsoft.com/office/drawing/2014/main" id="{8123C9C6-E427-7AA8-3948-8F1A0165ACA1}"/>
              </a:ext>
            </a:extLst>
          </xdr:cNvPr>
          <xdr:cNvCxnSpPr/>
        </xdr:nvCxnSpPr>
        <xdr:spPr>
          <a:xfrm>
            <a:off x="4414838" y="85958363"/>
            <a:ext cx="0" cy="27860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82" name="Straight Connector 2181">
            <a:extLst>
              <a:ext uri="{FF2B5EF4-FFF2-40B4-BE49-F238E27FC236}">
                <a16:creationId xmlns:a16="http://schemas.microsoft.com/office/drawing/2014/main" id="{DF721D8D-D573-5750-8C14-8753028DA266}"/>
              </a:ext>
            </a:extLst>
          </xdr:cNvPr>
          <xdr:cNvCxnSpPr/>
        </xdr:nvCxnSpPr>
        <xdr:spPr>
          <a:xfrm>
            <a:off x="1971675" y="85334475"/>
            <a:ext cx="161925" cy="690563"/>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87" name="Straight Connector 2186">
            <a:extLst>
              <a:ext uri="{FF2B5EF4-FFF2-40B4-BE49-F238E27FC236}">
                <a16:creationId xmlns:a16="http://schemas.microsoft.com/office/drawing/2014/main" id="{4B7671CF-A6C0-A087-2CD7-4ACC8E656084}"/>
              </a:ext>
            </a:extLst>
          </xdr:cNvPr>
          <xdr:cNvCxnSpPr/>
        </xdr:nvCxnSpPr>
        <xdr:spPr>
          <a:xfrm>
            <a:off x="2696617" y="86841271"/>
            <a:ext cx="411859" cy="34583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92" name="Straight Connector 2191">
            <a:extLst>
              <a:ext uri="{FF2B5EF4-FFF2-40B4-BE49-F238E27FC236}">
                <a16:creationId xmlns:a16="http://schemas.microsoft.com/office/drawing/2014/main" id="{B96A554C-80C1-FF37-316A-DE1A6A8589A2}"/>
              </a:ext>
            </a:extLst>
          </xdr:cNvPr>
          <xdr:cNvCxnSpPr/>
        </xdr:nvCxnSpPr>
        <xdr:spPr>
          <a:xfrm>
            <a:off x="4352925" y="87563331"/>
            <a:ext cx="53340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97" name="Straight Connector 2196">
            <a:extLst>
              <a:ext uri="{FF2B5EF4-FFF2-40B4-BE49-F238E27FC236}">
                <a16:creationId xmlns:a16="http://schemas.microsoft.com/office/drawing/2014/main" id="{63B38875-A90B-0016-0628-C90EFD60D804}"/>
              </a:ext>
            </a:extLst>
          </xdr:cNvPr>
          <xdr:cNvCxnSpPr/>
        </xdr:nvCxnSpPr>
        <xdr:spPr>
          <a:xfrm flipV="1">
            <a:off x="5966020" y="86834454"/>
            <a:ext cx="411106" cy="346724"/>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17" name="Straight Connector 2216">
            <a:extLst>
              <a:ext uri="{FF2B5EF4-FFF2-40B4-BE49-F238E27FC236}">
                <a16:creationId xmlns:a16="http://schemas.microsoft.com/office/drawing/2014/main" id="{0336B6FA-F3B6-CB67-E7A1-464BCF5EA030}"/>
              </a:ext>
            </a:extLst>
          </xdr:cNvPr>
          <xdr:cNvCxnSpPr/>
        </xdr:nvCxnSpPr>
        <xdr:spPr>
          <a:xfrm flipH="1">
            <a:off x="6791325" y="85353525"/>
            <a:ext cx="185738" cy="67627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26" name="Straight Connector 2225">
            <a:extLst>
              <a:ext uri="{FF2B5EF4-FFF2-40B4-BE49-F238E27FC236}">
                <a16:creationId xmlns:a16="http://schemas.microsoft.com/office/drawing/2014/main" id="{F59089B9-74D8-48D9-BFF1-9EFC64DD51A8}"/>
              </a:ext>
            </a:extLst>
          </xdr:cNvPr>
          <xdr:cNvCxnSpPr/>
        </xdr:nvCxnSpPr>
        <xdr:spPr>
          <a:xfrm flipV="1">
            <a:off x="1847850" y="84404941"/>
            <a:ext cx="2643188" cy="6590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36" name="Straight Connector 2235">
            <a:extLst>
              <a:ext uri="{FF2B5EF4-FFF2-40B4-BE49-F238E27FC236}">
                <a16:creationId xmlns:a16="http://schemas.microsoft.com/office/drawing/2014/main" id="{06491E65-C97F-4BFC-A01B-E1AA3AF8D387}"/>
              </a:ext>
            </a:extLst>
          </xdr:cNvPr>
          <xdr:cNvCxnSpPr/>
        </xdr:nvCxnSpPr>
        <xdr:spPr>
          <a:xfrm>
            <a:off x="1886213" y="84977288"/>
            <a:ext cx="75937" cy="3238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45" name="Straight Connector 2244">
            <a:extLst>
              <a:ext uri="{FF2B5EF4-FFF2-40B4-BE49-F238E27FC236}">
                <a16:creationId xmlns:a16="http://schemas.microsoft.com/office/drawing/2014/main" id="{C46C1C5E-3858-E0EC-0B6A-897CE08B3377}"/>
              </a:ext>
            </a:extLst>
          </xdr:cNvPr>
          <xdr:cNvCxnSpPr/>
        </xdr:nvCxnSpPr>
        <xdr:spPr>
          <a:xfrm flipH="1">
            <a:off x="1871662" y="85001101"/>
            <a:ext cx="57150" cy="1000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46" name="Straight Connector 2245">
            <a:extLst>
              <a:ext uri="{FF2B5EF4-FFF2-40B4-BE49-F238E27FC236}">
                <a16:creationId xmlns:a16="http://schemas.microsoft.com/office/drawing/2014/main" id="{A667C99A-D020-4C85-ACFD-942903038E3A}"/>
              </a:ext>
            </a:extLst>
          </xdr:cNvPr>
          <xdr:cNvCxnSpPr/>
        </xdr:nvCxnSpPr>
        <xdr:spPr>
          <a:xfrm>
            <a:off x="4385376" y="84339113"/>
            <a:ext cx="142941" cy="6096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48" name="Straight Connector 2247">
            <a:extLst>
              <a:ext uri="{FF2B5EF4-FFF2-40B4-BE49-F238E27FC236}">
                <a16:creationId xmlns:a16="http://schemas.microsoft.com/office/drawing/2014/main" id="{D6E27DC3-A1E5-4C6D-B4C2-ADDDE0436905}"/>
              </a:ext>
            </a:extLst>
          </xdr:cNvPr>
          <xdr:cNvCxnSpPr/>
        </xdr:nvCxnSpPr>
        <xdr:spPr>
          <a:xfrm flipH="1">
            <a:off x="4376737" y="84372450"/>
            <a:ext cx="57150" cy="1000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74" name="Straight Connector 2273">
            <a:extLst>
              <a:ext uri="{FF2B5EF4-FFF2-40B4-BE49-F238E27FC236}">
                <a16:creationId xmlns:a16="http://schemas.microsoft.com/office/drawing/2014/main" id="{22D09A59-35E8-4093-A796-7CB53B35F7E8}"/>
              </a:ext>
            </a:extLst>
          </xdr:cNvPr>
          <xdr:cNvCxnSpPr/>
        </xdr:nvCxnSpPr>
        <xdr:spPr>
          <a:xfrm>
            <a:off x="4614863" y="84415313"/>
            <a:ext cx="2509837" cy="67250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76" name="Straight Connector 2275">
            <a:extLst>
              <a:ext uri="{FF2B5EF4-FFF2-40B4-BE49-F238E27FC236}">
                <a16:creationId xmlns:a16="http://schemas.microsoft.com/office/drawing/2014/main" id="{9A1471DD-55AF-4F1B-8C29-521F478FA6FD}"/>
              </a:ext>
            </a:extLst>
          </xdr:cNvPr>
          <xdr:cNvCxnSpPr/>
        </xdr:nvCxnSpPr>
        <xdr:spPr>
          <a:xfrm flipH="1">
            <a:off x="4548187" y="84358163"/>
            <a:ext cx="160886" cy="5857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1" name="Straight Connector 2290">
            <a:extLst>
              <a:ext uri="{FF2B5EF4-FFF2-40B4-BE49-F238E27FC236}">
                <a16:creationId xmlns:a16="http://schemas.microsoft.com/office/drawing/2014/main" id="{7EDB9C01-9224-8B11-7AFE-BDF99B79F44D}"/>
              </a:ext>
            </a:extLst>
          </xdr:cNvPr>
          <xdr:cNvCxnSpPr/>
        </xdr:nvCxnSpPr>
        <xdr:spPr>
          <a:xfrm>
            <a:off x="4662488" y="84381977"/>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02" name="Straight Connector 2301">
            <a:extLst>
              <a:ext uri="{FF2B5EF4-FFF2-40B4-BE49-F238E27FC236}">
                <a16:creationId xmlns:a16="http://schemas.microsoft.com/office/drawing/2014/main" id="{DB3F8788-3C34-4883-8362-C7A365E87537}"/>
              </a:ext>
            </a:extLst>
          </xdr:cNvPr>
          <xdr:cNvCxnSpPr/>
        </xdr:nvCxnSpPr>
        <xdr:spPr>
          <a:xfrm flipH="1">
            <a:off x="6996113" y="84986814"/>
            <a:ext cx="79922" cy="29099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04" name="Straight Connector 2303">
            <a:extLst>
              <a:ext uri="{FF2B5EF4-FFF2-40B4-BE49-F238E27FC236}">
                <a16:creationId xmlns:a16="http://schemas.microsoft.com/office/drawing/2014/main" id="{4F8A4A5E-9FEE-40F8-A434-6E7A53198133}"/>
              </a:ext>
            </a:extLst>
          </xdr:cNvPr>
          <xdr:cNvCxnSpPr/>
        </xdr:nvCxnSpPr>
        <xdr:spPr>
          <a:xfrm>
            <a:off x="7029450" y="85010628"/>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12" name="Straight Connector 2311">
            <a:extLst>
              <a:ext uri="{FF2B5EF4-FFF2-40B4-BE49-F238E27FC236}">
                <a16:creationId xmlns:a16="http://schemas.microsoft.com/office/drawing/2014/main" id="{5F509AEF-F435-6AB8-BA0A-DCF6E5BFC14D}"/>
              </a:ext>
            </a:extLst>
          </xdr:cNvPr>
          <xdr:cNvCxnSpPr/>
        </xdr:nvCxnSpPr>
        <xdr:spPr>
          <a:xfrm>
            <a:off x="3967164" y="86196489"/>
            <a:ext cx="0" cy="18716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22" name="Straight Connector 2321">
            <a:extLst>
              <a:ext uri="{FF2B5EF4-FFF2-40B4-BE49-F238E27FC236}">
                <a16:creationId xmlns:a16="http://schemas.microsoft.com/office/drawing/2014/main" id="{89753029-4267-1EAE-EEC2-A24ECE1A696E}"/>
              </a:ext>
            </a:extLst>
          </xdr:cNvPr>
          <xdr:cNvCxnSpPr/>
        </xdr:nvCxnSpPr>
        <xdr:spPr>
          <a:xfrm>
            <a:off x="3890964" y="87991951"/>
            <a:ext cx="51434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29" name="Straight Connector 2328">
            <a:extLst>
              <a:ext uri="{FF2B5EF4-FFF2-40B4-BE49-F238E27FC236}">
                <a16:creationId xmlns:a16="http://schemas.microsoft.com/office/drawing/2014/main" id="{F547AF98-AEFE-465C-2F61-EA4215189C55}"/>
              </a:ext>
            </a:extLst>
          </xdr:cNvPr>
          <xdr:cNvCxnSpPr/>
        </xdr:nvCxnSpPr>
        <xdr:spPr>
          <a:xfrm flipH="1">
            <a:off x="3924300" y="87953849"/>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32" name="Straight Connector 2331">
            <a:extLst>
              <a:ext uri="{FF2B5EF4-FFF2-40B4-BE49-F238E27FC236}">
                <a16:creationId xmlns:a16="http://schemas.microsoft.com/office/drawing/2014/main" id="{3D497FAE-CBEA-478D-88DA-87FA62F9042F}"/>
              </a:ext>
            </a:extLst>
          </xdr:cNvPr>
          <xdr:cNvCxnSpPr/>
        </xdr:nvCxnSpPr>
        <xdr:spPr>
          <a:xfrm flipH="1">
            <a:off x="4305307" y="87953845"/>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35" name="Straight Connector 2334">
            <a:extLst>
              <a:ext uri="{FF2B5EF4-FFF2-40B4-BE49-F238E27FC236}">
                <a16:creationId xmlns:a16="http://schemas.microsoft.com/office/drawing/2014/main" id="{A58F661E-63AE-4791-815D-F5B68165B839}"/>
              </a:ext>
            </a:extLst>
          </xdr:cNvPr>
          <xdr:cNvCxnSpPr/>
        </xdr:nvCxnSpPr>
        <xdr:spPr>
          <a:xfrm>
            <a:off x="5105401" y="86196490"/>
            <a:ext cx="0" cy="18716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37" name="Straight Connector 2336">
            <a:extLst>
              <a:ext uri="{FF2B5EF4-FFF2-40B4-BE49-F238E27FC236}">
                <a16:creationId xmlns:a16="http://schemas.microsoft.com/office/drawing/2014/main" id="{20488C2F-57D8-4091-8463-B19A3C005DAF}"/>
              </a:ext>
            </a:extLst>
          </xdr:cNvPr>
          <xdr:cNvCxnSpPr/>
        </xdr:nvCxnSpPr>
        <xdr:spPr>
          <a:xfrm flipH="1">
            <a:off x="5062537" y="87953850"/>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47" name="Straight Connector 2346">
            <a:extLst>
              <a:ext uri="{FF2B5EF4-FFF2-40B4-BE49-F238E27FC236}">
                <a16:creationId xmlns:a16="http://schemas.microsoft.com/office/drawing/2014/main" id="{FC7FBE11-B93F-4FFC-A74E-F67FEACEF780}"/>
              </a:ext>
            </a:extLst>
          </xdr:cNvPr>
          <xdr:cNvCxnSpPr/>
        </xdr:nvCxnSpPr>
        <xdr:spPr>
          <a:xfrm>
            <a:off x="4810126" y="87991951"/>
            <a:ext cx="38099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48" name="Straight Connector 2347">
            <a:extLst>
              <a:ext uri="{FF2B5EF4-FFF2-40B4-BE49-F238E27FC236}">
                <a16:creationId xmlns:a16="http://schemas.microsoft.com/office/drawing/2014/main" id="{4AC5C83A-AFE3-4765-9EFE-84FC880A81B3}"/>
              </a:ext>
            </a:extLst>
          </xdr:cNvPr>
          <xdr:cNvCxnSpPr/>
        </xdr:nvCxnSpPr>
        <xdr:spPr>
          <a:xfrm flipH="1">
            <a:off x="4843462" y="87953849"/>
            <a:ext cx="80963" cy="8096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59" name="Straight Connector 2358">
            <a:extLst>
              <a:ext uri="{FF2B5EF4-FFF2-40B4-BE49-F238E27FC236}">
                <a16:creationId xmlns:a16="http://schemas.microsoft.com/office/drawing/2014/main" id="{91D212AA-D2AB-E143-09C5-2E419BC4C141}"/>
              </a:ext>
            </a:extLst>
          </xdr:cNvPr>
          <xdr:cNvCxnSpPr/>
        </xdr:nvCxnSpPr>
        <xdr:spPr>
          <a:xfrm>
            <a:off x="4276724" y="89134952"/>
            <a:ext cx="67627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63" name="Straight Connector 2362">
            <a:extLst>
              <a:ext uri="{FF2B5EF4-FFF2-40B4-BE49-F238E27FC236}">
                <a16:creationId xmlns:a16="http://schemas.microsoft.com/office/drawing/2014/main" id="{3399FD1B-D365-2936-F13B-CA7A865DAA1A}"/>
              </a:ext>
            </a:extLst>
          </xdr:cNvPr>
          <xdr:cNvCxnSpPr/>
        </xdr:nvCxnSpPr>
        <xdr:spPr>
          <a:xfrm>
            <a:off x="4348162" y="88806342"/>
            <a:ext cx="0" cy="70008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71" name="Straight Connector 2370">
            <a:extLst>
              <a:ext uri="{FF2B5EF4-FFF2-40B4-BE49-F238E27FC236}">
                <a16:creationId xmlns:a16="http://schemas.microsoft.com/office/drawing/2014/main" id="{85297A00-7FF2-B627-0C8B-B381534C66F8}"/>
              </a:ext>
            </a:extLst>
          </xdr:cNvPr>
          <xdr:cNvCxnSpPr/>
        </xdr:nvCxnSpPr>
        <xdr:spPr>
          <a:xfrm flipH="1">
            <a:off x="4305299" y="8910161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72" name="Straight Connector 2371">
            <a:extLst>
              <a:ext uri="{FF2B5EF4-FFF2-40B4-BE49-F238E27FC236}">
                <a16:creationId xmlns:a16="http://schemas.microsoft.com/office/drawing/2014/main" id="{5CA437F6-08C3-478D-9BB9-EC9E96B3E600}"/>
              </a:ext>
            </a:extLst>
          </xdr:cNvPr>
          <xdr:cNvCxnSpPr/>
        </xdr:nvCxnSpPr>
        <xdr:spPr>
          <a:xfrm>
            <a:off x="4276723" y="89420703"/>
            <a:ext cx="68580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73" name="Straight Connector 2372">
            <a:extLst>
              <a:ext uri="{FF2B5EF4-FFF2-40B4-BE49-F238E27FC236}">
                <a16:creationId xmlns:a16="http://schemas.microsoft.com/office/drawing/2014/main" id="{452BC29C-1627-4423-939F-A034A578D662}"/>
              </a:ext>
            </a:extLst>
          </xdr:cNvPr>
          <xdr:cNvCxnSpPr/>
        </xdr:nvCxnSpPr>
        <xdr:spPr>
          <a:xfrm flipH="1">
            <a:off x="4305298" y="89387364"/>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74" name="Straight Connector 2373">
            <a:extLst>
              <a:ext uri="{FF2B5EF4-FFF2-40B4-BE49-F238E27FC236}">
                <a16:creationId xmlns:a16="http://schemas.microsoft.com/office/drawing/2014/main" id="{498D9B5A-D027-427B-A7E3-3B0E94C168E5}"/>
              </a:ext>
            </a:extLst>
          </xdr:cNvPr>
          <xdr:cNvCxnSpPr/>
        </xdr:nvCxnSpPr>
        <xdr:spPr>
          <a:xfrm>
            <a:off x="4886324" y="88806347"/>
            <a:ext cx="0" cy="70008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75" name="Straight Connector 2374">
            <a:extLst>
              <a:ext uri="{FF2B5EF4-FFF2-40B4-BE49-F238E27FC236}">
                <a16:creationId xmlns:a16="http://schemas.microsoft.com/office/drawing/2014/main" id="{D8A4F015-B9DC-4C23-B77B-B86CB2FFBEB8}"/>
              </a:ext>
            </a:extLst>
          </xdr:cNvPr>
          <xdr:cNvCxnSpPr/>
        </xdr:nvCxnSpPr>
        <xdr:spPr>
          <a:xfrm flipH="1">
            <a:off x="4843461" y="89101618"/>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76" name="Straight Connector 2375">
            <a:extLst>
              <a:ext uri="{FF2B5EF4-FFF2-40B4-BE49-F238E27FC236}">
                <a16:creationId xmlns:a16="http://schemas.microsoft.com/office/drawing/2014/main" id="{B9EC9A95-70BC-42A4-9D79-E62586810F7C}"/>
              </a:ext>
            </a:extLst>
          </xdr:cNvPr>
          <xdr:cNvCxnSpPr/>
        </xdr:nvCxnSpPr>
        <xdr:spPr>
          <a:xfrm flipH="1">
            <a:off x="4843460" y="89387369"/>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79" name="Straight Connector 2378">
            <a:extLst>
              <a:ext uri="{FF2B5EF4-FFF2-40B4-BE49-F238E27FC236}">
                <a16:creationId xmlns:a16="http://schemas.microsoft.com/office/drawing/2014/main" id="{21E779E6-8A94-4FC3-8CC6-6CB8E781E4F7}"/>
              </a:ext>
            </a:extLst>
          </xdr:cNvPr>
          <xdr:cNvCxnSpPr/>
        </xdr:nvCxnSpPr>
        <xdr:spPr>
          <a:xfrm>
            <a:off x="4538662" y="88815863"/>
            <a:ext cx="0" cy="40481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80" name="Straight Connector 2379">
            <a:extLst>
              <a:ext uri="{FF2B5EF4-FFF2-40B4-BE49-F238E27FC236}">
                <a16:creationId xmlns:a16="http://schemas.microsoft.com/office/drawing/2014/main" id="{3EABDBD5-CEC9-4EEC-BE46-122771D79606}"/>
              </a:ext>
            </a:extLst>
          </xdr:cNvPr>
          <xdr:cNvCxnSpPr/>
        </xdr:nvCxnSpPr>
        <xdr:spPr>
          <a:xfrm flipH="1">
            <a:off x="4495798" y="89101613"/>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86" name="Straight Connector 2385">
            <a:extLst>
              <a:ext uri="{FF2B5EF4-FFF2-40B4-BE49-F238E27FC236}">
                <a16:creationId xmlns:a16="http://schemas.microsoft.com/office/drawing/2014/main" id="{7653ACAC-767F-BDF8-F011-B16B11868628}"/>
              </a:ext>
            </a:extLst>
          </xdr:cNvPr>
          <xdr:cNvCxnSpPr/>
        </xdr:nvCxnSpPr>
        <xdr:spPr>
          <a:xfrm flipV="1">
            <a:off x="6883095" y="87939563"/>
            <a:ext cx="543572" cy="4524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88" name="Straight Connector 2387">
            <a:extLst>
              <a:ext uri="{FF2B5EF4-FFF2-40B4-BE49-F238E27FC236}">
                <a16:creationId xmlns:a16="http://schemas.microsoft.com/office/drawing/2014/main" id="{A9F0114B-050B-4C80-840B-5E0468ABFE71}"/>
              </a:ext>
            </a:extLst>
          </xdr:cNvPr>
          <xdr:cNvCxnSpPr/>
        </xdr:nvCxnSpPr>
        <xdr:spPr>
          <a:xfrm>
            <a:off x="7234237" y="87839550"/>
            <a:ext cx="401666" cy="476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91" name="Straight Connector 2390">
            <a:extLst>
              <a:ext uri="{FF2B5EF4-FFF2-40B4-BE49-F238E27FC236}">
                <a16:creationId xmlns:a16="http://schemas.microsoft.com/office/drawing/2014/main" id="{4C22ED7D-3E25-917F-E8CF-1486B0E4384E}"/>
              </a:ext>
            </a:extLst>
          </xdr:cNvPr>
          <xdr:cNvCxnSpPr/>
        </xdr:nvCxnSpPr>
        <xdr:spPr>
          <a:xfrm>
            <a:off x="7362825" y="87934800"/>
            <a:ext cx="0"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92" name="Straight Connector 2391">
            <a:extLst>
              <a:ext uri="{FF2B5EF4-FFF2-40B4-BE49-F238E27FC236}">
                <a16:creationId xmlns:a16="http://schemas.microsoft.com/office/drawing/2014/main" id="{64F2E3F2-FA37-49DD-AD64-582E4D537D3E}"/>
              </a:ext>
            </a:extLst>
          </xdr:cNvPr>
          <xdr:cNvCxnSpPr/>
        </xdr:nvCxnSpPr>
        <xdr:spPr>
          <a:xfrm flipV="1">
            <a:off x="7096449" y="88196739"/>
            <a:ext cx="549293" cy="45719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93" name="Straight Connector 2392">
            <a:extLst>
              <a:ext uri="{FF2B5EF4-FFF2-40B4-BE49-F238E27FC236}">
                <a16:creationId xmlns:a16="http://schemas.microsoft.com/office/drawing/2014/main" id="{197A79E4-E29A-44B5-81C7-299A78499A65}"/>
              </a:ext>
            </a:extLst>
          </xdr:cNvPr>
          <xdr:cNvCxnSpPr/>
        </xdr:nvCxnSpPr>
        <xdr:spPr>
          <a:xfrm>
            <a:off x="7581900" y="88191976"/>
            <a:ext cx="0"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95" name="Straight Connector 2394">
            <a:extLst>
              <a:ext uri="{FF2B5EF4-FFF2-40B4-BE49-F238E27FC236}">
                <a16:creationId xmlns:a16="http://schemas.microsoft.com/office/drawing/2014/main" id="{899F5A45-76CF-44CF-A28F-3E67FEE8099D}"/>
              </a:ext>
            </a:extLst>
          </xdr:cNvPr>
          <xdr:cNvCxnSpPr/>
        </xdr:nvCxnSpPr>
        <xdr:spPr>
          <a:xfrm>
            <a:off x="6810376" y="88187215"/>
            <a:ext cx="401666" cy="476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96" name="Straight Connector 2395">
            <a:extLst>
              <a:ext uri="{FF2B5EF4-FFF2-40B4-BE49-F238E27FC236}">
                <a16:creationId xmlns:a16="http://schemas.microsoft.com/office/drawing/2014/main" id="{2B4D7060-4230-4F93-8C7B-349AF70E7647}"/>
              </a:ext>
            </a:extLst>
          </xdr:cNvPr>
          <xdr:cNvCxnSpPr/>
        </xdr:nvCxnSpPr>
        <xdr:spPr>
          <a:xfrm>
            <a:off x="6938964" y="88282465"/>
            <a:ext cx="0"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97" name="Straight Connector 2396">
            <a:extLst>
              <a:ext uri="{FF2B5EF4-FFF2-40B4-BE49-F238E27FC236}">
                <a16:creationId xmlns:a16="http://schemas.microsoft.com/office/drawing/2014/main" id="{E0522785-1A4D-472A-8C88-7D2F28029073}"/>
              </a:ext>
            </a:extLst>
          </xdr:cNvPr>
          <xdr:cNvCxnSpPr/>
        </xdr:nvCxnSpPr>
        <xdr:spPr>
          <a:xfrm>
            <a:off x="7158039" y="88539641"/>
            <a:ext cx="0"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00" name="Straight Connector 2399">
            <a:extLst>
              <a:ext uri="{FF2B5EF4-FFF2-40B4-BE49-F238E27FC236}">
                <a16:creationId xmlns:a16="http://schemas.microsoft.com/office/drawing/2014/main" id="{534C262C-D62A-4924-BE38-DA035C5F8E5E}"/>
              </a:ext>
            </a:extLst>
          </xdr:cNvPr>
          <xdr:cNvCxnSpPr/>
        </xdr:nvCxnSpPr>
        <xdr:spPr>
          <a:xfrm>
            <a:off x="7072313" y="87981127"/>
            <a:ext cx="177829" cy="2108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01" name="Straight Connector 2400">
            <a:extLst>
              <a:ext uri="{FF2B5EF4-FFF2-40B4-BE49-F238E27FC236}">
                <a16:creationId xmlns:a16="http://schemas.microsoft.com/office/drawing/2014/main" id="{7F91CCD3-7C9C-43E0-9F8F-70F2FE3C3DE9}"/>
              </a:ext>
            </a:extLst>
          </xdr:cNvPr>
          <xdr:cNvCxnSpPr/>
        </xdr:nvCxnSpPr>
        <xdr:spPr>
          <a:xfrm>
            <a:off x="7196139" y="88068152"/>
            <a:ext cx="0" cy="1238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03" name="Straight Connector 2402">
            <a:extLst>
              <a:ext uri="{FF2B5EF4-FFF2-40B4-BE49-F238E27FC236}">
                <a16:creationId xmlns:a16="http://schemas.microsoft.com/office/drawing/2014/main" id="{4461F216-0594-4FAE-9127-4278873F43DB}"/>
              </a:ext>
            </a:extLst>
          </xdr:cNvPr>
          <xdr:cNvCxnSpPr/>
        </xdr:nvCxnSpPr>
        <xdr:spPr>
          <a:xfrm>
            <a:off x="1552575" y="88072912"/>
            <a:ext cx="533150" cy="44767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05" name="Straight Connector 2404">
            <a:extLst>
              <a:ext uri="{FF2B5EF4-FFF2-40B4-BE49-F238E27FC236}">
                <a16:creationId xmlns:a16="http://schemas.microsoft.com/office/drawing/2014/main" id="{97101296-A134-4943-8BAB-9EF37D70A480}"/>
              </a:ext>
            </a:extLst>
          </xdr:cNvPr>
          <xdr:cNvCxnSpPr/>
        </xdr:nvCxnSpPr>
        <xdr:spPr>
          <a:xfrm flipH="1">
            <a:off x="1311384" y="87841606"/>
            <a:ext cx="541229" cy="64564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08" name="Straight Connector 2407">
            <a:extLst>
              <a:ext uri="{FF2B5EF4-FFF2-40B4-BE49-F238E27FC236}">
                <a16:creationId xmlns:a16="http://schemas.microsoft.com/office/drawing/2014/main" id="{C32829D9-933F-85DD-9796-444405BFA79F}"/>
              </a:ext>
            </a:extLst>
          </xdr:cNvPr>
          <xdr:cNvCxnSpPr/>
        </xdr:nvCxnSpPr>
        <xdr:spPr>
          <a:xfrm>
            <a:off x="1614488" y="88049100"/>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09" name="Straight Connector 2408">
            <a:extLst>
              <a:ext uri="{FF2B5EF4-FFF2-40B4-BE49-F238E27FC236}">
                <a16:creationId xmlns:a16="http://schemas.microsoft.com/office/drawing/2014/main" id="{F3F36B70-28E3-4448-B042-645DD2B64064}"/>
              </a:ext>
            </a:extLst>
          </xdr:cNvPr>
          <xdr:cNvCxnSpPr/>
        </xdr:nvCxnSpPr>
        <xdr:spPr>
          <a:xfrm>
            <a:off x="1304925" y="88368187"/>
            <a:ext cx="527478" cy="4429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10" name="Straight Connector 2409">
            <a:extLst>
              <a:ext uri="{FF2B5EF4-FFF2-40B4-BE49-F238E27FC236}">
                <a16:creationId xmlns:a16="http://schemas.microsoft.com/office/drawing/2014/main" id="{73EFED0D-A882-49BF-9A7C-B0EEB6F6762F}"/>
              </a:ext>
            </a:extLst>
          </xdr:cNvPr>
          <xdr:cNvCxnSpPr/>
        </xdr:nvCxnSpPr>
        <xdr:spPr>
          <a:xfrm>
            <a:off x="1366838" y="88344375"/>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12" name="Straight Connector 2411">
            <a:extLst>
              <a:ext uri="{FF2B5EF4-FFF2-40B4-BE49-F238E27FC236}">
                <a16:creationId xmlns:a16="http://schemas.microsoft.com/office/drawing/2014/main" id="{D61BDA8C-5B64-4B9A-AF57-27A32C0B0961}"/>
              </a:ext>
            </a:extLst>
          </xdr:cNvPr>
          <xdr:cNvCxnSpPr/>
        </xdr:nvCxnSpPr>
        <xdr:spPr>
          <a:xfrm flipH="1">
            <a:off x="1725721" y="88194031"/>
            <a:ext cx="541229" cy="64564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13" name="Straight Connector 2412">
            <a:extLst>
              <a:ext uri="{FF2B5EF4-FFF2-40B4-BE49-F238E27FC236}">
                <a16:creationId xmlns:a16="http://schemas.microsoft.com/office/drawing/2014/main" id="{6A3F99DA-4D6C-4236-AAEA-7D3ACBA0B1EB}"/>
              </a:ext>
            </a:extLst>
          </xdr:cNvPr>
          <xdr:cNvCxnSpPr/>
        </xdr:nvCxnSpPr>
        <xdr:spPr>
          <a:xfrm>
            <a:off x="2028825" y="88401525"/>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14" name="Straight Connector 2413">
            <a:extLst>
              <a:ext uri="{FF2B5EF4-FFF2-40B4-BE49-F238E27FC236}">
                <a16:creationId xmlns:a16="http://schemas.microsoft.com/office/drawing/2014/main" id="{0D8DD6E1-4709-402D-9BB4-0A99E4844E38}"/>
              </a:ext>
            </a:extLst>
          </xdr:cNvPr>
          <xdr:cNvCxnSpPr/>
        </xdr:nvCxnSpPr>
        <xdr:spPr>
          <a:xfrm>
            <a:off x="1781175" y="88696800"/>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17" name="Straight Connector 2416">
            <a:extLst>
              <a:ext uri="{FF2B5EF4-FFF2-40B4-BE49-F238E27FC236}">
                <a16:creationId xmlns:a16="http://schemas.microsoft.com/office/drawing/2014/main" id="{791E092D-688E-4930-917F-E75660D67EC0}"/>
              </a:ext>
            </a:extLst>
          </xdr:cNvPr>
          <xdr:cNvCxnSpPr/>
        </xdr:nvCxnSpPr>
        <xdr:spPr>
          <a:xfrm flipH="1">
            <a:off x="1725718" y="88036684"/>
            <a:ext cx="245957" cy="29340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18" name="Straight Connector 2417">
            <a:extLst>
              <a:ext uri="{FF2B5EF4-FFF2-40B4-BE49-F238E27FC236}">
                <a16:creationId xmlns:a16="http://schemas.microsoft.com/office/drawing/2014/main" id="{249AABC3-98B8-41A3-85F9-28AD13499751}"/>
              </a:ext>
            </a:extLst>
          </xdr:cNvPr>
          <xdr:cNvCxnSpPr/>
        </xdr:nvCxnSpPr>
        <xdr:spPr>
          <a:xfrm>
            <a:off x="1781172" y="88187217"/>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21" name="Straight Connector 2420">
            <a:extLst>
              <a:ext uri="{FF2B5EF4-FFF2-40B4-BE49-F238E27FC236}">
                <a16:creationId xmlns:a16="http://schemas.microsoft.com/office/drawing/2014/main" id="{4488D279-9D25-3134-4D78-9D574B26442C}"/>
              </a:ext>
            </a:extLst>
          </xdr:cNvPr>
          <xdr:cNvCxnSpPr/>
        </xdr:nvCxnSpPr>
        <xdr:spPr>
          <a:xfrm>
            <a:off x="781050" y="85558313"/>
            <a:ext cx="196544" cy="838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23" name="Straight Connector 2422">
            <a:extLst>
              <a:ext uri="{FF2B5EF4-FFF2-40B4-BE49-F238E27FC236}">
                <a16:creationId xmlns:a16="http://schemas.microsoft.com/office/drawing/2014/main" id="{1A6F9431-B469-49F3-B9C1-452CAEBE7D46}"/>
              </a:ext>
            </a:extLst>
          </xdr:cNvPr>
          <xdr:cNvCxnSpPr/>
        </xdr:nvCxnSpPr>
        <xdr:spPr>
          <a:xfrm flipV="1">
            <a:off x="338138" y="85575420"/>
            <a:ext cx="690562" cy="1721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26" name="Straight Connector 2425">
            <a:extLst>
              <a:ext uri="{FF2B5EF4-FFF2-40B4-BE49-F238E27FC236}">
                <a16:creationId xmlns:a16="http://schemas.microsoft.com/office/drawing/2014/main" id="{127C81E0-C7C6-4104-8552-407D86E20DB9}"/>
              </a:ext>
            </a:extLst>
          </xdr:cNvPr>
          <xdr:cNvCxnSpPr/>
        </xdr:nvCxnSpPr>
        <xdr:spPr>
          <a:xfrm flipH="1">
            <a:off x="762000" y="85586888"/>
            <a:ext cx="71438"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27" name="Straight Connector 2426">
            <a:extLst>
              <a:ext uri="{FF2B5EF4-FFF2-40B4-BE49-F238E27FC236}">
                <a16:creationId xmlns:a16="http://schemas.microsoft.com/office/drawing/2014/main" id="{4F125049-595F-4EF2-84BB-050897E3E36E}"/>
              </a:ext>
            </a:extLst>
          </xdr:cNvPr>
          <xdr:cNvCxnSpPr/>
        </xdr:nvCxnSpPr>
        <xdr:spPr>
          <a:xfrm>
            <a:off x="395288" y="85653563"/>
            <a:ext cx="199894" cy="85248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28" name="Straight Connector 2427">
            <a:extLst>
              <a:ext uri="{FF2B5EF4-FFF2-40B4-BE49-F238E27FC236}">
                <a16:creationId xmlns:a16="http://schemas.microsoft.com/office/drawing/2014/main" id="{4732FF49-2116-4BBB-A6A8-AD102BF98A6B}"/>
              </a:ext>
            </a:extLst>
          </xdr:cNvPr>
          <xdr:cNvCxnSpPr/>
        </xdr:nvCxnSpPr>
        <xdr:spPr>
          <a:xfrm flipH="1">
            <a:off x="376238" y="85682138"/>
            <a:ext cx="71438"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31" name="Straight Connector 2430">
            <a:extLst>
              <a:ext uri="{FF2B5EF4-FFF2-40B4-BE49-F238E27FC236}">
                <a16:creationId xmlns:a16="http://schemas.microsoft.com/office/drawing/2014/main" id="{DA14D526-0DE4-44ED-B69C-808A4E7EC610}"/>
              </a:ext>
            </a:extLst>
          </xdr:cNvPr>
          <xdr:cNvCxnSpPr/>
        </xdr:nvCxnSpPr>
        <xdr:spPr>
          <a:xfrm flipV="1">
            <a:off x="500057" y="86265985"/>
            <a:ext cx="690562" cy="1721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32" name="Straight Connector 2431">
            <a:extLst>
              <a:ext uri="{FF2B5EF4-FFF2-40B4-BE49-F238E27FC236}">
                <a16:creationId xmlns:a16="http://schemas.microsoft.com/office/drawing/2014/main" id="{B4F714A5-1C63-4B03-9745-EA6F07A207EC}"/>
              </a:ext>
            </a:extLst>
          </xdr:cNvPr>
          <xdr:cNvCxnSpPr/>
        </xdr:nvCxnSpPr>
        <xdr:spPr>
          <a:xfrm flipH="1">
            <a:off x="923919" y="86277453"/>
            <a:ext cx="71438"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33" name="Straight Connector 2432">
            <a:extLst>
              <a:ext uri="{FF2B5EF4-FFF2-40B4-BE49-F238E27FC236}">
                <a16:creationId xmlns:a16="http://schemas.microsoft.com/office/drawing/2014/main" id="{173ED3D2-E227-4464-B616-C23E65AB43C2}"/>
              </a:ext>
            </a:extLst>
          </xdr:cNvPr>
          <xdr:cNvCxnSpPr/>
        </xdr:nvCxnSpPr>
        <xdr:spPr>
          <a:xfrm flipH="1">
            <a:off x="538157" y="86372703"/>
            <a:ext cx="71438"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36" name="Straight Connector 2435">
            <a:extLst>
              <a:ext uri="{FF2B5EF4-FFF2-40B4-BE49-F238E27FC236}">
                <a16:creationId xmlns:a16="http://schemas.microsoft.com/office/drawing/2014/main" id="{7CB9F072-999E-4A91-B634-82E8542045A7}"/>
              </a:ext>
            </a:extLst>
          </xdr:cNvPr>
          <xdr:cNvCxnSpPr/>
        </xdr:nvCxnSpPr>
        <xdr:spPr>
          <a:xfrm flipV="1">
            <a:off x="781048" y="85826384"/>
            <a:ext cx="314327" cy="783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37" name="Straight Connector 2436">
            <a:extLst>
              <a:ext uri="{FF2B5EF4-FFF2-40B4-BE49-F238E27FC236}">
                <a16:creationId xmlns:a16="http://schemas.microsoft.com/office/drawing/2014/main" id="{0AD11C6F-DD53-4DF0-BEB3-F880424C2065}"/>
              </a:ext>
            </a:extLst>
          </xdr:cNvPr>
          <xdr:cNvCxnSpPr/>
        </xdr:nvCxnSpPr>
        <xdr:spPr>
          <a:xfrm flipH="1">
            <a:off x="819148" y="85839302"/>
            <a:ext cx="71438"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40" name="Straight Connector 2439">
            <a:extLst>
              <a:ext uri="{FF2B5EF4-FFF2-40B4-BE49-F238E27FC236}">
                <a16:creationId xmlns:a16="http://schemas.microsoft.com/office/drawing/2014/main" id="{BC247C00-7508-4EFE-9B15-ABE98FDFE482}"/>
              </a:ext>
            </a:extLst>
          </xdr:cNvPr>
          <xdr:cNvCxnSpPr/>
        </xdr:nvCxnSpPr>
        <xdr:spPr>
          <a:xfrm flipV="1">
            <a:off x="1890713" y="85831880"/>
            <a:ext cx="1609725" cy="40132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44" name="Straight Connector 2443">
            <a:extLst>
              <a:ext uri="{FF2B5EF4-FFF2-40B4-BE49-F238E27FC236}">
                <a16:creationId xmlns:a16="http://schemas.microsoft.com/office/drawing/2014/main" id="{7A83EA48-9B3E-4BBE-9428-31122661E782}"/>
              </a:ext>
            </a:extLst>
          </xdr:cNvPr>
          <xdr:cNvCxnSpPr/>
        </xdr:nvCxnSpPr>
        <xdr:spPr>
          <a:xfrm>
            <a:off x="1924050" y="86001226"/>
            <a:ext cx="66675" cy="28434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45" name="Straight Connector 2444">
            <a:extLst>
              <a:ext uri="{FF2B5EF4-FFF2-40B4-BE49-F238E27FC236}">
                <a16:creationId xmlns:a16="http://schemas.microsoft.com/office/drawing/2014/main" id="{94306D11-F73E-4BCC-B189-588AB06A3B82}"/>
              </a:ext>
            </a:extLst>
          </xdr:cNvPr>
          <xdr:cNvCxnSpPr/>
        </xdr:nvCxnSpPr>
        <xdr:spPr>
          <a:xfrm flipH="1">
            <a:off x="1905000" y="86029801"/>
            <a:ext cx="71438"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46" name="Straight Connector 2445">
            <a:extLst>
              <a:ext uri="{FF2B5EF4-FFF2-40B4-BE49-F238E27FC236}">
                <a16:creationId xmlns:a16="http://schemas.microsoft.com/office/drawing/2014/main" id="{96857AAE-C0D8-4441-B327-50399D18F843}"/>
              </a:ext>
            </a:extLst>
          </xdr:cNvPr>
          <xdr:cNvCxnSpPr/>
        </xdr:nvCxnSpPr>
        <xdr:spPr>
          <a:xfrm flipH="1">
            <a:off x="1933567" y="86163150"/>
            <a:ext cx="71438" cy="1000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48" name="Straight Connector 2447">
            <a:extLst>
              <a:ext uri="{FF2B5EF4-FFF2-40B4-BE49-F238E27FC236}">
                <a16:creationId xmlns:a16="http://schemas.microsoft.com/office/drawing/2014/main" id="{19BB959A-198E-47CE-8F43-B814938DE01B}"/>
              </a:ext>
            </a:extLst>
          </xdr:cNvPr>
          <xdr:cNvCxnSpPr/>
        </xdr:nvCxnSpPr>
        <xdr:spPr>
          <a:xfrm>
            <a:off x="5553075" y="85820253"/>
            <a:ext cx="1462088" cy="391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50" name="Straight Connector 2449">
            <a:extLst>
              <a:ext uri="{FF2B5EF4-FFF2-40B4-BE49-F238E27FC236}">
                <a16:creationId xmlns:a16="http://schemas.microsoft.com/office/drawing/2014/main" id="{B1377EC6-9024-45BF-8306-ED1FD194D745}"/>
              </a:ext>
            </a:extLst>
          </xdr:cNvPr>
          <xdr:cNvCxnSpPr/>
        </xdr:nvCxnSpPr>
        <xdr:spPr>
          <a:xfrm flipH="1">
            <a:off x="6916223" y="86001227"/>
            <a:ext cx="69324" cy="25241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51" name="Straight Connector 2450">
            <a:extLst>
              <a:ext uri="{FF2B5EF4-FFF2-40B4-BE49-F238E27FC236}">
                <a16:creationId xmlns:a16="http://schemas.microsoft.com/office/drawing/2014/main" id="{DCC823F6-75DF-4A36-93DC-4918607EF137}"/>
              </a:ext>
            </a:extLst>
          </xdr:cNvPr>
          <xdr:cNvCxnSpPr/>
        </xdr:nvCxnSpPr>
        <xdr:spPr>
          <a:xfrm>
            <a:off x="6943725" y="86020278"/>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52" name="Straight Connector 2451">
            <a:extLst>
              <a:ext uri="{FF2B5EF4-FFF2-40B4-BE49-F238E27FC236}">
                <a16:creationId xmlns:a16="http://schemas.microsoft.com/office/drawing/2014/main" id="{33A5CA8F-AC58-4749-BD5B-8791756E7ECF}"/>
              </a:ext>
            </a:extLst>
          </xdr:cNvPr>
          <xdr:cNvCxnSpPr/>
        </xdr:nvCxnSpPr>
        <xdr:spPr>
          <a:xfrm>
            <a:off x="6910387" y="86139340"/>
            <a:ext cx="47625" cy="1047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53" name="Straight Connector 2452">
            <a:extLst>
              <a:ext uri="{FF2B5EF4-FFF2-40B4-BE49-F238E27FC236}">
                <a16:creationId xmlns:a16="http://schemas.microsoft.com/office/drawing/2014/main" id="{FD9F8CDF-1B02-4EE1-9E01-D7870491C399}"/>
              </a:ext>
            </a:extLst>
          </xdr:cNvPr>
          <xdr:cNvCxnSpPr/>
        </xdr:nvCxnSpPr>
        <xdr:spPr>
          <a:xfrm flipH="1">
            <a:off x="8181975" y="85653563"/>
            <a:ext cx="233363" cy="84967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56" name="Straight Connector 2455">
            <a:extLst>
              <a:ext uri="{FF2B5EF4-FFF2-40B4-BE49-F238E27FC236}">
                <a16:creationId xmlns:a16="http://schemas.microsoft.com/office/drawing/2014/main" id="{7FC53708-2573-4CE4-867D-A8DB87C63D4C}"/>
              </a:ext>
            </a:extLst>
          </xdr:cNvPr>
          <xdr:cNvCxnSpPr/>
        </xdr:nvCxnSpPr>
        <xdr:spPr>
          <a:xfrm>
            <a:off x="8024812" y="85634513"/>
            <a:ext cx="833438" cy="22331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60" name="Straight Connector 2459">
            <a:extLst>
              <a:ext uri="{FF2B5EF4-FFF2-40B4-BE49-F238E27FC236}">
                <a16:creationId xmlns:a16="http://schemas.microsoft.com/office/drawing/2014/main" id="{89B81E00-732B-DA52-72C5-2A666BBC7A8D}"/>
              </a:ext>
            </a:extLst>
          </xdr:cNvPr>
          <xdr:cNvCxnSpPr/>
        </xdr:nvCxnSpPr>
        <xdr:spPr>
          <a:xfrm>
            <a:off x="8362950" y="85682138"/>
            <a:ext cx="57150" cy="95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62" name="Straight Connector 2461">
            <a:extLst>
              <a:ext uri="{FF2B5EF4-FFF2-40B4-BE49-F238E27FC236}">
                <a16:creationId xmlns:a16="http://schemas.microsoft.com/office/drawing/2014/main" id="{937B756F-17C1-4087-80E5-2A0E32927489}"/>
              </a:ext>
            </a:extLst>
          </xdr:cNvPr>
          <xdr:cNvCxnSpPr/>
        </xdr:nvCxnSpPr>
        <xdr:spPr>
          <a:xfrm flipH="1">
            <a:off x="8591550" y="85763101"/>
            <a:ext cx="228601" cy="83234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63" name="Straight Connector 2462">
            <a:extLst>
              <a:ext uri="{FF2B5EF4-FFF2-40B4-BE49-F238E27FC236}">
                <a16:creationId xmlns:a16="http://schemas.microsoft.com/office/drawing/2014/main" id="{3D505688-4734-47A1-82EA-61A11F786720}"/>
              </a:ext>
            </a:extLst>
          </xdr:cNvPr>
          <xdr:cNvCxnSpPr/>
        </xdr:nvCxnSpPr>
        <xdr:spPr>
          <a:xfrm>
            <a:off x="8767763" y="85791676"/>
            <a:ext cx="57150" cy="95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64" name="Straight Connector 2463">
            <a:extLst>
              <a:ext uri="{FF2B5EF4-FFF2-40B4-BE49-F238E27FC236}">
                <a16:creationId xmlns:a16="http://schemas.microsoft.com/office/drawing/2014/main" id="{A0058ABB-D1FE-4DFE-80C3-0C01E11A4AD9}"/>
              </a:ext>
            </a:extLst>
          </xdr:cNvPr>
          <xdr:cNvCxnSpPr/>
        </xdr:nvCxnSpPr>
        <xdr:spPr>
          <a:xfrm>
            <a:off x="7839074" y="86310788"/>
            <a:ext cx="833438" cy="22331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65" name="Straight Connector 2464">
            <a:extLst>
              <a:ext uri="{FF2B5EF4-FFF2-40B4-BE49-F238E27FC236}">
                <a16:creationId xmlns:a16="http://schemas.microsoft.com/office/drawing/2014/main" id="{21D5367E-3823-4B65-A2C3-12D3C9289624}"/>
              </a:ext>
            </a:extLst>
          </xdr:cNvPr>
          <xdr:cNvCxnSpPr/>
        </xdr:nvCxnSpPr>
        <xdr:spPr>
          <a:xfrm>
            <a:off x="8177212" y="86358413"/>
            <a:ext cx="57150" cy="95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66" name="Straight Connector 2465">
            <a:extLst>
              <a:ext uri="{FF2B5EF4-FFF2-40B4-BE49-F238E27FC236}">
                <a16:creationId xmlns:a16="http://schemas.microsoft.com/office/drawing/2014/main" id="{0F8D2B97-F878-404B-85EA-7EEDEDD147FA}"/>
              </a:ext>
            </a:extLst>
          </xdr:cNvPr>
          <xdr:cNvCxnSpPr/>
        </xdr:nvCxnSpPr>
        <xdr:spPr>
          <a:xfrm>
            <a:off x="8582025" y="86467951"/>
            <a:ext cx="57150" cy="95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69" name="Straight Connector 2468">
            <a:extLst>
              <a:ext uri="{FF2B5EF4-FFF2-40B4-BE49-F238E27FC236}">
                <a16:creationId xmlns:a16="http://schemas.microsoft.com/office/drawing/2014/main" id="{37548D8C-EA15-4A13-9D52-13D8A18486C4}"/>
              </a:ext>
            </a:extLst>
          </xdr:cNvPr>
          <xdr:cNvCxnSpPr/>
        </xdr:nvCxnSpPr>
        <xdr:spPr>
          <a:xfrm>
            <a:off x="7986713" y="85894790"/>
            <a:ext cx="395283" cy="10591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70" name="Straight Connector 2469">
            <a:extLst>
              <a:ext uri="{FF2B5EF4-FFF2-40B4-BE49-F238E27FC236}">
                <a16:creationId xmlns:a16="http://schemas.microsoft.com/office/drawing/2014/main" id="{35CCFF53-AE9C-48AF-A4C7-E64014DF4CDE}"/>
              </a:ext>
            </a:extLst>
          </xdr:cNvPr>
          <xdr:cNvCxnSpPr/>
        </xdr:nvCxnSpPr>
        <xdr:spPr>
          <a:xfrm>
            <a:off x="8291509" y="85934550"/>
            <a:ext cx="57150" cy="952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74" name="Straight Connector 2473">
            <a:extLst>
              <a:ext uri="{FF2B5EF4-FFF2-40B4-BE49-F238E27FC236}">
                <a16:creationId xmlns:a16="http://schemas.microsoft.com/office/drawing/2014/main" id="{7A94B543-3DE5-6FFA-8BCA-0BBDC36CE70F}"/>
              </a:ext>
            </a:extLst>
          </xdr:cNvPr>
          <xdr:cNvCxnSpPr/>
        </xdr:nvCxnSpPr>
        <xdr:spPr>
          <a:xfrm>
            <a:off x="3243263" y="84848700"/>
            <a:ext cx="681037"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476" name="Arc 2475">
            <a:extLst>
              <a:ext uri="{FF2B5EF4-FFF2-40B4-BE49-F238E27FC236}">
                <a16:creationId xmlns:a16="http://schemas.microsoft.com/office/drawing/2014/main" id="{A90A6CFF-EA5E-BE51-224F-725B89D38022}"/>
              </a:ext>
            </a:extLst>
          </xdr:cNvPr>
          <xdr:cNvSpPr/>
        </xdr:nvSpPr>
        <xdr:spPr>
          <a:xfrm rot="13372909">
            <a:off x="3338514" y="84815363"/>
            <a:ext cx="209550" cy="209550"/>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2478" name="Arc 2477">
            <a:extLst>
              <a:ext uri="{FF2B5EF4-FFF2-40B4-BE49-F238E27FC236}">
                <a16:creationId xmlns:a16="http://schemas.microsoft.com/office/drawing/2014/main" id="{F579336A-FAED-47DD-B8B7-BC9FD623518E}"/>
              </a:ext>
            </a:extLst>
          </xdr:cNvPr>
          <xdr:cNvSpPr/>
        </xdr:nvSpPr>
        <xdr:spPr>
          <a:xfrm rot="9139309">
            <a:off x="4306198" y="85001995"/>
            <a:ext cx="322058" cy="322058"/>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sp macro="" textlink="">
        <xdr:nvSpPr>
          <xdr:cNvPr id="2479" name="TextBox 2478">
            <a:extLst>
              <a:ext uri="{FF2B5EF4-FFF2-40B4-BE49-F238E27FC236}">
                <a16:creationId xmlns:a16="http://schemas.microsoft.com/office/drawing/2014/main" id="{0B69662B-0BB1-4B3F-B92E-0736CF7FA1FE}"/>
              </a:ext>
            </a:extLst>
          </xdr:cNvPr>
          <xdr:cNvSpPr txBox="1"/>
        </xdr:nvSpPr>
        <xdr:spPr>
          <a:xfrm>
            <a:off x="4138613" y="85282088"/>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t>
            </a:r>
            <a:endParaRPr lang="tr-TR" sz="800">
              <a:latin typeface="Arial" panose="020B0604020202020204" pitchFamily="34" charset="0"/>
              <a:cs typeface="Arial" panose="020B0604020202020204" pitchFamily="34" charset="0"/>
            </a:endParaRPr>
          </a:p>
        </xdr:txBody>
      </xdr:sp>
      <xdr:cxnSp macro="">
        <xdr:nvCxnSpPr>
          <xdr:cNvPr id="2481" name="Straight Connector 2480">
            <a:extLst>
              <a:ext uri="{FF2B5EF4-FFF2-40B4-BE49-F238E27FC236}">
                <a16:creationId xmlns:a16="http://schemas.microsoft.com/office/drawing/2014/main" id="{BD83C61E-C362-818B-3E63-659A09316B88}"/>
              </a:ext>
            </a:extLst>
          </xdr:cNvPr>
          <xdr:cNvCxnSpPr/>
        </xdr:nvCxnSpPr>
        <xdr:spPr>
          <a:xfrm flipH="1">
            <a:off x="4581525" y="85429725"/>
            <a:ext cx="471963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83" name="Straight Connector 2482">
            <a:extLst>
              <a:ext uri="{FF2B5EF4-FFF2-40B4-BE49-F238E27FC236}">
                <a16:creationId xmlns:a16="http://schemas.microsoft.com/office/drawing/2014/main" id="{A38DC1D3-FC43-4DC5-BE63-536CFE3E0E7C}"/>
              </a:ext>
            </a:extLst>
          </xdr:cNvPr>
          <xdr:cNvCxnSpPr/>
        </xdr:nvCxnSpPr>
        <xdr:spPr>
          <a:xfrm flipH="1">
            <a:off x="4919663" y="85958362"/>
            <a:ext cx="438626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90" name="Straight Connector 2489">
            <a:extLst>
              <a:ext uri="{FF2B5EF4-FFF2-40B4-BE49-F238E27FC236}">
                <a16:creationId xmlns:a16="http://schemas.microsoft.com/office/drawing/2014/main" id="{EBB8B3BA-40FD-E550-37C6-9FD135083BE6}"/>
              </a:ext>
            </a:extLst>
          </xdr:cNvPr>
          <xdr:cNvCxnSpPr/>
        </xdr:nvCxnSpPr>
        <xdr:spPr>
          <a:xfrm>
            <a:off x="9229725" y="85348763"/>
            <a:ext cx="0" cy="22955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92" name="Straight Connector 2491">
            <a:extLst>
              <a:ext uri="{FF2B5EF4-FFF2-40B4-BE49-F238E27FC236}">
                <a16:creationId xmlns:a16="http://schemas.microsoft.com/office/drawing/2014/main" id="{CB701DCF-0DD0-E0B1-A72A-D8B143FEED9A}"/>
              </a:ext>
            </a:extLst>
          </xdr:cNvPr>
          <xdr:cNvCxnSpPr/>
        </xdr:nvCxnSpPr>
        <xdr:spPr>
          <a:xfrm flipH="1">
            <a:off x="9191625" y="8539162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93" name="Straight Connector 2492">
            <a:extLst>
              <a:ext uri="{FF2B5EF4-FFF2-40B4-BE49-F238E27FC236}">
                <a16:creationId xmlns:a16="http://schemas.microsoft.com/office/drawing/2014/main" id="{A855FE75-AEFD-4A5A-840F-7FE5A1AF92F7}"/>
              </a:ext>
            </a:extLst>
          </xdr:cNvPr>
          <xdr:cNvCxnSpPr/>
        </xdr:nvCxnSpPr>
        <xdr:spPr>
          <a:xfrm flipH="1">
            <a:off x="9191621" y="85920266"/>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94" name="Straight Connector 2493">
            <a:extLst>
              <a:ext uri="{FF2B5EF4-FFF2-40B4-BE49-F238E27FC236}">
                <a16:creationId xmlns:a16="http://schemas.microsoft.com/office/drawing/2014/main" id="{9045CEC0-C8D8-4EAF-AE63-AC515E630522}"/>
              </a:ext>
            </a:extLst>
          </xdr:cNvPr>
          <xdr:cNvCxnSpPr/>
        </xdr:nvCxnSpPr>
        <xdr:spPr>
          <a:xfrm>
            <a:off x="1247775" y="84963000"/>
            <a:ext cx="590550" cy="80962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96" name="Straight Connector 2495">
            <a:extLst>
              <a:ext uri="{FF2B5EF4-FFF2-40B4-BE49-F238E27FC236}">
                <a16:creationId xmlns:a16="http://schemas.microsoft.com/office/drawing/2014/main" id="{1E9D8A92-7E8D-4A76-9F78-6A9322A1DB5E}"/>
              </a:ext>
            </a:extLst>
          </xdr:cNvPr>
          <xdr:cNvCxnSpPr/>
        </xdr:nvCxnSpPr>
        <xdr:spPr>
          <a:xfrm>
            <a:off x="1857375" y="87001350"/>
            <a:ext cx="495300" cy="48577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98" name="Straight Connector 2497">
            <a:extLst>
              <a:ext uri="{FF2B5EF4-FFF2-40B4-BE49-F238E27FC236}">
                <a16:creationId xmlns:a16="http://schemas.microsoft.com/office/drawing/2014/main" id="{31A2D388-9D95-42F2-894F-BFED5B189B23}"/>
              </a:ext>
            </a:extLst>
          </xdr:cNvPr>
          <xdr:cNvCxnSpPr/>
        </xdr:nvCxnSpPr>
        <xdr:spPr>
          <a:xfrm flipV="1">
            <a:off x="6810375" y="87058500"/>
            <a:ext cx="466725" cy="45720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01" name="Straight Connector 2500">
            <a:extLst>
              <a:ext uri="{FF2B5EF4-FFF2-40B4-BE49-F238E27FC236}">
                <a16:creationId xmlns:a16="http://schemas.microsoft.com/office/drawing/2014/main" id="{6C6A5AEB-AAB3-4AEB-9F56-EEEABA2354A4}"/>
              </a:ext>
            </a:extLst>
          </xdr:cNvPr>
          <xdr:cNvCxnSpPr/>
        </xdr:nvCxnSpPr>
        <xdr:spPr>
          <a:xfrm>
            <a:off x="4686300" y="88096725"/>
            <a:ext cx="847725" cy="22860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06" name="Straight Connector 2505">
            <a:extLst>
              <a:ext uri="{FF2B5EF4-FFF2-40B4-BE49-F238E27FC236}">
                <a16:creationId xmlns:a16="http://schemas.microsoft.com/office/drawing/2014/main" id="{76899B40-1AFF-4652-A876-9A86DD02597D}"/>
              </a:ext>
            </a:extLst>
          </xdr:cNvPr>
          <xdr:cNvCxnSpPr/>
        </xdr:nvCxnSpPr>
        <xdr:spPr>
          <a:xfrm flipH="1">
            <a:off x="4972050" y="87563321"/>
            <a:ext cx="432911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07" name="Straight Connector 2506">
            <a:extLst>
              <a:ext uri="{FF2B5EF4-FFF2-40B4-BE49-F238E27FC236}">
                <a16:creationId xmlns:a16="http://schemas.microsoft.com/office/drawing/2014/main" id="{773810B5-C3D8-425B-A230-7A366FDE7E89}"/>
              </a:ext>
            </a:extLst>
          </xdr:cNvPr>
          <xdr:cNvCxnSpPr/>
        </xdr:nvCxnSpPr>
        <xdr:spPr>
          <a:xfrm flipH="1">
            <a:off x="9186862" y="87525225"/>
            <a:ext cx="76200" cy="762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11" name="Straight Connector 2510">
            <a:extLst>
              <a:ext uri="{FF2B5EF4-FFF2-40B4-BE49-F238E27FC236}">
                <a16:creationId xmlns:a16="http://schemas.microsoft.com/office/drawing/2014/main" id="{F878C79F-8B58-4A1F-A5A9-80C506E88392}"/>
              </a:ext>
            </a:extLst>
          </xdr:cNvPr>
          <xdr:cNvCxnSpPr/>
        </xdr:nvCxnSpPr>
        <xdr:spPr>
          <a:xfrm flipH="1">
            <a:off x="3228975" y="86277450"/>
            <a:ext cx="977729" cy="116440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12" name="Straight Connector 2511">
            <a:extLst>
              <a:ext uri="{FF2B5EF4-FFF2-40B4-BE49-F238E27FC236}">
                <a16:creationId xmlns:a16="http://schemas.microsoft.com/office/drawing/2014/main" id="{6AEDD349-992F-4B0D-9B16-27390015FF03}"/>
              </a:ext>
            </a:extLst>
          </xdr:cNvPr>
          <xdr:cNvCxnSpPr/>
        </xdr:nvCxnSpPr>
        <xdr:spPr>
          <a:xfrm>
            <a:off x="3990975" y="86185723"/>
            <a:ext cx="228349" cy="19174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13" name="Straight Connector 2512">
            <a:extLst>
              <a:ext uri="{FF2B5EF4-FFF2-40B4-BE49-F238E27FC236}">
                <a16:creationId xmlns:a16="http://schemas.microsoft.com/office/drawing/2014/main" id="{E1646601-FDA3-4C46-9080-9DCF3C39B2B8}"/>
              </a:ext>
            </a:extLst>
          </xdr:cNvPr>
          <xdr:cNvCxnSpPr/>
        </xdr:nvCxnSpPr>
        <xdr:spPr>
          <a:xfrm>
            <a:off x="4162424" y="86258400"/>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15" name="Straight Connector 2514">
            <a:extLst>
              <a:ext uri="{FF2B5EF4-FFF2-40B4-BE49-F238E27FC236}">
                <a16:creationId xmlns:a16="http://schemas.microsoft.com/office/drawing/2014/main" id="{A2DEDCAD-0EB0-4DCF-8A22-0F98F69FA7E6}"/>
              </a:ext>
            </a:extLst>
          </xdr:cNvPr>
          <xdr:cNvCxnSpPr/>
        </xdr:nvCxnSpPr>
        <xdr:spPr>
          <a:xfrm>
            <a:off x="3128964" y="87209662"/>
            <a:ext cx="228349" cy="19174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16" name="Straight Connector 2515">
            <a:extLst>
              <a:ext uri="{FF2B5EF4-FFF2-40B4-BE49-F238E27FC236}">
                <a16:creationId xmlns:a16="http://schemas.microsoft.com/office/drawing/2014/main" id="{462603E5-2C1A-4A5C-B8EA-CC5F4328872B}"/>
              </a:ext>
            </a:extLst>
          </xdr:cNvPr>
          <xdr:cNvCxnSpPr/>
        </xdr:nvCxnSpPr>
        <xdr:spPr>
          <a:xfrm>
            <a:off x="3300413" y="87282339"/>
            <a:ext cx="0" cy="142875"/>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518" name="TextBox 2517">
            <a:extLst>
              <a:ext uri="{FF2B5EF4-FFF2-40B4-BE49-F238E27FC236}">
                <a16:creationId xmlns:a16="http://schemas.microsoft.com/office/drawing/2014/main" id="{CF3C99DA-92D1-4B5F-853C-DD914AC912D2}"/>
              </a:ext>
            </a:extLst>
          </xdr:cNvPr>
          <xdr:cNvSpPr txBox="1"/>
        </xdr:nvSpPr>
        <xdr:spPr>
          <a:xfrm>
            <a:off x="3524250" y="86667975"/>
            <a:ext cx="36671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tr-TR" sz="800">
                <a:latin typeface="Arial" panose="020B0604020202020204" pitchFamily="34" charset="0"/>
                <a:cs typeface="Arial" panose="020B0604020202020204" pitchFamily="34" charset="0"/>
                <a:sym typeface="Symbol" panose="05050102010706020507" pitchFamily="18" charset="2"/>
              </a:rPr>
              <a:t>a</a:t>
            </a:r>
            <a:endParaRPr lang="tr-TR" sz="800">
              <a:latin typeface="Arial" panose="020B0604020202020204" pitchFamily="34" charset="0"/>
              <a:cs typeface="Arial" panose="020B0604020202020204" pitchFamily="34" charset="0"/>
            </a:endParaRPr>
          </a:p>
        </xdr:txBody>
      </xdr:sp>
      <xdr:cxnSp macro="">
        <xdr:nvCxnSpPr>
          <xdr:cNvPr id="2519" name="Straight Connector 2518">
            <a:extLst>
              <a:ext uri="{FF2B5EF4-FFF2-40B4-BE49-F238E27FC236}">
                <a16:creationId xmlns:a16="http://schemas.microsoft.com/office/drawing/2014/main" id="{688EC513-C447-4440-827E-5AF625BD2BE2}"/>
              </a:ext>
            </a:extLst>
          </xdr:cNvPr>
          <xdr:cNvCxnSpPr/>
        </xdr:nvCxnSpPr>
        <xdr:spPr>
          <a:xfrm flipV="1">
            <a:off x="6248400" y="84620100"/>
            <a:ext cx="942975" cy="74295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59</xdr:col>
      <xdr:colOff>85699</xdr:colOff>
      <xdr:row>589</xdr:row>
      <xdr:rowOff>61909</xdr:rowOff>
    </xdr:from>
    <xdr:to>
      <xdr:col>82</xdr:col>
      <xdr:colOff>66680</xdr:colOff>
      <xdr:row>609</xdr:row>
      <xdr:rowOff>76207</xdr:rowOff>
    </xdr:to>
    <xdr:grpSp>
      <xdr:nvGrpSpPr>
        <xdr:cNvPr id="2607" name="Group 2606">
          <a:extLst>
            <a:ext uri="{FF2B5EF4-FFF2-40B4-BE49-F238E27FC236}">
              <a16:creationId xmlns:a16="http://schemas.microsoft.com/office/drawing/2014/main" id="{FD372858-EF77-EA3B-A53A-A530F47A7CC7}"/>
            </a:ext>
          </a:extLst>
        </xdr:cNvPr>
        <xdr:cNvGrpSpPr/>
      </xdr:nvGrpSpPr>
      <xdr:grpSpPr>
        <a:xfrm>
          <a:off x="9639274" y="84767734"/>
          <a:ext cx="3705256" cy="2871798"/>
          <a:chOff x="9639274" y="84767734"/>
          <a:chExt cx="3705256" cy="2871798"/>
        </a:xfrm>
      </xdr:grpSpPr>
      <xdr:cxnSp macro="">
        <xdr:nvCxnSpPr>
          <xdr:cNvPr id="2552" name="Straight Connector 2551">
            <a:extLst>
              <a:ext uri="{FF2B5EF4-FFF2-40B4-BE49-F238E27FC236}">
                <a16:creationId xmlns:a16="http://schemas.microsoft.com/office/drawing/2014/main" id="{186DA03F-1E9F-4DBC-9BA9-39F2555F08E6}"/>
              </a:ext>
            </a:extLst>
          </xdr:cNvPr>
          <xdr:cNvCxnSpPr/>
        </xdr:nvCxnSpPr>
        <xdr:spPr>
          <a:xfrm>
            <a:off x="11601450" y="85167789"/>
            <a:ext cx="1743080"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521" name="Freeform: Shape 2520">
            <a:extLst>
              <a:ext uri="{FF2B5EF4-FFF2-40B4-BE49-F238E27FC236}">
                <a16:creationId xmlns:a16="http://schemas.microsoft.com/office/drawing/2014/main" id="{30261E99-0901-4544-8D56-0E095C1A84B3}"/>
              </a:ext>
            </a:extLst>
          </xdr:cNvPr>
          <xdr:cNvSpPr/>
        </xdr:nvSpPr>
        <xdr:spPr>
          <a:xfrm>
            <a:off x="10007981" y="85167787"/>
            <a:ext cx="2939288" cy="1676400"/>
          </a:xfrm>
          <a:custGeom>
            <a:avLst/>
            <a:gdLst>
              <a:gd name="connsiteX0" fmla="*/ 0 w 5010150"/>
              <a:gd name="connsiteY0" fmla="*/ 638175 h 2857500"/>
              <a:gd name="connsiteX1" fmla="*/ 2571750 w 5010150"/>
              <a:gd name="connsiteY1" fmla="*/ 0 h 2857500"/>
              <a:gd name="connsiteX2" fmla="*/ 5010150 w 5010150"/>
              <a:gd name="connsiteY2" fmla="*/ 652463 h 2857500"/>
              <a:gd name="connsiteX3" fmla="*/ 4819650 w 5010150"/>
              <a:gd name="connsiteY3" fmla="*/ 1328738 h 2857500"/>
              <a:gd name="connsiteX4" fmla="*/ 4405313 w 5010150"/>
              <a:gd name="connsiteY4" fmla="*/ 2133600 h 2857500"/>
              <a:gd name="connsiteX5" fmla="*/ 3995738 w 5010150"/>
              <a:gd name="connsiteY5" fmla="*/ 2471738 h 2857500"/>
              <a:gd name="connsiteX6" fmla="*/ 2914650 w 5010150"/>
              <a:gd name="connsiteY6" fmla="*/ 2857500 h 2857500"/>
              <a:gd name="connsiteX7" fmla="*/ 2376488 w 5010150"/>
              <a:gd name="connsiteY7" fmla="*/ 2857500 h 2857500"/>
              <a:gd name="connsiteX8" fmla="*/ 1128713 w 5010150"/>
              <a:gd name="connsiteY8" fmla="*/ 2481263 h 2857500"/>
              <a:gd name="connsiteX9" fmla="*/ 719138 w 5010150"/>
              <a:gd name="connsiteY9" fmla="*/ 2138363 h 2857500"/>
              <a:gd name="connsiteX10" fmla="*/ 166688 w 5010150"/>
              <a:gd name="connsiteY10" fmla="*/ 1323975 h 2857500"/>
              <a:gd name="connsiteX11" fmla="*/ 0 w 5010150"/>
              <a:gd name="connsiteY11" fmla="*/ 638175 h 2857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010150" h="2857500">
                <a:moveTo>
                  <a:pt x="0" y="638175"/>
                </a:moveTo>
                <a:lnTo>
                  <a:pt x="2571750" y="0"/>
                </a:lnTo>
                <a:lnTo>
                  <a:pt x="5010150" y="652463"/>
                </a:lnTo>
                <a:lnTo>
                  <a:pt x="4819650" y="1328738"/>
                </a:lnTo>
                <a:lnTo>
                  <a:pt x="4405313" y="2133600"/>
                </a:lnTo>
                <a:lnTo>
                  <a:pt x="3995738" y="2471738"/>
                </a:lnTo>
                <a:lnTo>
                  <a:pt x="2914650" y="2857500"/>
                </a:lnTo>
                <a:lnTo>
                  <a:pt x="2376488" y="2857500"/>
                </a:lnTo>
                <a:lnTo>
                  <a:pt x="1128713" y="2481263"/>
                </a:lnTo>
                <a:lnTo>
                  <a:pt x="719138" y="2138363"/>
                </a:lnTo>
                <a:lnTo>
                  <a:pt x="166688" y="1323975"/>
                </a:lnTo>
                <a:lnTo>
                  <a:pt x="0" y="638175"/>
                </a:lnTo>
                <a:close/>
              </a:path>
            </a:pathLst>
          </a:custGeom>
          <a:solidFill>
            <a:schemeClr val="bg1">
              <a:lumMod val="95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xnSp macro="">
        <xdr:nvCxnSpPr>
          <xdr:cNvPr id="2524" name="Straight Connector 2523">
            <a:extLst>
              <a:ext uri="{FF2B5EF4-FFF2-40B4-BE49-F238E27FC236}">
                <a16:creationId xmlns:a16="http://schemas.microsoft.com/office/drawing/2014/main" id="{5CDB6E4A-5B61-2E4E-F294-490F04196AC3}"/>
              </a:ext>
            </a:extLst>
          </xdr:cNvPr>
          <xdr:cNvCxnSpPr/>
        </xdr:nvCxnSpPr>
        <xdr:spPr>
          <a:xfrm>
            <a:off x="9639300" y="85167789"/>
            <a:ext cx="177165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26" name="Straight Connector 2525">
            <a:extLst>
              <a:ext uri="{FF2B5EF4-FFF2-40B4-BE49-F238E27FC236}">
                <a16:creationId xmlns:a16="http://schemas.microsoft.com/office/drawing/2014/main" id="{A6A8AC2C-128E-A10E-E098-B35B3803EC35}"/>
              </a:ext>
            </a:extLst>
          </xdr:cNvPr>
          <xdr:cNvCxnSpPr/>
        </xdr:nvCxnSpPr>
        <xdr:spPr>
          <a:xfrm>
            <a:off x="9715500" y="85091588"/>
            <a:ext cx="0" cy="18335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29" name="Straight Connector 2528">
            <a:extLst>
              <a:ext uri="{FF2B5EF4-FFF2-40B4-BE49-F238E27FC236}">
                <a16:creationId xmlns:a16="http://schemas.microsoft.com/office/drawing/2014/main" id="{4B4F88B8-0AAB-5F05-9C6B-8CA995CA94B6}"/>
              </a:ext>
            </a:extLst>
          </xdr:cNvPr>
          <xdr:cNvCxnSpPr/>
        </xdr:nvCxnSpPr>
        <xdr:spPr>
          <a:xfrm flipH="1">
            <a:off x="9672638" y="85129688"/>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30" name="Straight Connector 2529">
            <a:extLst>
              <a:ext uri="{FF2B5EF4-FFF2-40B4-BE49-F238E27FC236}">
                <a16:creationId xmlns:a16="http://schemas.microsoft.com/office/drawing/2014/main" id="{2F0C7D4E-AD3D-4871-A557-995456731BB5}"/>
              </a:ext>
            </a:extLst>
          </xdr:cNvPr>
          <xdr:cNvCxnSpPr/>
        </xdr:nvCxnSpPr>
        <xdr:spPr>
          <a:xfrm>
            <a:off x="9639304" y="85544028"/>
            <a:ext cx="32860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31" name="Straight Connector 2530">
            <a:extLst>
              <a:ext uri="{FF2B5EF4-FFF2-40B4-BE49-F238E27FC236}">
                <a16:creationId xmlns:a16="http://schemas.microsoft.com/office/drawing/2014/main" id="{6A5A3D4B-C37B-419B-9200-039BDF31B3B4}"/>
              </a:ext>
            </a:extLst>
          </xdr:cNvPr>
          <xdr:cNvCxnSpPr/>
        </xdr:nvCxnSpPr>
        <xdr:spPr>
          <a:xfrm flipH="1">
            <a:off x="9672642" y="85505927"/>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33" name="Straight Connector 2532">
            <a:extLst>
              <a:ext uri="{FF2B5EF4-FFF2-40B4-BE49-F238E27FC236}">
                <a16:creationId xmlns:a16="http://schemas.microsoft.com/office/drawing/2014/main" id="{8E1D6EB4-1FF3-496F-AAE6-9C4A15B5FD36}"/>
              </a:ext>
            </a:extLst>
          </xdr:cNvPr>
          <xdr:cNvCxnSpPr/>
        </xdr:nvCxnSpPr>
        <xdr:spPr>
          <a:xfrm>
            <a:off x="9639300" y="85939316"/>
            <a:ext cx="43815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34" name="Straight Connector 2533">
            <a:extLst>
              <a:ext uri="{FF2B5EF4-FFF2-40B4-BE49-F238E27FC236}">
                <a16:creationId xmlns:a16="http://schemas.microsoft.com/office/drawing/2014/main" id="{65B77635-09BA-41A6-AD5C-468B51BAD451}"/>
              </a:ext>
            </a:extLst>
          </xdr:cNvPr>
          <xdr:cNvCxnSpPr/>
        </xdr:nvCxnSpPr>
        <xdr:spPr>
          <a:xfrm flipH="1">
            <a:off x="9672638" y="85901215"/>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36" name="Straight Connector 2535">
            <a:extLst>
              <a:ext uri="{FF2B5EF4-FFF2-40B4-BE49-F238E27FC236}">
                <a16:creationId xmlns:a16="http://schemas.microsoft.com/office/drawing/2014/main" id="{CD95F3AF-8CD0-4EDC-8F82-84148BF39ACE}"/>
              </a:ext>
            </a:extLst>
          </xdr:cNvPr>
          <xdr:cNvCxnSpPr/>
        </xdr:nvCxnSpPr>
        <xdr:spPr>
          <a:xfrm>
            <a:off x="9639291" y="86425091"/>
            <a:ext cx="76200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37" name="Straight Connector 2536">
            <a:extLst>
              <a:ext uri="{FF2B5EF4-FFF2-40B4-BE49-F238E27FC236}">
                <a16:creationId xmlns:a16="http://schemas.microsoft.com/office/drawing/2014/main" id="{79B5C465-DEE7-4246-88FC-D611B51C1D3C}"/>
              </a:ext>
            </a:extLst>
          </xdr:cNvPr>
          <xdr:cNvCxnSpPr/>
        </xdr:nvCxnSpPr>
        <xdr:spPr>
          <a:xfrm flipH="1">
            <a:off x="9672629" y="8638699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40" name="Straight Connector 2539">
            <a:extLst>
              <a:ext uri="{FF2B5EF4-FFF2-40B4-BE49-F238E27FC236}">
                <a16:creationId xmlns:a16="http://schemas.microsoft.com/office/drawing/2014/main" id="{8BAF6B0D-6E91-4410-A3B4-490602087181}"/>
              </a:ext>
            </a:extLst>
          </xdr:cNvPr>
          <xdr:cNvCxnSpPr/>
        </xdr:nvCxnSpPr>
        <xdr:spPr>
          <a:xfrm>
            <a:off x="9639284" y="86625117"/>
            <a:ext cx="97632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41" name="Straight Connector 2540">
            <a:extLst>
              <a:ext uri="{FF2B5EF4-FFF2-40B4-BE49-F238E27FC236}">
                <a16:creationId xmlns:a16="http://schemas.microsoft.com/office/drawing/2014/main" id="{A6A2D4AB-93EF-47FF-B336-C6CEA0419D0F}"/>
              </a:ext>
            </a:extLst>
          </xdr:cNvPr>
          <xdr:cNvCxnSpPr/>
        </xdr:nvCxnSpPr>
        <xdr:spPr>
          <a:xfrm flipH="1">
            <a:off x="9672622" y="86587016"/>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43" name="Straight Connector 2542">
            <a:extLst>
              <a:ext uri="{FF2B5EF4-FFF2-40B4-BE49-F238E27FC236}">
                <a16:creationId xmlns:a16="http://schemas.microsoft.com/office/drawing/2014/main" id="{C1933E07-E521-4D9C-A7F6-4C482F19CC5C}"/>
              </a:ext>
            </a:extLst>
          </xdr:cNvPr>
          <xdr:cNvCxnSpPr/>
        </xdr:nvCxnSpPr>
        <xdr:spPr>
          <a:xfrm>
            <a:off x="9639274" y="86848954"/>
            <a:ext cx="165261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44" name="Straight Connector 2543">
            <a:extLst>
              <a:ext uri="{FF2B5EF4-FFF2-40B4-BE49-F238E27FC236}">
                <a16:creationId xmlns:a16="http://schemas.microsoft.com/office/drawing/2014/main" id="{DC96BA13-C9CD-4380-B3D6-9F8803E504A7}"/>
              </a:ext>
            </a:extLst>
          </xdr:cNvPr>
          <xdr:cNvCxnSpPr/>
        </xdr:nvCxnSpPr>
        <xdr:spPr>
          <a:xfrm flipH="1">
            <a:off x="9672612" y="86810853"/>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46" name="Straight Connector 2545">
            <a:extLst>
              <a:ext uri="{FF2B5EF4-FFF2-40B4-BE49-F238E27FC236}">
                <a16:creationId xmlns:a16="http://schemas.microsoft.com/office/drawing/2014/main" id="{EFB4D14E-873A-4504-BAA1-586AD4831BFF}"/>
              </a:ext>
            </a:extLst>
          </xdr:cNvPr>
          <xdr:cNvCxnSpPr/>
        </xdr:nvCxnSpPr>
        <xdr:spPr>
          <a:xfrm>
            <a:off x="13277849" y="85091590"/>
            <a:ext cx="0" cy="18335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47" name="Straight Connector 2546">
            <a:extLst>
              <a:ext uri="{FF2B5EF4-FFF2-40B4-BE49-F238E27FC236}">
                <a16:creationId xmlns:a16="http://schemas.microsoft.com/office/drawing/2014/main" id="{5B46526E-E961-4CFE-97B0-C01415E20810}"/>
              </a:ext>
            </a:extLst>
          </xdr:cNvPr>
          <xdr:cNvCxnSpPr/>
        </xdr:nvCxnSpPr>
        <xdr:spPr>
          <a:xfrm flipH="1">
            <a:off x="13234987" y="8512969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54" name="Straight Connector 2553">
            <a:extLst>
              <a:ext uri="{FF2B5EF4-FFF2-40B4-BE49-F238E27FC236}">
                <a16:creationId xmlns:a16="http://schemas.microsoft.com/office/drawing/2014/main" id="{48B7A1F3-725B-41BD-80FC-46D0925C1C0A}"/>
              </a:ext>
            </a:extLst>
          </xdr:cNvPr>
          <xdr:cNvCxnSpPr/>
        </xdr:nvCxnSpPr>
        <xdr:spPr>
          <a:xfrm>
            <a:off x="11825288" y="86848961"/>
            <a:ext cx="151923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55" name="Straight Connector 2554">
            <a:extLst>
              <a:ext uri="{FF2B5EF4-FFF2-40B4-BE49-F238E27FC236}">
                <a16:creationId xmlns:a16="http://schemas.microsoft.com/office/drawing/2014/main" id="{C4FF17AD-5B73-40E6-84A5-AA748480B514}"/>
              </a:ext>
            </a:extLst>
          </xdr:cNvPr>
          <xdr:cNvCxnSpPr/>
        </xdr:nvCxnSpPr>
        <xdr:spPr>
          <a:xfrm flipH="1">
            <a:off x="13234980" y="8681086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59" name="Straight Connector 2558">
            <a:extLst>
              <a:ext uri="{FF2B5EF4-FFF2-40B4-BE49-F238E27FC236}">
                <a16:creationId xmlns:a16="http://schemas.microsoft.com/office/drawing/2014/main" id="{831862D7-F4F0-8D03-169C-EA0E723009F1}"/>
              </a:ext>
            </a:extLst>
          </xdr:cNvPr>
          <xdr:cNvCxnSpPr/>
        </xdr:nvCxnSpPr>
        <xdr:spPr>
          <a:xfrm flipV="1">
            <a:off x="10006012" y="84767738"/>
            <a:ext cx="0" cy="72389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62" name="Straight Connector 2561">
            <a:extLst>
              <a:ext uri="{FF2B5EF4-FFF2-40B4-BE49-F238E27FC236}">
                <a16:creationId xmlns:a16="http://schemas.microsoft.com/office/drawing/2014/main" id="{7161A914-3602-1AD8-7843-641EFA8D2224}"/>
              </a:ext>
            </a:extLst>
          </xdr:cNvPr>
          <xdr:cNvCxnSpPr/>
        </xdr:nvCxnSpPr>
        <xdr:spPr>
          <a:xfrm>
            <a:off x="9929812" y="84848701"/>
            <a:ext cx="31337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63" name="Straight Connector 2562">
            <a:extLst>
              <a:ext uri="{FF2B5EF4-FFF2-40B4-BE49-F238E27FC236}">
                <a16:creationId xmlns:a16="http://schemas.microsoft.com/office/drawing/2014/main" id="{37C68876-083A-4FD5-AF3C-1CCFA3525AD3}"/>
              </a:ext>
            </a:extLst>
          </xdr:cNvPr>
          <xdr:cNvCxnSpPr/>
        </xdr:nvCxnSpPr>
        <xdr:spPr>
          <a:xfrm flipH="1">
            <a:off x="9963143" y="84810603"/>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64" name="Straight Connector 2563">
            <a:extLst>
              <a:ext uri="{FF2B5EF4-FFF2-40B4-BE49-F238E27FC236}">
                <a16:creationId xmlns:a16="http://schemas.microsoft.com/office/drawing/2014/main" id="{20AC3355-2FBC-4475-9152-DCE22FA56176}"/>
              </a:ext>
            </a:extLst>
          </xdr:cNvPr>
          <xdr:cNvCxnSpPr/>
        </xdr:nvCxnSpPr>
        <xdr:spPr>
          <a:xfrm flipV="1">
            <a:off x="12954000" y="84767734"/>
            <a:ext cx="0" cy="72389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65" name="Straight Connector 2564">
            <a:extLst>
              <a:ext uri="{FF2B5EF4-FFF2-40B4-BE49-F238E27FC236}">
                <a16:creationId xmlns:a16="http://schemas.microsoft.com/office/drawing/2014/main" id="{5A368951-91D9-4F7F-9F58-4F39D74EA9EA}"/>
              </a:ext>
            </a:extLst>
          </xdr:cNvPr>
          <xdr:cNvCxnSpPr/>
        </xdr:nvCxnSpPr>
        <xdr:spPr>
          <a:xfrm flipH="1">
            <a:off x="12911131" y="84810599"/>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66" name="Straight Connector 2565">
            <a:extLst>
              <a:ext uri="{FF2B5EF4-FFF2-40B4-BE49-F238E27FC236}">
                <a16:creationId xmlns:a16="http://schemas.microsoft.com/office/drawing/2014/main" id="{9149FA1D-C04F-4339-BD23-74660EAC00C2}"/>
              </a:ext>
            </a:extLst>
          </xdr:cNvPr>
          <xdr:cNvCxnSpPr/>
        </xdr:nvCxnSpPr>
        <xdr:spPr>
          <a:xfrm flipV="1">
            <a:off x="11515723" y="84767736"/>
            <a:ext cx="0" cy="36671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67" name="Straight Connector 2566">
            <a:extLst>
              <a:ext uri="{FF2B5EF4-FFF2-40B4-BE49-F238E27FC236}">
                <a16:creationId xmlns:a16="http://schemas.microsoft.com/office/drawing/2014/main" id="{B5BBD4B5-B05C-497F-B134-2A91C1574AB7}"/>
              </a:ext>
            </a:extLst>
          </xdr:cNvPr>
          <xdr:cNvCxnSpPr/>
        </xdr:nvCxnSpPr>
        <xdr:spPr>
          <a:xfrm flipH="1">
            <a:off x="11472854" y="84810601"/>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70" name="Straight Connector 2569">
            <a:extLst>
              <a:ext uri="{FF2B5EF4-FFF2-40B4-BE49-F238E27FC236}">
                <a16:creationId xmlns:a16="http://schemas.microsoft.com/office/drawing/2014/main" id="{766DFBCC-C53F-35C1-6763-90AD9EB21A8C}"/>
              </a:ext>
            </a:extLst>
          </xdr:cNvPr>
          <xdr:cNvCxnSpPr/>
        </xdr:nvCxnSpPr>
        <xdr:spPr>
          <a:xfrm>
            <a:off x="10006013" y="85596420"/>
            <a:ext cx="0" cy="204310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73" name="Straight Connector 2572">
            <a:extLst>
              <a:ext uri="{FF2B5EF4-FFF2-40B4-BE49-F238E27FC236}">
                <a16:creationId xmlns:a16="http://schemas.microsoft.com/office/drawing/2014/main" id="{DA0EF33B-122E-B115-75AF-DF92FA384DAB}"/>
              </a:ext>
            </a:extLst>
          </xdr:cNvPr>
          <xdr:cNvCxnSpPr/>
        </xdr:nvCxnSpPr>
        <xdr:spPr>
          <a:xfrm>
            <a:off x="9939337" y="87277576"/>
            <a:ext cx="308133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74" name="Straight Connector 2573">
            <a:extLst>
              <a:ext uri="{FF2B5EF4-FFF2-40B4-BE49-F238E27FC236}">
                <a16:creationId xmlns:a16="http://schemas.microsoft.com/office/drawing/2014/main" id="{A1D49102-1EB1-49DE-8923-A4E2428D93F4}"/>
              </a:ext>
            </a:extLst>
          </xdr:cNvPr>
          <xdr:cNvCxnSpPr/>
        </xdr:nvCxnSpPr>
        <xdr:spPr>
          <a:xfrm flipH="1">
            <a:off x="9963150" y="87239473"/>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76" name="Straight Connector 2575">
            <a:extLst>
              <a:ext uri="{FF2B5EF4-FFF2-40B4-BE49-F238E27FC236}">
                <a16:creationId xmlns:a16="http://schemas.microsoft.com/office/drawing/2014/main" id="{7F04B1D0-72AC-4640-9898-1B9011DA6658}"/>
              </a:ext>
            </a:extLst>
          </xdr:cNvPr>
          <xdr:cNvCxnSpPr/>
        </xdr:nvCxnSpPr>
        <xdr:spPr>
          <a:xfrm>
            <a:off x="9939337" y="87563325"/>
            <a:ext cx="308610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77" name="Straight Connector 2576">
            <a:extLst>
              <a:ext uri="{FF2B5EF4-FFF2-40B4-BE49-F238E27FC236}">
                <a16:creationId xmlns:a16="http://schemas.microsoft.com/office/drawing/2014/main" id="{E036C340-9D94-42DF-ABC4-DFECEBEEE79D}"/>
              </a:ext>
            </a:extLst>
          </xdr:cNvPr>
          <xdr:cNvCxnSpPr/>
        </xdr:nvCxnSpPr>
        <xdr:spPr>
          <a:xfrm flipH="1">
            <a:off x="9963150" y="87525222"/>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79" name="Straight Connector 2578">
            <a:extLst>
              <a:ext uri="{FF2B5EF4-FFF2-40B4-BE49-F238E27FC236}">
                <a16:creationId xmlns:a16="http://schemas.microsoft.com/office/drawing/2014/main" id="{7BCFE1A3-6FAA-4DA6-9EBE-3C5396774936}"/>
              </a:ext>
            </a:extLst>
          </xdr:cNvPr>
          <xdr:cNvCxnSpPr/>
        </xdr:nvCxnSpPr>
        <xdr:spPr>
          <a:xfrm>
            <a:off x="10101263" y="85986938"/>
            <a:ext cx="0" cy="13668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80" name="Straight Connector 2579">
            <a:extLst>
              <a:ext uri="{FF2B5EF4-FFF2-40B4-BE49-F238E27FC236}">
                <a16:creationId xmlns:a16="http://schemas.microsoft.com/office/drawing/2014/main" id="{98A6BB5C-8F69-499E-8337-F7FDD0AFC72A}"/>
              </a:ext>
            </a:extLst>
          </xdr:cNvPr>
          <xdr:cNvCxnSpPr/>
        </xdr:nvCxnSpPr>
        <xdr:spPr>
          <a:xfrm flipH="1">
            <a:off x="10058400" y="8723947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82" name="Straight Connector 2581">
            <a:extLst>
              <a:ext uri="{FF2B5EF4-FFF2-40B4-BE49-F238E27FC236}">
                <a16:creationId xmlns:a16="http://schemas.microsoft.com/office/drawing/2014/main" id="{27A0DBFF-307C-4872-8E35-27BF97B6EDA7}"/>
              </a:ext>
            </a:extLst>
          </xdr:cNvPr>
          <xdr:cNvCxnSpPr/>
        </xdr:nvCxnSpPr>
        <xdr:spPr>
          <a:xfrm>
            <a:off x="10425113" y="86458425"/>
            <a:ext cx="0" cy="89534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83" name="Straight Connector 2582">
            <a:extLst>
              <a:ext uri="{FF2B5EF4-FFF2-40B4-BE49-F238E27FC236}">
                <a16:creationId xmlns:a16="http://schemas.microsoft.com/office/drawing/2014/main" id="{2332B0A8-C644-4F41-BB5B-7270A56C1421}"/>
              </a:ext>
            </a:extLst>
          </xdr:cNvPr>
          <xdr:cNvCxnSpPr/>
        </xdr:nvCxnSpPr>
        <xdr:spPr>
          <a:xfrm flipH="1">
            <a:off x="10382250" y="87239467"/>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85" name="Straight Connector 2584">
            <a:extLst>
              <a:ext uri="{FF2B5EF4-FFF2-40B4-BE49-F238E27FC236}">
                <a16:creationId xmlns:a16="http://schemas.microsoft.com/office/drawing/2014/main" id="{7B651AD9-86B3-4945-A1DE-91810F652380}"/>
              </a:ext>
            </a:extLst>
          </xdr:cNvPr>
          <xdr:cNvCxnSpPr/>
        </xdr:nvCxnSpPr>
        <xdr:spPr>
          <a:xfrm>
            <a:off x="10672763" y="86658450"/>
            <a:ext cx="0" cy="69532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86" name="Straight Connector 2585">
            <a:extLst>
              <a:ext uri="{FF2B5EF4-FFF2-40B4-BE49-F238E27FC236}">
                <a16:creationId xmlns:a16="http://schemas.microsoft.com/office/drawing/2014/main" id="{5FBCAA4F-2D40-4CDF-A46D-8809379C6EB7}"/>
              </a:ext>
            </a:extLst>
          </xdr:cNvPr>
          <xdr:cNvCxnSpPr/>
        </xdr:nvCxnSpPr>
        <xdr:spPr>
          <a:xfrm flipH="1">
            <a:off x="10629900" y="87239471"/>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88" name="Straight Connector 2587">
            <a:extLst>
              <a:ext uri="{FF2B5EF4-FFF2-40B4-BE49-F238E27FC236}">
                <a16:creationId xmlns:a16="http://schemas.microsoft.com/office/drawing/2014/main" id="{4D3058FD-EDC0-434F-BE07-8558C91F4365}"/>
              </a:ext>
            </a:extLst>
          </xdr:cNvPr>
          <xdr:cNvCxnSpPr/>
        </xdr:nvCxnSpPr>
        <xdr:spPr>
          <a:xfrm>
            <a:off x="11401425" y="86901338"/>
            <a:ext cx="0" cy="45243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89" name="Straight Connector 2588">
            <a:extLst>
              <a:ext uri="{FF2B5EF4-FFF2-40B4-BE49-F238E27FC236}">
                <a16:creationId xmlns:a16="http://schemas.microsoft.com/office/drawing/2014/main" id="{7D007DCC-8FAE-452A-86CF-AE896F794A31}"/>
              </a:ext>
            </a:extLst>
          </xdr:cNvPr>
          <xdr:cNvCxnSpPr/>
        </xdr:nvCxnSpPr>
        <xdr:spPr>
          <a:xfrm flipH="1">
            <a:off x="11358562" y="87239469"/>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91" name="Straight Connector 2590">
            <a:extLst>
              <a:ext uri="{FF2B5EF4-FFF2-40B4-BE49-F238E27FC236}">
                <a16:creationId xmlns:a16="http://schemas.microsoft.com/office/drawing/2014/main" id="{74CC842D-05C1-4A05-93D4-C740F4881711}"/>
              </a:ext>
            </a:extLst>
          </xdr:cNvPr>
          <xdr:cNvCxnSpPr/>
        </xdr:nvCxnSpPr>
        <xdr:spPr>
          <a:xfrm>
            <a:off x="11720520" y="86901333"/>
            <a:ext cx="0" cy="45243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92" name="Straight Connector 2591">
            <a:extLst>
              <a:ext uri="{FF2B5EF4-FFF2-40B4-BE49-F238E27FC236}">
                <a16:creationId xmlns:a16="http://schemas.microsoft.com/office/drawing/2014/main" id="{7DDAB685-D97A-43C8-9016-EC9C23F04363}"/>
              </a:ext>
            </a:extLst>
          </xdr:cNvPr>
          <xdr:cNvCxnSpPr/>
        </xdr:nvCxnSpPr>
        <xdr:spPr>
          <a:xfrm flipH="1">
            <a:off x="11677657" y="87239464"/>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93" name="Straight Connector 2592">
            <a:extLst>
              <a:ext uri="{FF2B5EF4-FFF2-40B4-BE49-F238E27FC236}">
                <a16:creationId xmlns:a16="http://schemas.microsoft.com/office/drawing/2014/main" id="{48119E78-72D4-4E9B-AD12-0DA847D78E44}"/>
              </a:ext>
            </a:extLst>
          </xdr:cNvPr>
          <xdr:cNvCxnSpPr/>
        </xdr:nvCxnSpPr>
        <xdr:spPr>
          <a:xfrm>
            <a:off x="12353932" y="86648925"/>
            <a:ext cx="0" cy="70484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94" name="Straight Connector 2593">
            <a:extLst>
              <a:ext uri="{FF2B5EF4-FFF2-40B4-BE49-F238E27FC236}">
                <a16:creationId xmlns:a16="http://schemas.microsoft.com/office/drawing/2014/main" id="{5C71DEB8-22CF-4964-A3A8-F2065642CEEA}"/>
              </a:ext>
            </a:extLst>
          </xdr:cNvPr>
          <xdr:cNvCxnSpPr/>
        </xdr:nvCxnSpPr>
        <xdr:spPr>
          <a:xfrm flipH="1">
            <a:off x="12311069" y="87239469"/>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96" name="Straight Connector 2595">
            <a:extLst>
              <a:ext uri="{FF2B5EF4-FFF2-40B4-BE49-F238E27FC236}">
                <a16:creationId xmlns:a16="http://schemas.microsoft.com/office/drawing/2014/main" id="{9C4D008D-CFC8-4F35-A83F-2E56EF6AAF73}"/>
              </a:ext>
            </a:extLst>
          </xdr:cNvPr>
          <xdr:cNvCxnSpPr/>
        </xdr:nvCxnSpPr>
        <xdr:spPr>
          <a:xfrm>
            <a:off x="12596820" y="86472713"/>
            <a:ext cx="0" cy="8810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97" name="Straight Connector 2596">
            <a:extLst>
              <a:ext uri="{FF2B5EF4-FFF2-40B4-BE49-F238E27FC236}">
                <a16:creationId xmlns:a16="http://schemas.microsoft.com/office/drawing/2014/main" id="{BB3EA65E-E03D-4D53-8E77-1ABAE9BB984A}"/>
              </a:ext>
            </a:extLst>
          </xdr:cNvPr>
          <xdr:cNvCxnSpPr/>
        </xdr:nvCxnSpPr>
        <xdr:spPr>
          <a:xfrm flipH="1">
            <a:off x="12553957" y="8723948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99" name="Straight Connector 2598">
            <a:extLst>
              <a:ext uri="{FF2B5EF4-FFF2-40B4-BE49-F238E27FC236}">
                <a16:creationId xmlns:a16="http://schemas.microsoft.com/office/drawing/2014/main" id="{219BA8DF-65BD-41C3-BE34-DF80DD831C80}"/>
              </a:ext>
            </a:extLst>
          </xdr:cNvPr>
          <xdr:cNvCxnSpPr/>
        </xdr:nvCxnSpPr>
        <xdr:spPr>
          <a:xfrm>
            <a:off x="12839707" y="85986938"/>
            <a:ext cx="0" cy="136685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00" name="Straight Connector 2599">
            <a:extLst>
              <a:ext uri="{FF2B5EF4-FFF2-40B4-BE49-F238E27FC236}">
                <a16:creationId xmlns:a16="http://schemas.microsoft.com/office/drawing/2014/main" id="{D2C45AED-6674-49B4-B49F-BE7F4BA11DFF}"/>
              </a:ext>
            </a:extLst>
          </xdr:cNvPr>
          <xdr:cNvCxnSpPr/>
        </xdr:nvCxnSpPr>
        <xdr:spPr>
          <a:xfrm flipH="1">
            <a:off x="12796844" y="87239489"/>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02" name="Straight Connector 2601">
            <a:extLst>
              <a:ext uri="{FF2B5EF4-FFF2-40B4-BE49-F238E27FC236}">
                <a16:creationId xmlns:a16="http://schemas.microsoft.com/office/drawing/2014/main" id="{657EB1E8-FD03-4BCE-9F53-545C1DD54074}"/>
              </a:ext>
            </a:extLst>
          </xdr:cNvPr>
          <xdr:cNvCxnSpPr/>
        </xdr:nvCxnSpPr>
        <xdr:spPr>
          <a:xfrm>
            <a:off x="12954000" y="85596427"/>
            <a:ext cx="0" cy="204310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03" name="Straight Connector 2602">
            <a:extLst>
              <a:ext uri="{FF2B5EF4-FFF2-40B4-BE49-F238E27FC236}">
                <a16:creationId xmlns:a16="http://schemas.microsoft.com/office/drawing/2014/main" id="{FC182B85-DA9A-46AE-953C-59C0B4158F02}"/>
              </a:ext>
            </a:extLst>
          </xdr:cNvPr>
          <xdr:cNvCxnSpPr/>
        </xdr:nvCxnSpPr>
        <xdr:spPr>
          <a:xfrm flipH="1">
            <a:off x="12911137" y="87239480"/>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04" name="Straight Connector 2603">
            <a:extLst>
              <a:ext uri="{FF2B5EF4-FFF2-40B4-BE49-F238E27FC236}">
                <a16:creationId xmlns:a16="http://schemas.microsoft.com/office/drawing/2014/main" id="{68523543-B729-409C-B000-DB090934ED62}"/>
              </a:ext>
            </a:extLst>
          </xdr:cNvPr>
          <xdr:cNvCxnSpPr/>
        </xdr:nvCxnSpPr>
        <xdr:spPr>
          <a:xfrm flipH="1">
            <a:off x="12911137" y="87525229"/>
            <a:ext cx="80962" cy="80962"/>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6AFB4-A531-4C5E-9F11-D2B430238116}">
  <dimension ref="B1:CW623"/>
  <sheetViews>
    <sheetView showGridLines="0" tabSelected="1" zoomScaleNormal="100" workbookViewId="0">
      <selection activeCell="BG6" sqref="BG6"/>
    </sheetView>
  </sheetViews>
  <sheetFormatPr defaultRowHeight="11.25"/>
  <cols>
    <col min="1" max="96" width="2.83203125" style="1" customWidth="1"/>
    <col min="97" max="99" width="6" style="1" customWidth="1"/>
    <col min="100" max="101" width="6.83203125" style="1" customWidth="1"/>
    <col min="102" max="849" width="2.83203125" style="1" customWidth="1"/>
    <col min="850" max="16384" width="9.33203125" style="1"/>
  </cols>
  <sheetData>
    <row r="1" spans="2:101" ht="12" thickBot="1"/>
    <row r="2" spans="2:101" ht="54" customHeight="1">
      <c r="B2" s="30" t="s">
        <v>198</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2"/>
      <c r="CR2" s="33" t="s">
        <v>3</v>
      </c>
      <c r="CS2" s="2" t="s">
        <v>4</v>
      </c>
      <c r="CT2" s="2" t="s">
        <v>187</v>
      </c>
      <c r="CU2" s="2" t="s">
        <v>5</v>
      </c>
      <c r="CV2" s="2" t="s">
        <v>6</v>
      </c>
      <c r="CW2" s="2" t="s">
        <v>7</v>
      </c>
    </row>
    <row r="3" spans="2:101">
      <c r="B3" s="5"/>
      <c r="W3" s="7" t="s">
        <v>196</v>
      </c>
      <c r="AC3" s="7"/>
      <c r="CE3" s="6"/>
      <c r="CR3" s="34"/>
      <c r="CS3" s="26" t="s">
        <v>8</v>
      </c>
      <c r="CT3" s="27"/>
      <c r="CU3" s="28"/>
      <c r="CV3" s="3">
        <v>20</v>
      </c>
      <c r="CW3" s="2">
        <v>0.6</v>
      </c>
    </row>
    <row r="4" spans="2:101">
      <c r="B4" s="5"/>
      <c r="P4" s="8" t="s">
        <v>109</v>
      </c>
      <c r="CE4" s="6"/>
      <c r="CR4" s="34"/>
      <c r="CS4" s="26" t="s">
        <v>9</v>
      </c>
      <c r="CT4" s="27"/>
      <c r="CU4" s="28"/>
      <c r="CV4" s="3">
        <v>20</v>
      </c>
      <c r="CW4" s="2">
        <v>0.64</v>
      </c>
    </row>
    <row r="5" spans="2:101" ht="11.25" customHeight="1">
      <c r="B5" s="5"/>
      <c r="AT5" s="8" t="s">
        <v>108</v>
      </c>
      <c r="CE5" s="6"/>
      <c r="CH5" s="39" t="s">
        <v>190</v>
      </c>
      <c r="CI5" s="39"/>
      <c r="CJ5" s="39"/>
      <c r="CK5" s="39"/>
      <c r="CL5" s="39"/>
      <c r="CM5" s="39"/>
      <c r="CN5" s="39"/>
      <c r="CO5" s="39"/>
      <c r="CP5" s="39"/>
      <c r="CQ5" s="12"/>
      <c r="CR5" s="34"/>
      <c r="CS5" s="26" t="s">
        <v>10</v>
      </c>
      <c r="CT5" s="27"/>
      <c r="CU5" s="28"/>
      <c r="CV5" s="3">
        <v>25</v>
      </c>
      <c r="CW5" s="2">
        <v>0.73</v>
      </c>
    </row>
    <row r="6" spans="2:101">
      <c r="B6" s="5"/>
      <c r="CE6" s="6"/>
      <c r="CH6" s="39"/>
      <c r="CI6" s="39"/>
      <c r="CJ6" s="39"/>
      <c r="CK6" s="39"/>
      <c r="CL6" s="39"/>
      <c r="CM6" s="39"/>
      <c r="CN6" s="39"/>
      <c r="CO6" s="39"/>
      <c r="CP6" s="39"/>
      <c r="CQ6" s="12"/>
      <c r="CR6" s="34"/>
      <c r="CS6" s="26" t="s">
        <v>11</v>
      </c>
      <c r="CT6" s="27"/>
      <c r="CU6" s="28"/>
      <c r="CV6" s="3">
        <v>25</v>
      </c>
      <c r="CW6" s="2">
        <v>0.76</v>
      </c>
    </row>
    <row r="7" spans="2:101">
      <c r="B7" s="5"/>
      <c r="U7" s="18">
        <f>SQRT(AV7^2+AO10^2)</f>
        <v>207.05523608201659</v>
      </c>
      <c r="V7" s="18"/>
      <c r="AJ7" s="18">
        <f>INDEX($CV$3:$CV$175,MATCH(H21,$CS$3:$CS$175,0),0)</f>
        <v>100</v>
      </c>
      <c r="AK7" s="18"/>
      <c r="AV7" s="18">
        <f>+AR28+AV28+AY28</f>
        <v>200</v>
      </c>
      <c r="AW7" s="18"/>
      <c r="CE7" s="6"/>
      <c r="CH7" s="39"/>
      <c r="CI7" s="39"/>
      <c r="CJ7" s="39"/>
      <c r="CK7" s="39"/>
      <c r="CL7" s="39"/>
      <c r="CM7" s="39"/>
      <c r="CN7" s="39"/>
      <c r="CO7" s="39"/>
      <c r="CP7" s="39"/>
      <c r="CQ7" s="12"/>
      <c r="CR7" s="34"/>
      <c r="CS7" s="26" t="s">
        <v>12</v>
      </c>
      <c r="CT7" s="27"/>
      <c r="CU7" s="28"/>
      <c r="CV7" s="3">
        <v>25</v>
      </c>
      <c r="CW7" s="2">
        <v>0.8</v>
      </c>
    </row>
    <row r="8" spans="2:101">
      <c r="B8" s="5"/>
      <c r="CE8" s="6"/>
      <c r="CH8" s="39"/>
      <c r="CI8" s="39"/>
      <c r="CJ8" s="39"/>
      <c r="CK8" s="39"/>
      <c r="CL8" s="39"/>
      <c r="CM8" s="39"/>
      <c r="CN8" s="39"/>
      <c r="CO8" s="39"/>
      <c r="CP8" s="39"/>
      <c r="CQ8" s="12"/>
      <c r="CR8" s="34"/>
      <c r="CS8" s="26" t="s">
        <v>13</v>
      </c>
      <c r="CT8" s="27"/>
      <c r="CU8" s="28"/>
      <c r="CV8" s="3">
        <v>30</v>
      </c>
      <c r="CW8" s="2">
        <v>0.84</v>
      </c>
    </row>
    <row r="9" spans="2:101">
      <c r="B9" s="5"/>
      <c r="CE9" s="6"/>
      <c r="CH9" s="39"/>
      <c r="CI9" s="39"/>
      <c r="CJ9" s="39"/>
      <c r="CK9" s="39"/>
      <c r="CL9" s="39"/>
      <c r="CM9" s="39"/>
      <c r="CN9" s="39"/>
      <c r="CO9" s="39"/>
      <c r="CP9" s="39"/>
      <c r="CQ9" s="12"/>
      <c r="CR9" s="34"/>
      <c r="CS9" s="26" t="s">
        <v>14</v>
      </c>
      <c r="CT9" s="27"/>
      <c r="CU9" s="28"/>
      <c r="CV9" s="3">
        <v>30</v>
      </c>
      <c r="CW9" s="2">
        <v>0.89</v>
      </c>
    </row>
    <row r="10" spans="2:101">
      <c r="B10" s="5"/>
      <c r="AO10" s="20">
        <f>+BE17-AO14-AO21</f>
        <v>53.589838486224522</v>
      </c>
      <c r="CE10" s="6"/>
      <c r="CH10" s="39"/>
      <c r="CI10" s="39"/>
      <c r="CJ10" s="39"/>
      <c r="CK10" s="39"/>
      <c r="CL10" s="39"/>
      <c r="CM10" s="39"/>
      <c r="CN10" s="39"/>
      <c r="CO10" s="39"/>
      <c r="CP10" s="39"/>
      <c r="CQ10" s="12"/>
      <c r="CR10" s="34"/>
      <c r="CS10" s="26" t="s">
        <v>15</v>
      </c>
      <c r="CT10" s="27"/>
      <c r="CU10" s="28"/>
      <c r="CV10" s="3">
        <v>30</v>
      </c>
      <c r="CW10" s="2">
        <v>0.92</v>
      </c>
    </row>
    <row r="11" spans="2:101">
      <c r="B11" s="5"/>
      <c r="AO11" s="20"/>
      <c r="BC11" s="20">
        <f>+AO14</f>
        <v>103.5276180410083</v>
      </c>
      <c r="CE11" s="6"/>
      <c r="CH11" s="39"/>
      <c r="CI11" s="39"/>
      <c r="CJ11" s="39"/>
      <c r="CK11" s="39"/>
      <c r="CL11" s="39"/>
      <c r="CM11" s="39"/>
      <c r="CN11" s="39"/>
      <c r="CO11" s="39"/>
      <c r="CP11" s="39"/>
      <c r="CQ11" s="12"/>
      <c r="CR11" s="34"/>
      <c r="CS11" s="26" t="s">
        <v>16</v>
      </c>
      <c r="CT11" s="27"/>
      <c r="CU11" s="28"/>
      <c r="CV11" s="3">
        <v>35</v>
      </c>
      <c r="CW11" s="2">
        <v>0.96</v>
      </c>
    </row>
    <row r="12" spans="2:101">
      <c r="B12" s="5"/>
      <c r="J12" s="19">
        <v>15</v>
      </c>
      <c r="K12" s="19"/>
      <c r="L12" s="9" t="s">
        <v>0</v>
      </c>
      <c r="AO12" s="20"/>
      <c r="BC12" s="20"/>
      <c r="CE12" s="6"/>
      <c r="CH12" s="39"/>
      <c r="CI12" s="39"/>
      <c r="CJ12" s="39"/>
      <c r="CK12" s="39"/>
      <c r="CL12" s="39"/>
      <c r="CM12" s="39"/>
      <c r="CN12" s="39"/>
      <c r="CO12" s="39"/>
      <c r="CP12" s="39"/>
      <c r="CQ12" s="12"/>
      <c r="CR12" s="34"/>
      <c r="CS12" s="26" t="s">
        <v>17</v>
      </c>
      <c r="CT12" s="27"/>
      <c r="CU12" s="28"/>
      <c r="CV12" s="3">
        <v>35</v>
      </c>
      <c r="CW12" s="2">
        <v>1</v>
      </c>
    </row>
    <row r="13" spans="2:101">
      <c r="B13" s="5"/>
      <c r="BC13" s="20"/>
      <c r="CE13" s="6"/>
      <c r="CH13" s="39"/>
      <c r="CI13" s="39"/>
      <c r="CJ13" s="39"/>
      <c r="CK13" s="39"/>
      <c r="CL13" s="39"/>
      <c r="CM13" s="39"/>
      <c r="CN13" s="39"/>
      <c r="CO13" s="39"/>
      <c r="CP13" s="39"/>
      <c r="CQ13" s="12"/>
      <c r="CR13" s="34"/>
      <c r="CS13" s="26" t="s">
        <v>18</v>
      </c>
      <c r="CT13" s="27"/>
      <c r="CU13" s="28"/>
      <c r="CV13" s="3">
        <v>35</v>
      </c>
      <c r="CW13" s="2">
        <v>1.04</v>
      </c>
    </row>
    <row r="14" spans="2:101">
      <c r="B14" s="5"/>
      <c r="AO14" s="20">
        <f>AJ7/COS(J12*PI()/180)</f>
        <v>103.5276180410083</v>
      </c>
      <c r="CE14" s="6"/>
      <c r="CH14" s="39"/>
      <c r="CI14" s="39"/>
      <c r="CJ14" s="39"/>
      <c r="CK14" s="39"/>
      <c r="CL14" s="39"/>
      <c r="CM14" s="39"/>
      <c r="CN14" s="39"/>
      <c r="CO14" s="39"/>
      <c r="CP14" s="39"/>
      <c r="CQ14" s="11"/>
      <c r="CR14" s="34"/>
      <c r="CS14" s="26" t="s">
        <v>19</v>
      </c>
      <c r="CT14" s="27"/>
      <c r="CU14" s="28"/>
      <c r="CV14" s="3">
        <v>35</v>
      </c>
      <c r="CW14" s="2">
        <v>1.08</v>
      </c>
    </row>
    <row r="15" spans="2:101">
      <c r="B15" s="5"/>
      <c r="AB15" s="18">
        <f>U35*TAN(J12*PI()/180)+N18/COS(J12*PI()/180)</f>
        <v>27.404253418979728</v>
      </c>
      <c r="AC15" s="18"/>
      <c r="AO15" s="20"/>
      <c r="CE15" s="6"/>
      <c r="CH15" s="39"/>
      <c r="CI15" s="39"/>
      <c r="CJ15" s="39"/>
      <c r="CK15" s="39"/>
      <c r="CL15" s="39"/>
      <c r="CM15" s="39"/>
      <c r="CN15" s="39"/>
      <c r="CO15" s="39"/>
      <c r="CP15" s="39"/>
      <c r="CQ15" s="11"/>
      <c r="CR15" s="34"/>
      <c r="CS15" s="26" t="s">
        <v>20</v>
      </c>
      <c r="CT15" s="27"/>
      <c r="CU15" s="28"/>
      <c r="CV15" s="3">
        <v>40</v>
      </c>
      <c r="CW15" s="2">
        <v>1.07</v>
      </c>
    </row>
    <row r="16" spans="2:101">
      <c r="B16" s="5"/>
      <c r="C16" s="18">
        <f>INDEX($CW$3:$CW$175,MATCH(H21,$CS$3:$CS$175,0),0)*10</f>
        <v>29.8</v>
      </c>
      <c r="D16" s="18"/>
      <c r="AB16" s="18"/>
      <c r="AC16" s="18"/>
      <c r="AO16" s="20"/>
      <c r="CE16" s="6"/>
      <c r="CH16" s="39"/>
      <c r="CI16" s="39"/>
      <c r="CJ16" s="39"/>
      <c r="CK16" s="39"/>
      <c r="CL16" s="39"/>
      <c r="CM16" s="39"/>
      <c r="CN16" s="39"/>
      <c r="CO16" s="39"/>
      <c r="CP16" s="39"/>
      <c r="CQ16" s="11"/>
      <c r="CR16" s="34"/>
      <c r="CS16" s="26" t="s">
        <v>21</v>
      </c>
      <c r="CT16" s="27"/>
      <c r="CU16" s="28"/>
      <c r="CV16" s="3">
        <v>40</v>
      </c>
      <c r="CW16" s="2">
        <v>1.1200000000000001</v>
      </c>
    </row>
    <row r="17" spans="2:101">
      <c r="B17" s="5"/>
      <c r="BE17" s="20">
        <f>+BC19+BC11</f>
        <v>314.42552051387833</v>
      </c>
      <c r="CE17" s="6"/>
      <c r="CH17" s="39"/>
      <c r="CI17" s="39"/>
      <c r="CJ17" s="39"/>
      <c r="CK17" s="39"/>
      <c r="CL17" s="39"/>
      <c r="CM17" s="39"/>
      <c r="CN17" s="39"/>
      <c r="CO17" s="39"/>
      <c r="CP17" s="39"/>
      <c r="CR17" s="34"/>
      <c r="CS17" s="26" t="s">
        <v>22</v>
      </c>
      <c r="CT17" s="27"/>
      <c r="CU17" s="28"/>
      <c r="CV17" s="3">
        <v>40</v>
      </c>
      <c r="CW17" s="2">
        <v>1.1599999999999999</v>
      </c>
    </row>
    <row r="18" spans="2:101">
      <c r="B18" s="5"/>
      <c r="N18" s="19">
        <v>20</v>
      </c>
      <c r="O18" s="19"/>
      <c r="BE18" s="20"/>
      <c r="CE18" s="6"/>
      <c r="CH18" s="39"/>
      <c r="CI18" s="39"/>
      <c r="CJ18" s="39"/>
      <c r="CK18" s="39"/>
      <c r="CL18" s="39"/>
      <c r="CM18" s="39"/>
      <c r="CN18" s="39"/>
      <c r="CO18" s="39"/>
      <c r="CP18" s="39"/>
      <c r="CR18" s="34"/>
      <c r="CS18" s="26" t="s">
        <v>23</v>
      </c>
      <c r="CT18" s="27"/>
      <c r="CU18" s="28"/>
      <c r="CV18" s="3">
        <v>40</v>
      </c>
      <c r="CW18" s="2">
        <v>1.2</v>
      </c>
    </row>
    <row r="19" spans="2:101">
      <c r="B19" s="5"/>
      <c r="D19" s="18">
        <f>+AJ7-C16</f>
        <v>70.2</v>
      </c>
      <c r="E19" s="18"/>
      <c r="BC19" s="20">
        <f>+AC20+AB15+(W35+Z26)*TAN(J12*PI()/180)</f>
        <v>210.89790247287004</v>
      </c>
      <c r="BE19" s="20"/>
      <c r="CE19" s="6"/>
      <c r="CH19" s="39"/>
      <c r="CI19" s="39"/>
      <c r="CJ19" s="39"/>
      <c r="CK19" s="39"/>
      <c r="CL19" s="39"/>
      <c r="CM19" s="39"/>
      <c r="CN19" s="39"/>
      <c r="CO19" s="39"/>
      <c r="CP19" s="39"/>
      <c r="CR19" s="34"/>
      <c r="CS19" s="26" t="s">
        <v>24</v>
      </c>
      <c r="CT19" s="27"/>
      <c r="CU19" s="28"/>
      <c r="CV19" s="3">
        <v>45</v>
      </c>
      <c r="CW19" s="2">
        <v>1.23</v>
      </c>
    </row>
    <row r="20" spans="2:101">
      <c r="B20" s="5"/>
      <c r="H20" s="1" t="s">
        <v>107</v>
      </c>
      <c r="AC20" s="21">
        <v>150</v>
      </c>
      <c r="BC20" s="20"/>
      <c r="CE20" s="6"/>
      <c r="CH20" s="39"/>
      <c r="CI20" s="39"/>
      <c r="CJ20" s="39"/>
      <c r="CK20" s="39"/>
      <c r="CL20" s="39"/>
      <c r="CM20" s="39"/>
      <c r="CN20" s="39"/>
      <c r="CO20" s="39"/>
      <c r="CP20" s="39"/>
      <c r="CR20" s="34"/>
      <c r="CS20" s="26" t="s">
        <v>25</v>
      </c>
      <c r="CT20" s="27"/>
      <c r="CU20" s="28"/>
      <c r="CV20" s="3">
        <v>45</v>
      </c>
      <c r="CW20" s="2">
        <v>1.28</v>
      </c>
    </row>
    <row r="21" spans="2:101">
      <c r="B21" s="5"/>
      <c r="H21" s="23" t="s">
        <v>69</v>
      </c>
      <c r="I21" s="23"/>
      <c r="J21" s="23"/>
      <c r="K21" s="23"/>
      <c r="AC21" s="21"/>
      <c r="AO21" s="20">
        <f>+AC20+AB15-(U35+R26)*TAN(J12*PI()/180)</f>
        <v>157.30806398664552</v>
      </c>
      <c r="BC21" s="20"/>
      <c r="CE21" s="6"/>
      <c r="CH21" s="39"/>
      <c r="CI21" s="39"/>
      <c r="CJ21" s="39"/>
      <c r="CK21" s="39"/>
      <c r="CL21" s="39"/>
      <c r="CM21" s="39"/>
      <c r="CN21" s="39"/>
      <c r="CO21" s="39"/>
      <c r="CP21" s="39"/>
      <c r="CR21" s="34"/>
      <c r="CS21" s="26" t="s">
        <v>26</v>
      </c>
      <c r="CT21" s="27"/>
      <c r="CU21" s="28"/>
      <c r="CV21" s="3">
        <v>45</v>
      </c>
      <c r="CW21" s="2">
        <v>1.32</v>
      </c>
    </row>
    <row r="22" spans="2:101">
      <c r="B22" s="5"/>
      <c r="M22" s="1" t="s">
        <v>2</v>
      </c>
      <c r="AC22" s="21"/>
      <c r="AO22" s="20"/>
      <c r="CE22" s="6"/>
      <c r="CR22" s="34"/>
      <c r="CS22" s="26" t="s">
        <v>27</v>
      </c>
      <c r="CT22" s="27"/>
      <c r="CU22" s="28"/>
      <c r="CV22" s="3">
        <v>45</v>
      </c>
      <c r="CW22" s="2">
        <v>1.36</v>
      </c>
    </row>
    <row r="23" spans="2:101">
      <c r="B23" s="5"/>
      <c r="AO23" s="20"/>
      <c r="CE23" s="6"/>
      <c r="CR23" s="34"/>
      <c r="CS23" s="26" t="s">
        <v>28</v>
      </c>
      <c r="CT23" s="27"/>
      <c r="CU23" s="28"/>
      <c r="CV23" s="3">
        <v>50</v>
      </c>
      <c r="CW23" s="2">
        <v>1.36</v>
      </c>
    </row>
    <row r="24" spans="2:101">
      <c r="B24" s="5"/>
      <c r="CE24" s="6"/>
      <c r="CR24" s="34"/>
      <c r="CS24" s="26" t="s">
        <v>29</v>
      </c>
      <c r="CT24" s="27"/>
      <c r="CU24" s="28"/>
      <c r="CV24" s="3">
        <v>50</v>
      </c>
      <c r="CW24" s="2">
        <v>1.4</v>
      </c>
    </row>
    <row r="25" spans="2:101">
      <c r="B25" s="5"/>
      <c r="CE25" s="6"/>
      <c r="CR25" s="34"/>
      <c r="CS25" s="26" t="s">
        <v>30</v>
      </c>
      <c r="CT25" s="27"/>
      <c r="CU25" s="28"/>
      <c r="CV25" s="3">
        <v>50</v>
      </c>
      <c r="CW25" s="2">
        <v>1.45</v>
      </c>
    </row>
    <row r="26" spans="2:101" ht="11.25" customHeight="1">
      <c r="B26" s="5"/>
      <c r="R26" s="19">
        <v>50</v>
      </c>
      <c r="S26" s="19"/>
      <c r="Z26" s="19">
        <v>60</v>
      </c>
      <c r="AA26" s="19"/>
      <c r="CE26" s="6"/>
      <c r="CL26" s="18" t="s">
        <v>200</v>
      </c>
      <c r="CM26" s="18"/>
      <c r="CO26" s="20" t="s">
        <v>199</v>
      </c>
      <c r="CR26" s="34"/>
      <c r="CS26" s="26" t="s">
        <v>31</v>
      </c>
      <c r="CT26" s="27"/>
      <c r="CU26" s="28"/>
      <c r="CV26" s="3">
        <v>50</v>
      </c>
      <c r="CW26" s="2">
        <v>1.49</v>
      </c>
    </row>
    <row r="27" spans="2:101" ht="11.25" customHeight="1">
      <c r="B27" s="5"/>
      <c r="CE27" s="6"/>
      <c r="CL27" s="18"/>
      <c r="CM27" s="18"/>
      <c r="CO27" s="20"/>
      <c r="CR27" s="34"/>
      <c r="CS27" s="26" t="s">
        <v>32</v>
      </c>
      <c r="CT27" s="27"/>
      <c r="CU27" s="28"/>
      <c r="CV27" s="3">
        <v>50</v>
      </c>
      <c r="CW27" s="2">
        <v>1.52</v>
      </c>
    </row>
    <row r="28" spans="2:101">
      <c r="B28" s="5"/>
      <c r="AR28" s="18">
        <f>+R26</f>
        <v>50</v>
      </c>
      <c r="AS28" s="18"/>
      <c r="AT28" s="18"/>
      <c r="AV28" s="18">
        <f>+V37</f>
        <v>90</v>
      </c>
      <c r="AW28" s="18"/>
      <c r="AY28" s="18">
        <f>+Z26</f>
        <v>60</v>
      </c>
      <c r="AZ28" s="18"/>
      <c r="BA28" s="18"/>
      <c r="CE28" s="6"/>
      <c r="CO28" s="20"/>
      <c r="CR28" s="34"/>
      <c r="CS28" s="26" t="s">
        <v>33</v>
      </c>
      <c r="CT28" s="27"/>
      <c r="CU28" s="28"/>
      <c r="CV28" s="3">
        <v>50</v>
      </c>
      <c r="CW28" s="2">
        <v>1.56</v>
      </c>
    </row>
    <row r="29" spans="2:101">
      <c r="B29" s="5"/>
      <c r="CE29" s="6"/>
      <c r="CL29" s="18" t="s">
        <v>201</v>
      </c>
      <c r="CM29" s="18"/>
      <c r="CO29" s="20"/>
      <c r="CR29" s="34"/>
      <c r="CS29" s="26" t="s">
        <v>34</v>
      </c>
      <c r="CT29" s="27"/>
      <c r="CU29" s="28"/>
      <c r="CV29" s="3">
        <v>55</v>
      </c>
      <c r="CW29" s="2">
        <v>1.52</v>
      </c>
    </row>
    <row r="30" spans="2:101">
      <c r="B30" s="5"/>
      <c r="P30" s="1" t="s">
        <v>1</v>
      </c>
      <c r="CE30" s="6"/>
      <c r="CO30" s="20"/>
      <c r="CR30" s="34"/>
      <c r="CS30" s="26" t="s">
        <v>35</v>
      </c>
      <c r="CT30" s="27"/>
      <c r="CU30" s="28"/>
      <c r="CV30" s="3">
        <v>55</v>
      </c>
      <c r="CW30" s="2">
        <v>1.56</v>
      </c>
    </row>
    <row r="31" spans="2:101">
      <c r="B31" s="5"/>
      <c r="P31" s="23" t="s">
        <v>61</v>
      </c>
      <c r="Q31" s="23"/>
      <c r="R31" s="23"/>
      <c r="S31" s="23"/>
      <c r="CE31" s="6"/>
      <c r="CO31" s="20"/>
      <c r="CR31" s="34"/>
      <c r="CS31" s="26" t="s">
        <v>36</v>
      </c>
      <c r="CT31" s="27"/>
      <c r="CU31" s="28"/>
      <c r="CV31" s="3">
        <v>55</v>
      </c>
      <c r="CW31" s="2">
        <v>1.64</v>
      </c>
    </row>
    <row r="32" spans="2:101">
      <c r="B32" s="5"/>
      <c r="CE32" s="6"/>
      <c r="CL32" s="18" t="s">
        <v>201</v>
      </c>
      <c r="CM32" s="18"/>
      <c r="CO32" s="20"/>
      <c r="CR32" s="34"/>
      <c r="CS32" s="26" t="s">
        <v>37</v>
      </c>
      <c r="CT32" s="27"/>
      <c r="CU32" s="28"/>
      <c r="CV32" s="3">
        <v>55</v>
      </c>
      <c r="CW32" s="2">
        <v>1.72</v>
      </c>
    </row>
    <row r="33" spans="2:101">
      <c r="B33" s="5"/>
      <c r="CE33" s="6"/>
      <c r="CO33" s="20"/>
      <c r="CR33" s="34"/>
      <c r="CS33" s="26" t="s">
        <v>38</v>
      </c>
      <c r="CT33" s="27"/>
      <c r="CU33" s="28"/>
      <c r="CV33" s="3">
        <v>60</v>
      </c>
      <c r="CW33" s="2">
        <v>1.64</v>
      </c>
    </row>
    <row r="34" spans="2:101">
      <c r="B34" s="5"/>
      <c r="CE34" s="6"/>
      <c r="CL34" s="18" t="s">
        <v>200</v>
      </c>
      <c r="CM34" s="18"/>
      <c r="CO34" s="20"/>
      <c r="CR34" s="34"/>
      <c r="CS34" s="26" t="s">
        <v>39</v>
      </c>
      <c r="CT34" s="27"/>
      <c r="CU34" s="28"/>
      <c r="CV34" s="3">
        <v>60</v>
      </c>
      <c r="CW34" s="2">
        <v>1.69</v>
      </c>
    </row>
    <row r="35" spans="2:101">
      <c r="B35" s="5"/>
      <c r="U35" s="18">
        <f>INDEX($CW$3:$CW$175,MATCH(P31,$CS$3:$CS$175,0),0)*10</f>
        <v>25</v>
      </c>
      <c r="V35" s="18"/>
      <c r="W35" s="18">
        <f>+V37-U35</f>
        <v>65</v>
      </c>
      <c r="X35" s="18"/>
      <c r="CE35" s="6"/>
      <c r="CL35" s="18"/>
      <c r="CM35" s="18"/>
      <c r="CO35" s="20"/>
      <c r="CR35" s="34"/>
      <c r="CS35" s="26" t="s">
        <v>40</v>
      </c>
      <c r="CT35" s="27"/>
      <c r="CU35" s="28"/>
      <c r="CV35" s="3">
        <v>60</v>
      </c>
      <c r="CW35" s="2">
        <v>1.77</v>
      </c>
    </row>
    <row r="36" spans="2:101">
      <c r="B36" s="5"/>
      <c r="CE36" s="6"/>
      <c r="CR36" s="34"/>
      <c r="CS36" s="26" t="s">
        <v>41</v>
      </c>
      <c r="CT36" s="27"/>
      <c r="CU36" s="28"/>
      <c r="CV36" s="3">
        <v>60</v>
      </c>
      <c r="CW36" s="2">
        <v>1.85</v>
      </c>
    </row>
    <row r="37" spans="2:101">
      <c r="B37" s="5"/>
      <c r="V37" s="18">
        <f>INDEX($CV$3:$CV$175,MATCH(P31,$CS$3:$CS$175,0),0)</f>
        <v>90</v>
      </c>
      <c r="W37" s="18"/>
      <c r="CE37" s="6"/>
      <c r="CR37" s="34"/>
      <c r="CS37" s="26" t="s">
        <v>42</v>
      </c>
      <c r="CT37" s="27"/>
      <c r="CU37" s="28"/>
      <c r="CV37" s="3">
        <v>65</v>
      </c>
      <c r="CW37" s="2">
        <v>1.8</v>
      </c>
    </row>
    <row r="38" spans="2:101">
      <c r="B38" s="5"/>
      <c r="CE38" s="6"/>
      <c r="CR38" s="34"/>
      <c r="CS38" s="26" t="s">
        <v>43</v>
      </c>
      <c r="CT38" s="27"/>
      <c r="CU38" s="28"/>
      <c r="CV38" s="3">
        <v>65</v>
      </c>
      <c r="CW38" s="2">
        <v>1.85</v>
      </c>
    </row>
    <row r="39" spans="2:101">
      <c r="B39" s="5"/>
      <c r="CE39" s="6"/>
      <c r="CR39" s="34"/>
      <c r="CS39" s="26" t="s">
        <v>44</v>
      </c>
      <c r="CT39" s="27"/>
      <c r="CU39" s="28"/>
      <c r="CV39" s="3">
        <v>65</v>
      </c>
      <c r="CW39" s="2">
        <v>1.89</v>
      </c>
    </row>
    <row r="40" spans="2:101">
      <c r="B40" s="5"/>
      <c r="CE40" s="6"/>
      <c r="CO40" s="1" t="s">
        <v>203</v>
      </c>
      <c r="CR40" s="34"/>
      <c r="CS40" s="26" t="s">
        <v>45</v>
      </c>
      <c r="CT40" s="27"/>
      <c r="CU40" s="28"/>
      <c r="CV40" s="3">
        <v>65</v>
      </c>
      <c r="CW40" s="2">
        <v>1.93</v>
      </c>
    </row>
    <row r="41" spans="2:101">
      <c r="B41" s="5"/>
      <c r="P41" s="8" t="s">
        <v>109</v>
      </c>
      <c r="CE41" s="6"/>
      <c r="CM41" s="20" t="s">
        <v>202</v>
      </c>
      <c r="CR41" s="34"/>
      <c r="CS41" s="26" t="s">
        <v>46</v>
      </c>
      <c r="CT41" s="27"/>
      <c r="CU41" s="28"/>
      <c r="CV41" s="3">
        <v>65</v>
      </c>
      <c r="CW41" s="2">
        <v>2</v>
      </c>
    </row>
    <row r="42" spans="2:101">
      <c r="B42" s="5"/>
      <c r="AY42" s="8" t="s">
        <v>108</v>
      </c>
      <c r="CE42" s="6"/>
      <c r="CM42" s="20"/>
      <c r="CR42" s="34"/>
      <c r="CS42" s="26" t="s">
        <v>47</v>
      </c>
      <c r="CT42" s="27"/>
      <c r="CU42" s="28"/>
      <c r="CV42" s="3">
        <v>70</v>
      </c>
      <c r="CW42" s="2">
        <v>1.93</v>
      </c>
    </row>
    <row r="43" spans="2:101">
      <c r="B43" s="5"/>
      <c r="CE43" s="6"/>
      <c r="CM43" s="20"/>
      <c r="CR43" s="34"/>
      <c r="CS43" s="26" t="s">
        <v>48</v>
      </c>
      <c r="CT43" s="27"/>
      <c r="CU43" s="28"/>
      <c r="CV43" s="3">
        <v>70</v>
      </c>
      <c r="CW43" s="2">
        <v>1.97</v>
      </c>
    </row>
    <row r="44" spans="2:101">
      <c r="B44" s="5"/>
      <c r="U44" s="18">
        <f>AT48/SIN(J49*PI()/180)</f>
        <v>353.70044700521396</v>
      </c>
      <c r="V44" s="18"/>
      <c r="AJ44" s="18">
        <f>INDEX($CV$3:$CV$175,MATCH(D48,$CS$3:$CS$175,0),0)</f>
        <v>110</v>
      </c>
      <c r="AK44" s="18"/>
      <c r="BC44" s="18">
        <f>AT48/TAN(J49*PI()/180)</f>
        <v>341.64839653232406</v>
      </c>
      <c r="BD44" s="18"/>
      <c r="CE44" s="6"/>
      <c r="CM44" s="20"/>
      <c r="CR44" s="34"/>
      <c r="CS44" s="26" t="s">
        <v>49</v>
      </c>
      <c r="CT44" s="27"/>
      <c r="CU44" s="28"/>
      <c r="CV44" s="3">
        <v>70</v>
      </c>
      <c r="CW44" s="2">
        <v>2.0499999999999998</v>
      </c>
    </row>
    <row r="45" spans="2:101">
      <c r="B45" s="5"/>
      <c r="CE45" s="6"/>
      <c r="CM45" s="20"/>
      <c r="CR45" s="34"/>
      <c r="CS45" s="26" t="s">
        <v>50</v>
      </c>
      <c r="CT45" s="27"/>
      <c r="CU45" s="28"/>
      <c r="CV45" s="3">
        <v>70</v>
      </c>
      <c r="CW45" s="2">
        <v>2.13</v>
      </c>
    </row>
    <row r="46" spans="2:101">
      <c r="B46" s="5"/>
      <c r="CE46" s="6"/>
      <c r="CM46" s="20"/>
      <c r="CR46" s="34"/>
      <c r="CS46" s="26" t="s">
        <v>51</v>
      </c>
      <c r="CT46" s="27"/>
      <c r="CU46" s="28"/>
      <c r="CV46" s="3">
        <v>75</v>
      </c>
      <c r="CW46" s="2">
        <v>2.04</v>
      </c>
    </row>
    <row r="47" spans="2:101">
      <c r="B47" s="5"/>
      <c r="D47" s="1" t="s">
        <v>107</v>
      </c>
      <c r="CE47" s="6"/>
      <c r="CM47" s="20"/>
      <c r="CR47" s="34"/>
      <c r="CS47" s="26" t="s">
        <v>52</v>
      </c>
      <c r="CT47" s="27"/>
      <c r="CU47" s="28"/>
      <c r="CV47" s="3">
        <v>75</v>
      </c>
      <c r="CW47" s="2">
        <v>2.09</v>
      </c>
    </row>
    <row r="48" spans="2:101">
      <c r="B48" s="5"/>
      <c r="D48" s="23" t="s">
        <v>72</v>
      </c>
      <c r="E48" s="23"/>
      <c r="F48" s="23"/>
      <c r="G48" s="23"/>
      <c r="AT48" s="20">
        <f>+BQ54-AT56</f>
        <v>91.544411946224216</v>
      </c>
      <c r="CE48" s="6"/>
      <c r="CM48" s="20"/>
      <c r="CR48" s="34"/>
      <c r="CS48" s="26" t="s">
        <v>53</v>
      </c>
      <c r="CT48" s="27"/>
      <c r="CU48" s="28"/>
      <c r="CV48" s="3">
        <v>75</v>
      </c>
      <c r="CW48" s="2">
        <v>2.13</v>
      </c>
    </row>
    <row r="49" spans="2:101">
      <c r="B49" s="5"/>
      <c r="J49" s="19">
        <v>15</v>
      </c>
      <c r="K49" s="19"/>
      <c r="L49" s="9" t="s">
        <v>0</v>
      </c>
      <c r="AG49" s="19">
        <v>25</v>
      </c>
      <c r="AH49" s="19"/>
      <c r="AT49" s="20"/>
      <c r="CE49" s="6"/>
      <c r="CM49" s="20"/>
      <c r="CR49" s="34"/>
      <c r="CS49" s="26" t="s">
        <v>54</v>
      </c>
      <c r="CT49" s="27"/>
      <c r="CU49" s="28"/>
      <c r="CV49" s="3">
        <v>75</v>
      </c>
      <c r="CW49" s="2">
        <v>2.21</v>
      </c>
    </row>
    <row r="50" spans="2:101">
      <c r="B50" s="5"/>
      <c r="AK50" s="10" t="s">
        <v>110</v>
      </c>
      <c r="AM50" s="19">
        <v>60</v>
      </c>
      <c r="AN50" s="19"/>
      <c r="AO50" s="9" t="s">
        <v>0</v>
      </c>
      <c r="AT50" s="20"/>
      <c r="CE50" s="6"/>
      <c r="CM50" s="20"/>
      <c r="CR50" s="34"/>
      <c r="CS50" s="26" t="s">
        <v>55</v>
      </c>
      <c r="CT50" s="27"/>
      <c r="CU50" s="28"/>
      <c r="CV50" s="3">
        <v>75</v>
      </c>
      <c r="CW50" s="2">
        <v>2.29</v>
      </c>
    </row>
    <row r="51" spans="2:101">
      <c r="B51" s="5"/>
      <c r="BO51" s="20">
        <f>+(SQRT((AG52-((AJ57/TAN((AM50-J49)*PI()/180))-(AG49/SIN((AM50-J49)*PI()/180))))^2+AJ57^2)*COS((ASIN(((((AG52+(((AG49/COS(J49*PI()/180))/(TAN(J49*PI()/180)+TAN((90-AM50)*PI()/180)))/COS((90-AM50)*PI()/180))+(AN66/TAN((AM50-J49)*PI()/180))+(((D56/COS(J49*PI()/180))/(TAN(J49*PI()/180)+TAN((90-AM50)*PI()/180)))/SIN(AM50*PI()/180)))*SIN(AM50*PI()/180))+(AN66*COS(AM50*PI()/180)))-(((AN66/SIN((AM50-J49)*PI()/180)+AJ57/SIN((AM50-J49)*PI()/180))+(D56*TAN(J49*PI()/180)+D56*TAN((AM50-J49)*PI()/180)))*COS(J49*PI()/180)))/SQRT((AG52-((AJ57/TAN((AM50-J49)*PI()/180))-(AG49/SIN((AM50-J49)*PI()/180))))^2+AJ57^2))*180/PI())*PI()/180))+(((AJ44/COS(J49*PI()/180))/(TAN(J49*PI()/180)+TAN((90-(ASIN(((((AG52+(((AG49/COS(J49*PI()/180))/(TAN(J49*PI()/180)+TAN((90-AM50)*PI()/180)))/COS((90-AM50)*PI()/180))+(AN66/TAN((AM50-J49)*PI()/180))+(((D56/COS(J49*PI()/180))/(TAN(J49*PI()/180)+TAN((90-AM50)*PI()/180)))/SIN(AM50*PI()/180)))*SIN(AM50*PI()/180))+(AN66*COS(AM50*PI()/180)))-(((AN66/SIN((AM50-J49)*PI()/180)+AJ57/SIN((AM50-J49)*PI()/180))+(D56*TAN(J49*PI()/180)+D56*TAN((AM50-J49)*PI()/180)))*COS(J49*PI()/180)))/SQRT((AG52-((AJ57/TAN((AM50-J49)*PI()/180))-(AG49/SIN((AM50-J49)*PI()/180))))^2+AJ57^2))*180/PI()))*PI()/180)))/TAN((ASIN(((((AG52+(((AG49/COS(J49*PI()/180))/(TAN(J49*PI()/180)+TAN((90-AM50)*PI()/180)))/COS((90-AM50)*PI()/180))+(AN66/TAN((AM50-J49)*PI()/180))+(((D56/COS(J49*PI()/180))/(TAN(J49*PI()/180)+TAN((90-AM50)*PI()/180)))/SIN(AM50*PI()/180)))*SIN(AM50*PI()/180))+(AN66*COS(AM50*PI()/180)))-(((AN66/SIN((AM50-J49)*PI()/180)+AJ57/SIN((AM50-J49)*PI()/180))+(D56*TAN(J49*PI()/180)+D56*TAN((AM50-J49)*PI()/180)))*COS(J49*PI()/180)))/SQRT((AG52-((AJ57/TAN((AM50-J49)*PI()/180))-(AG49/SIN((AM50-J49)*PI()/180))))^2+AJ57^2))*180/PI())*PI()/180))</f>
        <v>185.87921886499441</v>
      </c>
      <c r="CE51" s="6"/>
      <c r="CR51" s="34"/>
      <c r="CS51" s="26" t="s">
        <v>56</v>
      </c>
      <c r="CT51" s="27"/>
      <c r="CU51" s="28"/>
      <c r="CV51" s="3">
        <v>80</v>
      </c>
      <c r="CW51" s="2">
        <v>2.21</v>
      </c>
    </row>
    <row r="52" spans="2:101">
      <c r="B52" s="5"/>
      <c r="AG52" s="19">
        <v>75</v>
      </c>
      <c r="AH52" s="19"/>
      <c r="BO52" s="20"/>
      <c r="CE52" s="6"/>
      <c r="CR52" s="34"/>
      <c r="CS52" s="26" t="s">
        <v>57</v>
      </c>
      <c r="CT52" s="27"/>
      <c r="CU52" s="28"/>
      <c r="CV52" s="3">
        <v>80</v>
      </c>
      <c r="CW52" s="2">
        <v>2.2599999999999998</v>
      </c>
    </row>
    <row r="53" spans="2:101">
      <c r="B53" s="5"/>
      <c r="C53" s="18">
        <f>INDEX($CW$3:$CW$175,MATCH(D48,$CS$3:$CS$175,0),0)*10</f>
        <v>30.7</v>
      </c>
      <c r="D53" s="18"/>
      <c r="BO53" s="20"/>
      <c r="CE53" s="6"/>
      <c r="CR53" s="34"/>
      <c r="CS53" s="26" t="s">
        <v>58</v>
      </c>
      <c r="CT53" s="27"/>
      <c r="CU53" s="28"/>
      <c r="CV53" s="3">
        <v>80</v>
      </c>
      <c r="CW53" s="2">
        <v>2.34</v>
      </c>
    </row>
    <row r="54" spans="2:101">
      <c r="B54" s="5"/>
      <c r="BQ54" s="20">
        <f>+BO51+BO60+BN63</f>
        <v>353.7951965949984</v>
      </c>
      <c r="CE54" s="6"/>
      <c r="CR54" s="34"/>
      <c r="CS54" s="26" t="s">
        <v>59</v>
      </c>
      <c r="CT54" s="27"/>
      <c r="CU54" s="28"/>
      <c r="CV54" s="3">
        <v>80</v>
      </c>
      <c r="CW54" s="2">
        <v>2.41</v>
      </c>
    </row>
    <row r="55" spans="2:101">
      <c r="B55" s="5"/>
      <c r="N55" s="19">
        <v>20</v>
      </c>
      <c r="O55" s="19"/>
      <c r="BQ55" s="20"/>
      <c r="CE55" s="6"/>
      <c r="CR55" s="34"/>
      <c r="CS55" s="26" t="s">
        <v>60</v>
      </c>
      <c r="CT55" s="27"/>
      <c r="CU55" s="28"/>
      <c r="CV55" s="3">
        <v>80</v>
      </c>
      <c r="CW55" s="2">
        <v>2.48</v>
      </c>
    </row>
    <row r="56" spans="2:101">
      <c r="B56" s="5"/>
      <c r="D56" s="18">
        <f>+AJ44-C53</f>
        <v>79.3</v>
      </c>
      <c r="E56" s="18"/>
      <c r="AT56" s="20">
        <f>+(N55/COS(J49*PI()/180)+U72*TAN(J49*PI()/180)+AJ44/COS(J49*PI()/180)+L57-(R63+U72)*TAN(J49*PI()/180))-(SIN((ATAN(R63/(N55/COS(J49*PI()/180)-R63*TAN(J49*PI()/180)+L57))*180/PI())*PI()/180)*(AJ44/COS(J49*PI()/180))/SIN((90-(ATAN(R63/(N55/COS(J49*PI()/180)-R63*TAN(J49*PI()/180)+L57))*180/PI())+J49)*PI()/180))*SIN(J49*PI()/180)</f>
        <v>262.25078464877419</v>
      </c>
      <c r="BQ56" s="20"/>
      <c r="CE56" s="6"/>
      <c r="CR56" s="34"/>
      <c r="CS56" s="26" t="s">
        <v>61</v>
      </c>
      <c r="CT56" s="27"/>
      <c r="CU56" s="28"/>
      <c r="CV56" s="3">
        <v>90</v>
      </c>
      <c r="CW56" s="2">
        <v>2.5</v>
      </c>
    </row>
    <row r="57" spans="2:101">
      <c r="B57" s="5"/>
      <c r="L57" s="21">
        <v>150</v>
      </c>
      <c r="AJ57" s="19">
        <v>60</v>
      </c>
      <c r="AK57" s="19"/>
      <c r="AT57" s="20"/>
      <c r="CE57" s="6"/>
      <c r="CH57" s="8" t="s">
        <v>206</v>
      </c>
      <c r="CR57" s="34"/>
      <c r="CS57" s="26" t="s">
        <v>62</v>
      </c>
      <c r="CT57" s="27"/>
      <c r="CU57" s="28"/>
      <c r="CV57" s="3">
        <v>90</v>
      </c>
      <c r="CW57" s="2">
        <v>2.54</v>
      </c>
    </row>
    <row r="58" spans="2:101">
      <c r="B58" s="5"/>
      <c r="L58" s="21"/>
      <c r="AT58" s="20"/>
      <c r="CE58" s="6"/>
      <c r="CR58" s="34"/>
      <c r="CS58" s="26" t="s">
        <v>63</v>
      </c>
      <c r="CT58" s="27"/>
      <c r="CU58" s="28"/>
      <c r="CV58" s="3">
        <v>90</v>
      </c>
      <c r="CW58" s="2">
        <v>2.62</v>
      </c>
    </row>
    <row r="59" spans="2:101">
      <c r="B59" s="5"/>
      <c r="L59" s="21"/>
      <c r="CE59" s="6"/>
      <c r="CR59" s="34"/>
      <c r="CS59" s="26" t="s">
        <v>64</v>
      </c>
      <c r="CT59" s="27"/>
      <c r="CU59" s="28"/>
      <c r="CV59" s="3">
        <v>90</v>
      </c>
      <c r="CW59" s="2">
        <v>2.7</v>
      </c>
    </row>
    <row r="60" spans="2:101">
      <c r="B60" s="5"/>
      <c r="BO60" s="20">
        <f>AP69*SIN(AM50*PI()/180)</f>
        <v>69.282032302755084</v>
      </c>
      <c r="CE60" s="6"/>
      <c r="CR60" s="34"/>
      <c r="CS60" s="26" t="s">
        <v>65</v>
      </c>
      <c r="CT60" s="27"/>
      <c r="CU60" s="28"/>
      <c r="CV60" s="3">
        <v>90</v>
      </c>
      <c r="CW60" s="2">
        <v>2.81</v>
      </c>
    </row>
    <row r="61" spans="2:101">
      <c r="B61" s="5"/>
      <c r="BO61" s="20"/>
      <c r="CE61" s="6"/>
      <c r="CR61" s="34"/>
      <c r="CS61" s="26" t="s">
        <v>66</v>
      </c>
      <c r="CT61" s="27"/>
      <c r="CU61" s="28"/>
      <c r="CV61" s="3">
        <v>100</v>
      </c>
      <c r="CW61" s="2">
        <v>2.74</v>
      </c>
    </row>
    <row r="62" spans="2:101">
      <c r="B62" s="5"/>
      <c r="Y62" s="20">
        <f>+BH66-AG52*COS((90-AM50)*PI()/180)</f>
        <v>116.13376096526173</v>
      </c>
      <c r="AB62" s="1" t="s">
        <v>2</v>
      </c>
      <c r="BO62" s="20"/>
      <c r="CE62" s="6"/>
      <c r="CR62" s="34"/>
      <c r="CS62" s="26" t="s">
        <v>67</v>
      </c>
      <c r="CT62" s="27"/>
      <c r="CU62" s="28"/>
      <c r="CV62" s="3">
        <v>100</v>
      </c>
      <c r="CW62" s="2">
        <v>2.82</v>
      </c>
    </row>
    <row r="63" spans="2:101">
      <c r="B63" s="5"/>
      <c r="R63" s="19">
        <v>50</v>
      </c>
      <c r="S63" s="19"/>
      <c r="Y63" s="20"/>
      <c r="BN63" s="18">
        <f>+((N55/COS(J49*PI()/180)+U72*TAN(J49*PI()/180))+(D56/COS(J49*PI()/180))+L57)-(AG52+(((AG49/COS(J49*PI()/180))/(TAN(J49*PI()/180)+TAN((90-AM50)*PI()/180)))/COS((90-AM50)*PI()/180))+(AN66/TAN((AM50-J49)*PI()/180))+(((D56/COS(J49*PI()/180))/(TAN(J49*PI()/180)+TAN((90-AM50)*PI()/180)))/SIN(AM50*PI()/180)))*COS(AM50*PI()/180)-AM68*SIN(AM50*PI()/180)</f>
        <v>98.633945427248875</v>
      </c>
      <c r="BO63" s="18"/>
      <c r="CE63" s="6"/>
      <c r="CR63" s="34"/>
      <c r="CS63" s="26" t="s">
        <v>68</v>
      </c>
      <c r="CT63" s="27"/>
      <c r="CU63" s="28"/>
      <c r="CV63" s="3">
        <v>100</v>
      </c>
      <c r="CW63" s="2">
        <v>2.9</v>
      </c>
    </row>
    <row r="64" spans="2:101">
      <c r="B64" s="5"/>
      <c r="Y64" s="20"/>
      <c r="CE64" s="6"/>
      <c r="CR64" s="34"/>
      <c r="CS64" s="26" t="s">
        <v>69</v>
      </c>
      <c r="CT64" s="27"/>
      <c r="CU64" s="28"/>
      <c r="CV64" s="3">
        <v>100</v>
      </c>
      <c r="CW64" s="2">
        <v>2.98</v>
      </c>
    </row>
    <row r="65" spans="2:101">
      <c r="B65" s="5"/>
      <c r="CE65" s="6"/>
      <c r="CR65" s="34"/>
      <c r="CS65" s="26" t="s">
        <v>70</v>
      </c>
      <c r="CT65" s="27"/>
      <c r="CU65" s="28"/>
      <c r="CV65" s="3">
        <v>100</v>
      </c>
      <c r="CW65" s="2">
        <v>3.06</v>
      </c>
    </row>
    <row r="66" spans="2:101">
      <c r="B66" s="5"/>
      <c r="AE66" s="1" t="s">
        <v>1</v>
      </c>
      <c r="AN66" s="18">
        <f>+AP69-AM68</f>
        <v>57.9</v>
      </c>
      <c r="AO66" s="18"/>
      <c r="AY66" s="18">
        <f>AT56*TAN((ATAN(R63/(N55/COS(J49*PI()/180)-R63*TAN(J49*PI()/180)+L57))*180/PI())*PI()/180)</f>
        <v>83.355798171617465</v>
      </c>
      <c r="AZ66" s="18"/>
      <c r="BC66" s="18">
        <f>+V74</f>
        <v>70</v>
      </c>
      <c r="BD66" s="18"/>
      <c r="BH66" s="18">
        <f>(AG52+(((AG49/COS(J49*PI()/180))/(TAN(J49*PI()/180)+TAN((90-AM50)*PI()/180)))/COS((90-AM50)*PI()/180))+(AN66/TAN((AM50-J49)*PI()/180))+(((D56/COS(J49*PI()/180))/(TAN(J49*PI()/180)+TAN((90-AM50)*PI()/180)))/SIN(AM50*PI()/180)))*SIN(AM50*PI()/180)-W72-AM68*SIN((90-AM50)*PI()/180)</f>
        <v>181.08566624909463</v>
      </c>
      <c r="BI66" s="18"/>
      <c r="BL66" s="18">
        <f>AP69*COS(AM50*PI()/180)</f>
        <v>40.000000000000007</v>
      </c>
      <c r="BM66" s="18"/>
      <c r="CE66" s="6"/>
      <c r="CR66" s="34"/>
      <c r="CS66" s="26" t="s">
        <v>71</v>
      </c>
      <c r="CT66" s="27"/>
      <c r="CU66" s="28"/>
      <c r="CV66" s="3">
        <v>100</v>
      </c>
      <c r="CW66" s="2">
        <v>3.2</v>
      </c>
    </row>
    <row r="67" spans="2:101">
      <c r="B67" s="5"/>
      <c r="P67" s="1" t="s">
        <v>1</v>
      </c>
      <c r="AE67" s="23" t="s">
        <v>56</v>
      </c>
      <c r="AF67" s="23"/>
      <c r="AG67" s="23"/>
      <c r="AH67" s="23"/>
      <c r="CE67" s="6"/>
      <c r="CH67" s="8" t="s">
        <v>207</v>
      </c>
      <c r="CR67" s="34"/>
      <c r="CS67" s="26" t="s">
        <v>72</v>
      </c>
      <c r="CT67" s="27"/>
      <c r="CU67" s="28"/>
      <c r="CV67" s="3">
        <v>110</v>
      </c>
      <c r="CW67" s="2">
        <v>3.07</v>
      </c>
    </row>
    <row r="68" spans="2:101">
      <c r="B68" s="5"/>
      <c r="P68" s="23" t="s">
        <v>47</v>
      </c>
      <c r="Q68" s="23"/>
      <c r="R68" s="23"/>
      <c r="S68" s="23"/>
      <c r="AM68" s="18">
        <f>INDEX($CW$3:$CW$175,MATCH(AE67,$CS$3:$CS$175,0),0)*10</f>
        <v>22.1</v>
      </c>
      <c r="AN68" s="18"/>
      <c r="BE68" s="18">
        <f>+AY66+BC66+BH66+BL66</f>
        <v>374.44146442071212</v>
      </c>
      <c r="BF68" s="18"/>
      <c r="CE68" s="6"/>
      <c r="CR68" s="34"/>
      <c r="CS68" s="26" t="s">
        <v>73</v>
      </c>
      <c r="CT68" s="27"/>
      <c r="CU68" s="28"/>
      <c r="CV68" s="3">
        <v>110</v>
      </c>
      <c r="CW68" s="2">
        <v>3.15</v>
      </c>
    </row>
    <row r="69" spans="2:101">
      <c r="B69" s="5"/>
      <c r="AP69" s="18">
        <f>INDEX($CV$3:$CV$175,MATCH(AE67,$CS$3:$CS$175,0),0)</f>
        <v>80</v>
      </c>
      <c r="AQ69" s="18"/>
      <c r="CE69" s="6"/>
      <c r="CR69" s="34"/>
      <c r="CS69" s="26" t="s">
        <v>74</v>
      </c>
      <c r="CT69" s="27"/>
      <c r="CU69" s="28"/>
      <c r="CV69" s="3">
        <v>110</v>
      </c>
      <c r="CW69" s="2">
        <v>3.21</v>
      </c>
    </row>
    <row r="70" spans="2:101">
      <c r="B70" s="5"/>
      <c r="CE70" s="6"/>
      <c r="CR70" s="34"/>
      <c r="CS70" s="26" t="s">
        <v>75</v>
      </c>
      <c r="CT70" s="27"/>
      <c r="CU70" s="28"/>
      <c r="CV70" s="3">
        <v>120</v>
      </c>
      <c r="CW70" s="2">
        <v>3.36</v>
      </c>
    </row>
    <row r="71" spans="2:101">
      <c r="B71" s="5"/>
      <c r="CE71" s="6"/>
      <c r="CR71" s="34"/>
      <c r="CS71" s="26" t="s">
        <v>76</v>
      </c>
      <c r="CT71" s="27"/>
      <c r="CU71" s="28"/>
      <c r="CV71" s="3">
        <v>120</v>
      </c>
      <c r="CW71" s="2">
        <v>3.4</v>
      </c>
    </row>
    <row r="72" spans="2:101">
      <c r="B72" s="5"/>
      <c r="U72" s="18">
        <f>INDEX($CW$3:$CW$175,MATCH(P68,$CS$3:$CS$175,0),0)*10</f>
        <v>19.3</v>
      </c>
      <c r="V72" s="18"/>
      <c r="W72" s="18">
        <f>+V74-U72</f>
        <v>50.7</v>
      </c>
      <c r="X72" s="18"/>
      <c r="CE72" s="6"/>
      <c r="CR72" s="34"/>
      <c r="CS72" s="26" t="s">
        <v>77</v>
      </c>
      <c r="CT72" s="27"/>
      <c r="CU72" s="28"/>
      <c r="CV72" s="3">
        <v>120</v>
      </c>
      <c r="CW72" s="2">
        <v>3.44</v>
      </c>
    </row>
    <row r="73" spans="2:101">
      <c r="B73" s="5"/>
      <c r="CE73" s="6"/>
      <c r="CR73" s="34"/>
      <c r="CS73" s="26" t="s">
        <v>78</v>
      </c>
      <c r="CT73" s="27"/>
      <c r="CU73" s="28"/>
      <c r="CV73" s="3">
        <v>120</v>
      </c>
      <c r="CW73" s="2">
        <v>3.51</v>
      </c>
    </row>
    <row r="74" spans="2:101">
      <c r="B74" s="5"/>
      <c r="V74" s="18">
        <f>INDEX($CV$3:$CV$175,MATCH(P68,$CS$3:$CS$175,0),0)</f>
        <v>70</v>
      </c>
      <c r="W74" s="18"/>
      <c r="CE74" s="6"/>
      <c r="CR74" s="34"/>
      <c r="CS74" s="26" t="s">
        <v>79</v>
      </c>
      <c r="CT74" s="27"/>
      <c r="CU74" s="28"/>
      <c r="CV74" s="3">
        <v>130</v>
      </c>
      <c r="CW74" s="2">
        <v>3.64</v>
      </c>
    </row>
    <row r="75" spans="2:101">
      <c r="B75" s="5"/>
      <c r="CE75" s="6"/>
      <c r="CR75" s="34"/>
      <c r="CS75" s="26" t="s">
        <v>80</v>
      </c>
      <c r="CT75" s="27"/>
      <c r="CU75" s="28"/>
      <c r="CV75" s="3">
        <v>130</v>
      </c>
      <c r="CW75" s="2">
        <v>3.72</v>
      </c>
    </row>
    <row r="76" spans="2:101">
      <c r="B76" s="5"/>
      <c r="H76" s="8" t="s">
        <v>112</v>
      </c>
      <c r="CE76" s="6"/>
      <c r="CR76" s="34"/>
      <c r="CS76" s="26" t="s">
        <v>81</v>
      </c>
      <c r="CT76" s="27"/>
      <c r="CU76" s="28"/>
      <c r="CV76" s="3">
        <v>130</v>
      </c>
      <c r="CW76" s="2">
        <v>3.8</v>
      </c>
    </row>
    <row r="77" spans="2:101">
      <c r="B77" s="5"/>
      <c r="V77" s="18">
        <f>INDEX($CV$3:$CV$175,MATCH(O84,$CS$3:$CS$175,0),0)</f>
        <v>80</v>
      </c>
      <c r="W77" s="18"/>
      <c r="CE77" s="6"/>
      <c r="CR77" s="34"/>
      <c r="CS77" s="26" t="s">
        <v>82</v>
      </c>
      <c r="CT77" s="27"/>
      <c r="CU77" s="28"/>
      <c r="CV77" s="3">
        <v>140</v>
      </c>
      <c r="CW77" s="2">
        <v>3.92</v>
      </c>
    </row>
    <row r="78" spans="2:101">
      <c r="B78" s="5"/>
      <c r="CE78" s="6"/>
      <c r="CR78" s="34"/>
      <c r="CS78" s="26" t="s">
        <v>83</v>
      </c>
      <c r="CT78" s="27"/>
      <c r="CU78" s="28"/>
      <c r="CV78" s="3">
        <v>140</v>
      </c>
      <c r="CW78" s="2">
        <v>4</v>
      </c>
    </row>
    <row r="79" spans="2:101">
      <c r="B79" s="5"/>
      <c r="U79" s="18">
        <f>INDEX($CW$3:$CW$175,MATCH(O84,$CS$3:$CS$175,0),0)*10</f>
        <v>22.1</v>
      </c>
      <c r="V79" s="18"/>
      <c r="W79" s="18">
        <f>+V77-U79</f>
        <v>57.9</v>
      </c>
      <c r="X79" s="18"/>
      <c r="CE79" s="6"/>
      <c r="CR79" s="34"/>
      <c r="CS79" s="26" t="s">
        <v>84</v>
      </c>
      <c r="CT79" s="27"/>
      <c r="CU79" s="28"/>
      <c r="CV79" s="3">
        <v>150</v>
      </c>
      <c r="CW79" s="2">
        <v>4.12</v>
      </c>
    </row>
    <row r="80" spans="2:101">
      <c r="B80" s="5"/>
      <c r="AS80" s="8" t="s">
        <v>108</v>
      </c>
      <c r="CE80" s="6"/>
      <c r="CR80" s="34"/>
      <c r="CS80" s="26" t="s">
        <v>85</v>
      </c>
      <c r="CT80" s="27"/>
      <c r="CU80" s="28"/>
      <c r="CV80" s="3">
        <v>150</v>
      </c>
      <c r="CW80" s="2">
        <v>4.21</v>
      </c>
    </row>
    <row r="81" spans="2:101">
      <c r="B81" s="5"/>
      <c r="CE81" s="6"/>
      <c r="CR81" s="34"/>
      <c r="CS81" s="26" t="s">
        <v>86</v>
      </c>
      <c r="CT81" s="27"/>
      <c r="CU81" s="28"/>
      <c r="CV81" s="3">
        <v>150</v>
      </c>
      <c r="CW81" s="2">
        <v>4.25</v>
      </c>
    </row>
    <row r="82" spans="2:101">
      <c r="B82" s="5"/>
      <c r="AR82" s="18">
        <f>+R87</f>
        <v>50</v>
      </c>
      <c r="AS82" s="18"/>
      <c r="AV82" s="18">
        <f>+V77</f>
        <v>80</v>
      </c>
      <c r="AW82" s="18"/>
      <c r="AZ82" s="18">
        <f>+Z87</f>
        <v>60</v>
      </c>
      <c r="BA82" s="18"/>
      <c r="CE82" s="6"/>
      <c r="CR82" s="34"/>
      <c r="CS82" s="26" t="s">
        <v>87</v>
      </c>
      <c r="CT82" s="27"/>
      <c r="CU82" s="28"/>
      <c r="CV82" s="3">
        <v>150</v>
      </c>
      <c r="CW82" s="2">
        <v>4.29</v>
      </c>
    </row>
    <row r="83" spans="2:101">
      <c r="B83" s="5"/>
      <c r="O83" s="1" t="s">
        <v>1</v>
      </c>
      <c r="CE83" s="6"/>
      <c r="CR83" s="34"/>
      <c r="CS83" s="26" t="s">
        <v>88</v>
      </c>
      <c r="CT83" s="27"/>
      <c r="CU83" s="28"/>
      <c r="CV83" s="3">
        <v>150</v>
      </c>
      <c r="CW83" s="2">
        <v>4.3600000000000003</v>
      </c>
    </row>
    <row r="84" spans="2:101">
      <c r="B84" s="5"/>
      <c r="O84" s="23" t="s">
        <v>56</v>
      </c>
      <c r="P84" s="23"/>
      <c r="Q84" s="23"/>
      <c r="R84" s="23"/>
      <c r="CE84" s="6"/>
      <c r="CR84" s="34"/>
      <c r="CS84" s="26" t="s">
        <v>89</v>
      </c>
      <c r="CT84" s="27"/>
      <c r="CU84" s="28"/>
      <c r="CV84" s="3">
        <v>150</v>
      </c>
      <c r="CW84" s="2">
        <v>4.4400000000000004</v>
      </c>
    </row>
    <row r="85" spans="2:101">
      <c r="B85" s="5"/>
      <c r="CE85" s="6"/>
      <c r="CR85" s="34"/>
      <c r="CS85" s="26" t="s">
        <v>90</v>
      </c>
      <c r="CT85" s="27"/>
      <c r="CU85" s="28"/>
      <c r="CV85" s="3">
        <v>160</v>
      </c>
      <c r="CW85" s="2">
        <v>4.49</v>
      </c>
    </row>
    <row r="86" spans="2:101">
      <c r="B86" s="5"/>
      <c r="CE86" s="6"/>
      <c r="CR86" s="34"/>
      <c r="CS86" s="26" t="s">
        <v>91</v>
      </c>
      <c r="CT86" s="27"/>
      <c r="CU86" s="28"/>
      <c r="CV86" s="3">
        <v>160</v>
      </c>
      <c r="CW86" s="2">
        <v>4.57</v>
      </c>
    </row>
    <row r="87" spans="2:101">
      <c r="B87" s="5"/>
      <c r="R87" s="19">
        <v>50</v>
      </c>
      <c r="S87" s="19"/>
      <c r="Z87" s="19">
        <v>60</v>
      </c>
      <c r="AA87" s="19"/>
      <c r="CE87" s="6"/>
      <c r="CR87" s="34"/>
      <c r="CS87" s="26" t="s">
        <v>92</v>
      </c>
      <c r="CT87" s="27"/>
      <c r="CU87" s="28"/>
      <c r="CV87" s="3">
        <v>160</v>
      </c>
      <c r="CW87" s="2">
        <v>4.6500000000000004</v>
      </c>
    </row>
    <row r="88" spans="2:101">
      <c r="B88" s="5"/>
      <c r="AO88" s="20">
        <f>+O94+N100</f>
        <v>165</v>
      </c>
      <c r="BC88" s="20">
        <f>+AO88</f>
        <v>165</v>
      </c>
      <c r="CE88" s="6"/>
      <c r="CR88" s="34"/>
      <c r="CS88" s="26" t="s">
        <v>93</v>
      </c>
      <c r="CT88" s="27"/>
      <c r="CU88" s="28"/>
      <c r="CV88" s="3">
        <v>180</v>
      </c>
      <c r="CW88" s="2">
        <v>5.0199999999999996</v>
      </c>
    </row>
    <row r="89" spans="2:101">
      <c r="B89" s="5"/>
      <c r="AO89" s="20"/>
      <c r="BC89" s="20"/>
      <c r="CE89" s="6"/>
      <c r="CR89" s="34"/>
      <c r="CS89" s="26" t="s">
        <v>94</v>
      </c>
      <c r="CT89" s="27"/>
      <c r="CU89" s="28"/>
      <c r="CV89" s="3">
        <v>180</v>
      </c>
      <c r="CW89" s="2">
        <v>5.0999999999999996</v>
      </c>
    </row>
    <row r="90" spans="2:101">
      <c r="B90" s="5"/>
      <c r="AO90" s="20"/>
      <c r="BC90" s="20"/>
      <c r="BE90" s="20">
        <f>+BC88+BC96</f>
        <v>265</v>
      </c>
      <c r="CE90" s="6"/>
      <c r="CR90" s="34"/>
      <c r="CS90" s="26" t="s">
        <v>95</v>
      </c>
      <c r="CT90" s="27"/>
      <c r="CU90" s="28"/>
      <c r="CV90" s="3">
        <v>180</v>
      </c>
      <c r="CW90" s="2">
        <v>5.18</v>
      </c>
    </row>
    <row r="91" spans="2:101">
      <c r="B91" s="5"/>
      <c r="BE91" s="20"/>
      <c r="CE91" s="6"/>
      <c r="CR91" s="34"/>
      <c r="CS91" s="26" t="s">
        <v>96</v>
      </c>
      <c r="CT91" s="27"/>
      <c r="CU91" s="28"/>
      <c r="CV91" s="3">
        <v>180</v>
      </c>
      <c r="CW91" s="2">
        <v>5.26</v>
      </c>
    </row>
    <row r="92" spans="2:101">
      <c r="B92" s="5"/>
      <c r="BE92" s="20"/>
      <c r="CE92" s="6"/>
      <c r="CR92" s="34"/>
      <c r="CS92" s="26" t="s">
        <v>97</v>
      </c>
      <c r="CT92" s="27"/>
      <c r="CU92" s="28"/>
      <c r="CV92" s="3">
        <v>200</v>
      </c>
      <c r="CW92" s="2">
        <v>5.52</v>
      </c>
    </row>
    <row r="93" spans="2:101">
      <c r="B93" s="5"/>
      <c r="CE93" s="6"/>
      <c r="CR93" s="34"/>
      <c r="CS93" s="26" t="s">
        <v>98</v>
      </c>
      <c r="CT93" s="27"/>
      <c r="CU93" s="28"/>
      <c r="CV93" s="3">
        <v>200</v>
      </c>
      <c r="CW93" s="2">
        <v>5.6</v>
      </c>
    </row>
    <row r="94" spans="2:101">
      <c r="B94" s="5"/>
      <c r="F94" s="1" t="s">
        <v>107</v>
      </c>
      <c r="O94" s="21">
        <v>150</v>
      </c>
      <c r="CE94" s="6"/>
      <c r="CR94" s="34"/>
      <c r="CS94" s="26" t="s">
        <v>99</v>
      </c>
      <c r="CT94" s="27"/>
      <c r="CU94" s="28"/>
      <c r="CV94" s="3">
        <v>200</v>
      </c>
      <c r="CW94" s="2">
        <v>5.68</v>
      </c>
    </row>
    <row r="95" spans="2:101">
      <c r="B95" s="5"/>
      <c r="F95" s="23" t="s">
        <v>69</v>
      </c>
      <c r="G95" s="23"/>
      <c r="H95" s="23"/>
      <c r="I95" s="23"/>
      <c r="O95" s="21"/>
      <c r="CE95" s="6"/>
      <c r="CR95" s="34"/>
      <c r="CS95" s="26" t="s">
        <v>100</v>
      </c>
      <c r="CT95" s="27"/>
      <c r="CU95" s="28"/>
      <c r="CV95" s="3">
        <v>200</v>
      </c>
      <c r="CW95" s="2">
        <v>5.84</v>
      </c>
    </row>
    <row r="96" spans="2:101">
      <c r="B96" s="5"/>
      <c r="O96" s="21"/>
      <c r="AO96" s="20">
        <f>+C102</f>
        <v>100</v>
      </c>
      <c r="BC96" s="20">
        <f>+AO96</f>
        <v>100</v>
      </c>
      <c r="CE96" s="6"/>
      <c r="CR96" s="34"/>
      <c r="CS96" s="26" t="s">
        <v>101</v>
      </c>
      <c r="CT96" s="27"/>
      <c r="CU96" s="28"/>
      <c r="CV96" s="3">
        <v>200</v>
      </c>
      <c r="CW96" s="2">
        <v>5.99</v>
      </c>
    </row>
    <row r="97" spans="2:101">
      <c r="B97" s="5"/>
      <c r="AO97" s="20"/>
      <c r="BC97" s="20"/>
      <c r="CE97" s="6"/>
      <c r="CR97" s="34"/>
      <c r="CS97" s="26" t="s">
        <v>102</v>
      </c>
      <c r="CT97" s="27"/>
      <c r="CU97" s="28"/>
      <c r="CV97" s="3">
        <v>250</v>
      </c>
      <c r="CW97" s="2">
        <v>6.84</v>
      </c>
    </row>
    <row r="98" spans="2:101">
      <c r="B98" s="5"/>
      <c r="AO98" s="20"/>
      <c r="BC98" s="20"/>
      <c r="CE98" s="6"/>
      <c r="CR98" s="34"/>
      <c r="CS98" s="26" t="s">
        <v>103</v>
      </c>
      <c r="CT98" s="27"/>
      <c r="CU98" s="28"/>
      <c r="CV98" s="3">
        <v>250</v>
      </c>
      <c r="CW98" s="2">
        <v>6.92</v>
      </c>
    </row>
    <row r="99" spans="2:101">
      <c r="B99" s="5"/>
      <c r="CE99" s="6"/>
      <c r="CR99" s="34"/>
      <c r="CS99" s="26" t="s">
        <v>104</v>
      </c>
      <c r="CT99" s="27"/>
      <c r="CU99" s="28"/>
      <c r="CV99" s="3">
        <v>250</v>
      </c>
      <c r="CW99" s="2">
        <v>7</v>
      </c>
    </row>
    <row r="100" spans="2:101">
      <c r="B100" s="5"/>
      <c r="N100" s="19">
        <v>15</v>
      </c>
      <c r="O100" s="19"/>
      <c r="P100" s="1" t="s">
        <v>111</v>
      </c>
      <c r="CE100" s="6"/>
      <c r="CR100" s="35"/>
      <c r="CS100" s="26" t="s">
        <v>105</v>
      </c>
      <c r="CT100" s="27"/>
      <c r="CU100" s="28"/>
      <c r="CV100" s="3">
        <v>250</v>
      </c>
      <c r="CW100" s="2">
        <v>7.08</v>
      </c>
    </row>
    <row r="101" spans="2:101">
      <c r="B101" s="5"/>
      <c r="E101" s="20">
        <f>+C102-D104</f>
        <v>70.2</v>
      </c>
      <c r="AV101" s="18">
        <f>+AR82+AV82+AZ82</f>
        <v>190</v>
      </c>
      <c r="AW101" s="18"/>
      <c r="CE101" s="6"/>
      <c r="CR101" s="36" t="s">
        <v>188</v>
      </c>
      <c r="CS101" s="26" t="s">
        <v>113</v>
      </c>
      <c r="CT101" s="27"/>
      <c r="CU101" s="28"/>
      <c r="CV101" s="3">
        <v>30</v>
      </c>
      <c r="CW101" s="2">
        <v>0.5</v>
      </c>
    </row>
    <row r="102" spans="2:101">
      <c r="B102" s="5"/>
      <c r="C102" s="20">
        <f>INDEX($CV$3:$CV$175,MATCH(F95,$CS$3:$CS$175,0),0)</f>
        <v>100</v>
      </c>
      <c r="E102" s="20"/>
      <c r="CE102" s="6"/>
      <c r="CR102" s="37"/>
      <c r="CS102" s="26" t="s">
        <v>114</v>
      </c>
      <c r="CT102" s="27"/>
      <c r="CU102" s="28"/>
      <c r="CV102" s="3">
        <v>30</v>
      </c>
      <c r="CW102" s="2">
        <v>0.54</v>
      </c>
    </row>
    <row r="103" spans="2:101">
      <c r="B103" s="5"/>
      <c r="C103" s="20"/>
      <c r="E103" s="20"/>
      <c r="CE103" s="6"/>
      <c r="CR103" s="37"/>
      <c r="CS103" s="26" t="s">
        <v>115</v>
      </c>
      <c r="CT103" s="27"/>
      <c r="CU103" s="28"/>
      <c r="CV103" s="3">
        <v>40</v>
      </c>
      <c r="CW103" s="2">
        <v>0.44</v>
      </c>
    </row>
    <row r="104" spans="2:101">
      <c r="B104" s="5"/>
      <c r="C104" s="20"/>
      <c r="D104" s="18">
        <f>INDEX($CW$3:$CW$175,MATCH(F95,$CS$3:$CS$175,0),0)*10</f>
        <v>29.8</v>
      </c>
      <c r="E104" s="18"/>
      <c r="CE104" s="6"/>
      <c r="CR104" s="37"/>
      <c r="CS104" s="26" t="s">
        <v>116</v>
      </c>
      <c r="CT104" s="27"/>
      <c r="CU104" s="28"/>
      <c r="CV104" s="3">
        <v>40</v>
      </c>
      <c r="CW104" s="2">
        <v>0.48</v>
      </c>
    </row>
    <row r="105" spans="2:101">
      <c r="B105" s="5"/>
      <c r="D105" s="18"/>
      <c r="E105" s="18"/>
      <c r="CE105" s="6"/>
      <c r="CR105" s="37"/>
      <c r="CS105" s="26" t="s">
        <v>117</v>
      </c>
      <c r="CT105" s="27"/>
      <c r="CU105" s="28"/>
      <c r="CV105" s="3">
        <v>45</v>
      </c>
      <c r="CW105" s="2">
        <v>0.7</v>
      </c>
    </row>
    <row r="106" spans="2:101">
      <c r="B106" s="5"/>
      <c r="CE106" s="6"/>
      <c r="CR106" s="37"/>
      <c r="CS106" s="26" t="s">
        <v>118</v>
      </c>
      <c r="CT106" s="27"/>
      <c r="CU106" s="28"/>
      <c r="CV106" s="3">
        <v>45</v>
      </c>
      <c r="CW106" s="2">
        <v>0.74</v>
      </c>
    </row>
    <row r="107" spans="2:101">
      <c r="B107" s="5"/>
      <c r="CE107" s="6"/>
      <c r="CR107" s="37"/>
      <c r="CS107" s="26" t="s">
        <v>119</v>
      </c>
      <c r="CT107" s="27"/>
      <c r="CU107" s="28"/>
      <c r="CV107" s="3">
        <v>45</v>
      </c>
      <c r="CW107" s="2">
        <v>0.78</v>
      </c>
    </row>
    <row r="108" spans="2:101">
      <c r="B108" s="5"/>
      <c r="CE108" s="6"/>
      <c r="CR108" s="37"/>
      <c r="CS108" s="26" t="s">
        <v>120</v>
      </c>
      <c r="CT108" s="27"/>
      <c r="CU108" s="28"/>
      <c r="CV108" s="3">
        <v>50</v>
      </c>
      <c r="CW108" s="2">
        <v>0.74</v>
      </c>
    </row>
    <row r="109" spans="2:101">
      <c r="B109" s="5"/>
      <c r="V109" s="18">
        <f>INDEX($CV$3:$CV$175,MATCH(O116,$CS$3:$CS$175,0),0)</f>
        <v>90</v>
      </c>
      <c r="W109" s="18"/>
      <c r="CE109" s="6"/>
      <c r="CR109" s="37"/>
      <c r="CS109" s="26" t="s">
        <v>121</v>
      </c>
      <c r="CT109" s="27"/>
      <c r="CU109" s="28"/>
      <c r="CV109" s="3">
        <v>50</v>
      </c>
      <c r="CW109" s="2">
        <v>1.03</v>
      </c>
    </row>
    <row r="110" spans="2:101">
      <c r="B110" s="5"/>
      <c r="CE110" s="6"/>
      <c r="CR110" s="37"/>
      <c r="CS110" s="26" t="s">
        <v>122</v>
      </c>
      <c r="CT110" s="27"/>
      <c r="CU110" s="28"/>
      <c r="CV110" s="3">
        <v>50</v>
      </c>
      <c r="CW110" s="2">
        <v>1.07</v>
      </c>
    </row>
    <row r="111" spans="2:101">
      <c r="B111" s="5"/>
      <c r="U111" s="18">
        <f>INDEX($CW$3:$CW$175,MATCH(O116,$CS$3:$CS$175,0),0)*10</f>
        <v>27</v>
      </c>
      <c r="V111" s="18"/>
      <c r="W111" s="18">
        <f>+V109-U111</f>
        <v>63</v>
      </c>
      <c r="X111" s="18"/>
      <c r="CE111" s="6"/>
      <c r="CR111" s="37"/>
      <c r="CS111" s="26" t="s">
        <v>123</v>
      </c>
      <c r="CT111" s="27"/>
      <c r="CU111" s="28"/>
      <c r="CV111" s="3">
        <v>60</v>
      </c>
      <c r="CW111" s="2">
        <v>0.68</v>
      </c>
    </row>
    <row r="112" spans="2:101">
      <c r="B112" s="5"/>
      <c r="F112" s="8" t="s">
        <v>112</v>
      </c>
      <c r="AZ112" s="8" t="s">
        <v>108</v>
      </c>
      <c r="CE112" s="6"/>
      <c r="CR112" s="37"/>
      <c r="CS112" s="26" t="s">
        <v>124</v>
      </c>
      <c r="CT112" s="27"/>
      <c r="CU112" s="28"/>
      <c r="CV112" s="3">
        <v>60</v>
      </c>
      <c r="CW112" s="2">
        <v>0.76</v>
      </c>
    </row>
    <row r="113" spans="2:101">
      <c r="B113" s="5"/>
      <c r="AM113" s="18">
        <f>INDEX($CV$3:$CV$175,MATCH(AC116,$CS$3:$CS$175,0),0)</f>
        <v>80</v>
      </c>
      <c r="AN113" s="18"/>
      <c r="CE113" s="6"/>
      <c r="CR113" s="37"/>
      <c r="CS113" s="26" t="s">
        <v>125</v>
      </c>
      <c r="CT113" s="27"/>
      <c r="CU113" s="28"/>
      <c r="CV113" s="3">
        <v>60</v>
      </c>
      <c r="CW113" s="2">
        <v>0.97</v>
      </c>
    </row>
    <row r="114" spans="2:101">
      <c r="B114" s="5"/>
      <c r="AK114" s="18">
        <f>INDEX($CW$3:$CW$175,MATCH(AC116,$CS$3:$CS$175,0),0)*10</f>
        <v>23.4</v>
      </c>
      <c r="AL114" s="18"/>
      <c r="AV114" s="18">
        <f>+R119</f>
        <v>50</v>
      </c>
      <c r="AW114" s="18"/>
      <c r="AX114" s="18"/>
      <c r="AZ114" s="18">
        <f>+V109</f>
        <v>90</v>
      </c>
      <c r="BA114" s="18"/>
      <c r="BD114" s="18">
        <f>((AL115*SIN(AM124*PI()/180)+AI132+E133)/COS(AM124*PI()/180)+AL136)*SIN(AM124*PI()/180)-W111-AK114*COS(AM124*PI()/180)</f>
        <v>71.65233539677979</v>
      </c>
      <c r="BE114" s="18"/>
      <c r="BF114" s="18"/>
      <c r="BH114" s="18">
        <f>AM113*COS(AM124*PI()/180)</f>
        <v>61.283555449518239</v>
      </c>
      <c r="BI114" s="18"/>
      <c r="BJ114" s="18"/>
      <c r="CE114" s="6"/>
      <c r="CR114" s="37"/>
      <c r="CS114" s="26" t="s">
        <v>126</v>
      </c>
      <c r="CT114" s="27"/>
      <c r="CU114" s="28"/>
      <c r="CV114" s="3">
        <v>60</v>
      </c>
      <c r="CW114" s="2">
        <v>1.01</v>
      </c>
    </row>
    <row r="115" spans="2:101">
      <c r="B115" s="5"/>
      <c r="O115" s="1" t="s">
        <v>1</v>
      </c>
      <c r="AC115" s="1" t="s">
        <v>1</v>
      </c>
      <c r="AL115" s="18">
        <f>+AM113-AK114</f>
        <v>56.6</v>
      </c>
      <c r="AM115" s="18"/>
      <c r="CE115" s="6"/>
      <c r="CR115" s="37"/>
      <c r="CS115" s="26" t="s">
        <v>127</v>
      </c>
      <c r="CT115" s="27"/>
      <c r="CU115" s="28"/>
      <c r="CV115" s="3">
        <v>60</v>
      </c>
      <c r="CW115" s="2">
        <v>1.05</v>
      </c>
    </row>
    <row r="116" spans="2:101">
      <c r="B116" s="5"/>
      <c r="O116" s="23" t="s">
        <v>64</v>
      </c>
      <c r="P116" s="23"/>
      <c r="Q116" s="23"/>
      <c r="R116" s="23"/>
      <c r="AC116" s="23" t="s">
        <v>58</v>
      </c>
      <c r="AD116" s="23"/>
      <c r="AE116" s="23"/>
      <c r="AF116" s="23"/>
      <c r="CE116" s="6"/>
      <c r="CR116" s="37"/>
      <c r="CS116" s="26" t="s">
        <v>128</v>
      </c>
      <c r="CT116" s="27"/>
      <c r="CU116" s="28"/>
      <c r="CV116" s="3">
        <v>65</v>
      </c>
      <c r="CW116" s="2">
        <v>1.25</v>
      </c>
    </row>
    <row r="117" spans="2:101">
      <c r="B117" s="5"/>
      <c r="Y117" s="20">
        <f>(AL115*SIN(AM124*PI()/180)+AI132)*TAN(AM124*PI()/180)+E133*TAN(AM124*PI()/180)-W111-AK114*COS(AM124*PI()/180)</f>
        <v>23.443264670289363</v>
      </c>
      <c r="BK117" s="18">
        <f>E133+AS122-(((AL115*SIN(AM124*PI()/180)+AI132+E133)/COS(AM124*PI()/180)+AL136)*COS(AM124*PI()/180)+AK114*SIN(AM124*PI()/180))</f>
        <v>36.123657991153522</v>
      </c>
      <c r="BL117" s="18"/>
      <c r="BP117" s="18"/>
      <c r="BQ117" s="18"/>
      <c r="BR117" s="18"/>
      <c r="BS117" s="18"/>
      <c r="BT117" s="18"/>
      <c r="CE117" s="6"/>
      <c r="CR117" s="37"/>
      <c r="CS117" s="26" t="s">
        <v>129</v>
      </c>
      <c r="CT117" s="27"/>
      <c r="CU117" s="28"/>
      <c r="CV117" s="3">
        <v>65</v>
      </c>
      <c r="CW117" s="2">
        <v>1.33</v>
      </c>
    </row>
    <row r="118" spans="2:101">
      <c r="B118" s="5"/>
      <c r="Y118" s="20"/>
      <c r="BK118" s="18"/>
      <c r="BL118" s="18"/>
      <c r="CE118" s="6"/>
      <c r="CR118" s="37"/>
      <c r="CS118" s="26" t="s">
        <v>130</v>
      </c>
      <c r="CT118" s="27"/>
      <c r="CU118" s="28"/>
      <c r="CV118" s="3">
        <v>65</v>
      </c>
      <c r="CW118" s="2">
        <v>1.41</v>
      </c>
    </row>
    <row r="119" spans="2:101">
      <c r="B119" s="5"/>
      <c r="R119" s="19">
        <v>50</v>
      </c>
      <c r="S119" s="19"/>
      <c r="Y119" s="20"/>
      <c r="CE119" s="6"/>
      <c r="CR119" s="37"/>
      <c r="CS119" s="26" t="s">
        <v>131</v>
      </c>
      <c r="CT119" s="27"/>
      <c r="CU119" s="28"/>
      <c r="CV119" s="3">
        <v>75</v>
      </c>
      <c r="CW119" s="2">
        <v>1.17</v>
      </c>
    </row>
    <row r="120" spans="2:101">
      <c r="B120" s="5"/>
      <c r="BK120" s="18">
        <f>AM113*SIN(AM124*PI()/180)</f>
        <v>51.42300877492314</v>
      </c>
      <c r="BL120" s="18"/>
      <c r="CE120" s="6"/>
      <c r="CR120" s="37"/>
      <c r="CS120" s="26" t="s">
        <v>132</v>
      </c>
      <c r="CT120" s="27"/>
      <c r="CU120" s="28"/>
      <c r="CV120" s="3">
        <v>75</v>
      </c>
      <c r="CW120" s="2">
        <v>1.25</v>
      </c>
    </row>
    <row r="121" spans="2:101">
      <c r="B121" s="5"/>
      <c r="CE121" s="6"/>
      <c r="CR121" s="37"/>
      <c r="CS121" s="26" t="s">
        <v>133</v>
      </c>
      <c r="CT121" s="27"/>
      <c r="CU121" s="28"/>
      <c r="CV121" s="3">
        <v>75</v>
      </c>
      <c r="CW121" s="2">
        <v>1.32</v>
      </c>
    </row>
    <row r="122" spans="2:101">
      <c r="B122" s="5"/>
      <c r="AS122" s="20">
        <f>+O126+N132</f>
        <v>165</v>
      </c>
      <c r="CE122" s="6"/>
      <c r="CR122" s="37"/>
      <c r="CS122" s="26" t="s">
        <v>134</v>
      </c>
      <c r="CT122" s="27"/>
      <c r="CU122" s="28"/>
      <c r="CV122" s="3">
        <v>75</v>
      </c>
      <c r="CW122" s="2">
        <v>1.33</v>
      </c>
    </row>
    <row r="123" spans="2:101">
      <c r="B123" s="5"/>
      <c r="AS123" s="20"/>
      <c r="CE123" s="6"/>
      <c r="CR123" s="37"/>
      <c r="CS123" s="26" t="s">
        <v>135</v>
      </c>
      <c r="CT123" s="27"/>
      <c r="CU123" s="28"/>
      <c r="CV123" s="3">
        <v>75</v>
      </c>
      <c r="CW123" s="2">
        <v>1.41</v>
      </c>
    </row>
    <row r="124" spans="2:101">
      <c r="B124" s="5"/>
      <c r="AK124" s="10" t="s">
        <v>110</v>
      </c>
      <c r="AM124" s="19">
        <v>40</v>
      </c>
      <c r="AN124" s="19"/>
      <c r="AO124" s="9" t="s">
        <v>0</v>
      </c>
      <c r="AS124" s="20"/>
      <c r="BN124" s="20">
        <f>+BL126+BK120+BK117</f>
        <v>265</v>
      </c>
      <c r="CE124" s="6"/>
      <c r="CR124" s="37"/>
      <c r="CS124" s="26" t="s">
        <v>136</v>
      </c>
      <c r="CT124" s="27"/>
      <c r="CU124" s="28"/>
      <c r="CV124" s="3">
        <v>75</v>
      </c>
      <c r="CW124" s="2">
        <v>1.48</v>
      </c>
    </row>
    <row r="125" spans="2:101">
      <c r="B125" s="5"/>
      <c r="BN125" s="20"/>
      <c r="CE125" s="6"/>
      <c r="CR125" s="37"/>
      <c r="CS125" s="26" t="s">
        <v>137</v>
      </c>
      <c r="CT125" s="27"/>
      <c r="CU125" s="28"/>
      <c r="CV125" s="3">
        <v>80</v>
      </c>
      <c r="CW125" s="2">
        <v>0.88</v>
      </c>
    </row>
    <row r="126" spans="2:101">
      <c r="B126" s="5"/>
      <c r="F126" s="1" t="s">
        <v>107</v>
      </c>
      <c r="O126" s="21">
        <v>150</v>
      </c>
      <c r="BL126" s="20">
        <f>+C134+AI132+AH128</f>
        <v>177.45333323392333</v>
      </c>
      <c r="BN126" s="20"/>
      <c r="CE126" s="6"/>
      <c r="CR126" s="37"/>
      <c r="CS126" s="26" t="s">
        <v>138</v>
      </c>
      <c r="CT126" s="27"/>
      <c r="CU126" s="28"/>
      <c r="CV126" s="3">
        <v>80</v>
      </c>
      <c r="CW126" s="2">
        <v>0.95</v>
      </c>
    </row>
    <row r="127" spans="2:101">
      <c r="B127" s="5"/>
      <c r="F127" s="23" t="s">
        <v>71</v>
      </c>
      <c r="G127" s="23"/>
      <c r="H127" s="23"/>
      <c r="I127" s="23"/>
      <c r="O127" s="21"/>
      <c r="BL127" s="20"/>
      <c r="CE127" s="6"/>
      <c r="CR127" s="37"/>
      <c r="CS127" s="26" t="s">
        <v>139</v>
      </c>
      <c r="CT127" s="27"/>
      <c r="CU127" s="28"/>
      <c r="CV127" s="3">
        <v>80</v>
      </c>
      <c r="CW127" s="2">
        <v>1.65</v>
      </c>
    </row>
    <row r="128" spans="2:101">
      <c r="B128" s="5"/>
      <c r="O128" s="21"/>
      <c r="AH128" s="20">
        <f>((AL115*SIN(AM124*PI()/180)+AI132+E133)/COS(AM124*PI()/180)+AL136)*COS(AM124*PI()/180)-E133-AI132-AL115*SIN(AM124*PI()/180)</f>
        <v>57.453333233923345</v>
      </c>
      <c r="BL128" s="20"/>
      <c r="CE128" s="6"/>
      <c r="CR128" s="37"/>
      <c r="CS128" s="26" t="s">
        <v>140</v>
      </c>
      <c r="CT128" s="27"/>
      <c r="CU128" s="28"/>
      <c r="CV128" s="3">
        <v>80</v>
      </c>
      <c r="CW128" s="2">
        <v>1.73</v>
      </c>
    </row>
    <row r="129" spans="2:101">
      <c r="B129" s="5"/>
      <c r="AH129" s="20"/>
      <c r="AS129" s="20">
        <f>+C134</f>
        <v>100</v>
      </c>
      <c r="CE129" s="6"/>
      <c r="CR129" s="37"/>
      <c r="CS129" s="26" t="s">
        <v>141</v>
      </c>
      <c r="CT129" s="27"/>
      <c r="CU129" s="28"/>
      <c r="CV129" s="3">
        <v>80</v>
      </c>
      <c r="CW129" s="2">
        <v>1.81</v>
      </c>
    </row>
    <row r="130" spans="2:101">
      <c r="B130" s="5"/>
      <c r="AH130" s="20"/>
      <c r="AS130" s="20"/>
      <c r="CE130" s="6"/>
      <c r="CR130" s="37"/>
      <c r="CS130" s="26" t="s">
        <v>142</v>
      </c>
      <c r="CT130" s="27"/>
      <c r="CU130" s="28"/>
      <c r="CV130" s="3">
        <v>90</v>
      </c>
      <c r="CW130" s="2">
        <v>1.41</v>
      </c>
    </row>
    <row r="131" spans="2:101">
      <c r="B131" s="5"/>
      <c r="AS131" s="20"/>
      <c r="CE131" s="6"/>
      <c r="CR131" s="37"/>
      <c r="CS131" s="26" t="s">
        <v>143</v>
      </c>
      <c r="CT131" s="27"/>
      <c r="CU131" s="28"/>
      <c r="CV131" s="3">
        <v>90</v>
      </c>
      <c r="CW131" s="2">
        <v>1.49</v>
      </c>
    </row>
    <row r="132" spans="2:101">
      <c r="B132" s="5"/>
      <c r="N132" s="19">
        <v>15</v>
      </c>
      <c r="O132" s="19"/>
      <c r="AI132" s="19">
        <v>20</v>
      </c>
      <c r="AJ132" s="19"/>
      <c r="CE132" s="6"/>
      <c r="CR132" s="37"/>
      <c r="CS132" s="26" t="s">
        <v>144</v>
      </c>
      <c r="CT132" s="27"/>
      <c r="CU132" s="28"/>
      <c r="CV132" s="3">
        <v>90</v>
      </c>
      <c r="CW132" s="2">
        <v>1.93</v>
      </c>
    </row>
    <row r="133" spans="2:101">
      <c r="B133" s="5"/>
      <c r="E133" s="20">
        <f>+C134-D136</f>
        <v>68</v>
      </c>
      <c r="CE133" s="6"/>
      <c r="CR133" s="37"/>
      <c r="CS133" s="26" t="s">
        <v>145</v>
      </c>
      <c r="CT133" s="27"/>
      <c r="CU133" s="28"/>
      <c r="CV133" s="3">
        <v>100</v>
      </c>
      <c r="CW133" s="2">
        <v>1.04</v>
      </c>
    </row>
    <row r="134" spans="2:101">
      <c r="B134" s="5"/>
      <c r="C134" s="20">
        <f>INDEX($CV$3:$CV$175,MATCH(F127,$CS$3:$CS$175,0),0)</f>
        <v>100</v>
      </c>
      <c r="E134" s="20"/>
      <c r="BC134" s="18">
        <f>+AV114+AZ114+BD114+BH114</f>
        <v>272.93589084629804</v>
      </c>
      <c r="BD134" s="18"/>
      <c r="CE134" s="6"/>
      <c r="CR134" s="37"/>
      <c r="CS134" s="26" t="s">
        <v>146</v>
      </c>
      <c r="CT134" s="27"/>
      <c r="CU134" s="28"/>
      <c r="CV134" s="3">
        <v>100</v>
      </c>
      <c r="CW134" s="2">
        <v>1.1299999999999999</v>
      </c>
    </row>
    <row r="135" spans="2:101">
      <c r="B135" s="5"/>
      <c r="C135" s="20"/>
      <c r="E135" s="20"/>
      <c r="CE135" s="6"/>
      <c r="CR135" s="37"/>
      <c r="CS135" s="26" t="s">
        <v>147</v>
      </c>
      <c r="CT135" s="27"/>
      <c r="CU135" s="28"/>
      <c r="CV135" s="3">
        <v>100</v>
      </c>
      <c r="CW135" s="2">
        <v>1.2</v>
      </c>
    </row>
    <row r="136" spans="2:101">
      <c r="B136" s="5"/>
      <c r="C136" s="20"/>
      <c r="D136" s="18">
        <f>INDEX($CW$3:$CW$175,MATCH(F127,$CS$3:$CS$175,0),0)*10</f>
        <v>32</v>
      </c>
      <c r="E136" s="18"/>
      <c r="AL136" s="19">
        <v>75</v>
      </c>
      <c r="AM136" s="19"/>
      <c r="CE136" s="6"/>
      <c r="CR136" s="37"/>
      <c r="CS136" s="26" t="s">
        <v>148</v>
      </c>
      <c r="CT136" s="27"/>
      <c r="CU136" s="28"/>
      <c r="CV136" s="3">
        <v>100</v>
      </c>
      <c r="CW136" s="2">
        <v>1.51</v>
      </c>
    </row>
    <row r="137" spans="2:101">
      <c r="B137" s="5"/>
      <c r="D137" s="18"/>
      <c r="E137" s="18"/>
      <c r="CE137" s="6"/>
      <c r="CR137" s="37"/>
      <c r="CS137" s="26" t="s">
        <v>149</v>
      </c>
      <c r="CT137" s="27"/>
      <c r="CU137" s="28"/>
      <c r="CV137" s="3">
        <v>100</v>
      </c>
      <c r="CW137" s="2">
        <v>1.59</v>
      </c>
    </row>
    <row r="138" spans="2:101">
      <c r="B138" s="5"/>
      <c r="CE138" s="6"/>
      <c r="CR138" s="37"/>
      <c r="CS138" s="26" t="s">
        <v>150</v>
      </c>
      <c r="CT138" s="27"/>
      <c r="CU138" s="28"/>
      <c r="CV138" s="3">
        <v>100</v>
      </c>
      <c r="CW138" s="2">
        <v>1.67</v>
      </c>
    </row>
    <row r="139" spans="2:101">
      <c r="B139" s="5"/>
      <c r="CE139" s="6"/>
      <c r="CR139" s="37"/>
      <c r="CS139" s="26" t="s">
        <v>151</v>
      </c>
      <c r="CT139" s="27"/>
      <c r="CU139" s="28"/>
      <c r="CV139" s="3">
        <v>100</v>
      </c>
      <c r="CW139" s="2">
        <v>1.83</v>
      </c>
    </row>
    <row r="140" spans="2:101">
      <c r="B140" s="5"/>
      <c r="CE140" s="6"/>
      <c r="CR140" s="37"/>
      <c r="CS140" s="26" t="s">
        <v>152</v>
      </c>
      <c r="CT140" s="27"/>
      <c r="CU140" s="28"/>
      <c r="CV140" s="3">
        <v>100</v>
      </c>
      <c r="CW140" s="2">
        <v>1.91</v>
      </c>
    </row>
    <row r="141" spans="2:101">
      <c r="B141" s="5"/>
      <c r="L141" s="8" t="s">
        <v>109</v>
      </c>
      <c r="AB141" s="1" t="s">
        <v>107</v>
      </c>
      <c r="CE141" s="6"/>
      <c r="CR141" s="37"/>
      <c r="CS141" s="26" t="s">
        <v>153</v>
      </c>
      <c r="CT141" s="27"/>
      <c r="CU141" s="28"/>
      <c r="CV141" s="3">
        <v>100</v>
      </c>
      <c r="CW141" s="2">
        <v>1.99</v>
      </c>
    </row>
    <row r="142" spans="2:101">
      <c r="B142" s="5"/>
      <c r="AB142" s="23" t="s">
        <v>71</v>
      </c>
      <c r="AC142" s="23"/>
      <c r="AD142" s="23"/>
      <c r="AE142" s="23"/>
      <c r="CE142" s="6"/>
      <c r="CR142" s="37"/>
      <c r="CS142" s="26" t="s">
        <v>154</v>
      </c>
      <c r="CT142" s="27"/>
      <c r="CU142" s="28"/>
      <c r="CV142" s="3">
        <v>120</v>
      </c>
      <c r="CW142" s="2">
        <v>1.87</v>
      </c>
    </row>
    <row r="143" spans="2:101">
      <c r="B143" s="5"/>
      <c r="CE143" s="6"/>
      <c r="CR143" s="37"/>
      <c r="CS143" s="26" t="s">
        <v>155</v>
      </c>
      <c r="CT143" s="27"/>
      <c r="CU143" s="28"/>
      <c r="CV143" s="3">
        <v>120</v>
      </c>
      <c r="CW143" s="2">
        <v>1.95</v>
      </c>
    </row>
    <row r="144" spans="2:101">
      <c r="B144" s="5"/>
      <c r="CE144" s="6"/>
      <c r="CR144" s="37"/>
      <c r="CS144" s="26" t="s">
        <v>156</v>
      </c>
      <c r="CT144" s="27"/>
      <c r="CU144" s="28"/>
      <c r="CV144" s="3">
        <v>120</v>
      </c>
      <c r="CW144" s="2">
        <v>2.0299999999999998</v>
      </c>
    </row>
    <row r="145" spans="2:101">
      <c r="B145" s="5"/>
      <c r="V145" s="18">
        <f>(E158*TAN(K153*PI()/180))+(E160*TAN((AC163/2+K153)*PI()/180))+(R172/COS((AC163/2+K153)*PI()/180))+(S163/COS((AC163/2+K153)*PI()/180))</f>
        <v>364.55614787720003</v>
      </c>
      <c r="W145" s="18"/>
      <c r="AJ145" s="18">
        <f>+V145</f>
        <v>364.55614787720003</v>
      </c>
      <c r="AK145" s="18"/>
      <c r="BP145" s="8" t="s">
        <v>108</v>
      </c>
      <c r="CE145" s="6"/>
      <c r="CR145" s="37"/>
      <c r="CS145" s="26" t="s">
        <v>157</v>
      </c>
      <c r="CT145" s="27"/>
      <c r="CU145" s="28"/>
      <c r="CV145" s="3">
        <v>120</v>
      </c>
      <c r="CW145" s="2">
        <v>2.1</v>
      </c>
    </row>
    <row r="146" spans="2:101">
      <c r="B146" s="5"/>
      <c r="CE146" s="6"/>
      <c r="CR146" s="37"/>
      <c r="CS146" s="26" t="s">
        <v>158</v>
      </c>
      <c r="CT146" s="27"/>
      <c r="CU146" s="28"/>
      <c r="CV146" s="3">
        <v>130</v>
      </c>
      <c r="CW146" s="2">
        <v>1.37</v>
      </c>
    </row>
    <row r="147" spans="2:101">
      <c r="B147" s="5"/>
      <c r="BL147" s="18">
        <f>V145*COS(K153*PI()/180)</f>
        <v>352.13419836704423</v>
      </c>
      <c r="BM147" s="18"/>
      <c r="BW147" s="18">
        <f>+BL147</f>
        <v>352.13419836704423</v>
      </c>
      <c r="BX147" s="18"/>
      <c r="CE147" s="6"/>
      <c r="CR147" s="37"/>
      <c r="CS147" s="26" t="s">
        <v>159</v>
      </c>
      <c r="CT147" s="27"/>
      <c r="CU147" s="28"/>
      <c r="CV147" s="3">
        <v>130</v>
      </c>
      <c r="CW147" s="2">
        <v>1.45</v>
      </c>
    </row>
    <row r="148" spans="2:101">
      <c r="B148" s="5"/>
      <c r="CE148" s="6"/>
      <c r="CR148" s="37"/>
      <c r="CS148" s="26" t="s">
        <v>160</v>
      </c>
      <c r="CT148" s="27"/>
      <c r="CU148" s="28"/>
      <c r="CV148" s="3">
        <v>130</v>
      </c>
      <c r="CW148" s="2">
        <v>1.53</v>
      </c>
    </row>
    <row r="149" spans="2:101">
      <c r="B149" s="5"/>
      <c r="J149" s="19">
        <v>200</v>
      </c>
      <c r="K149" s="19"/>
      <c r="CE149" s="6"/>
      <c r="CR149" s="37"/>
      <c r="CS149" s="26" t="s">
        <v>161</v>
      </c>
      <c r="CT149" s="27"/>
      <c r="CU149" s="28"/>
      <c r="CV149" s="3">
        <v>130</v>
      </c>
      <c r="CW149" s="2">
        <v>1.65</v>
      </c>
    </row>
    <row r="150" spans="2:101">
      <c r="B150" s="5"/>
      <c r="AT150" s="18">
        <f>+J149</f>
        <v>200</v>
      </c>
      <c r="AU150" s="18"/>
      <c r="CE150" s="6"/>
      <c r="CR150" s="37"/>
      <c r="CS150" s="26" t="s">
        <v>162</v>
      </c>
      <c r="CT150" s="27"/>
      <c r="CU150" s="28"/>
      <c r="CV150" s="3">
        <v>130</v>
      </c>
      <c r="CW150" s="2">
        <v>1.73</v>
      </c>
    </row>
    <row r="151" spans="2:101">
      <c r="B151" s="5"/>
      <c r="BF151" s="20">
        <f>V145*SIN(K153*PI()/180)</f>
        <v>94.354074079830255</v>
      </c>
      <c r="CE151" s="6"/>
      <c r="CR151" s="37"/>
      <c r="CS151" s="26" t="s">
        <v>163</v>
      </c>
      <c r="CT151" s="27"/>
      <c r="CU151" s="28"/>
      <c r="CV151" s="3">
        <v>130</v>
      </c>
      <c r="CW151" s="2">
        <v>1.81</v>
      </c>
    </row>
    <row r="152" spans="2:101">
      <c r="B152" s="5"/>
      <c r="BF152" s="20"/>
      <c r="CE152" s="6"/>
      <c r="CR152" s="37"/>
      <c r="CS152" s="26" t="s">
        <v>164</v>
      </c>
      <c r="CT152" s="27"/>
      <c r="CU152" s="28"/>
      <c r="CV152" s="3">
        <v>130</v>
      </c>
      <c r="CW152" s="2">
        <v>2.1800000000000002</v>
      </c>
    </row>
    <row r="153" spans="2:101">
      <c r="B153" s="5"/>
      <c r="K153" s="19">
        <v>15</v>
      </c>
      <c r="L153" s="19"/>
      <c r="M153" s="9" t="s">
        <v>0</v>
      </c>
      <c r="AT153" s="18">
        <f>+K153</f>
        <v>15</v>
      </c>
      <c r="AU153" s="18"/>
      <c r="AV153" s="9" t="s">
        <v>0</v>
      </c>
      <c r="BF153" s="20"/>
      <c r="CE153" s="6"/>
      <c r="CR153" s="37"/>
      <c r="CS153" s="26" t="s">
        <v>165</v>
      </c>
      <c r="CT153" s="27"/>
      <c r="CU153" s="28"/>
      <c r="CV153" s="3">
        <v>130</v>
      </c>
      <c r="CW153" s="2">
        <v>2.2599999999999998</v>
      </c>
    </row>
    <row r="154" spans="2:101">
      <c r="B154" s="5"/>
      <c r="CE154" s="6"/>
      <c r="CR154" s="37"/>
      <c r="CS154" s="26" t="s">
        <v>166</v>
      </c>
      <c r="CT154" s="27"/>
      <c r="CU154" s="28"/>
      <c r="CV154" s="3">
        <v>150</v>
      </c>
      <c r="CW154" s="2">
        <v>1.57</v>
      </c>
    </row>
    <row r="155" spans="2:101">
      <c r="B155" s="5"/>
      <c r="BF155" s="20">
        <f>C160*COS(K153*PI()/180)</f>
        <v>96.592582628906825</v>
      </c>
      <c r="CD155" s="20">
        <f>+(((Q157/COS((K153+AC163/2)*PI()/180))+(R172*TAN((K153+AC163/2)*PI()/180))+(E160/COS((K153+AC163/2)*PI()/180))+J149)*COS(AC163/2*PI()/180))+T173*SIN(AC163/2*PI()/180)+E158/COS(K153*PI()/180)</f>
        <v>505.64898916709376</v>
      </c>
      <c r="CE155" s="6"/>
      <c r="CR155" s="37"/>
      <c r="CS155" s="26" t="s">
        <v>167</v>
      </c>
      <c r="CT155" s="27"/>
      <c r="CU155" s="28"/>
      <c r="CV155" s="3">
        <v>150</v>
      </c>
      <c r="CW155" s="2">
        <v>1.65</v>
      </c>
    </row>
    <row r="156" spans="2:101">
      <c r="B156" s="5"/>
      <c r="BF156" s="20"/>
      <c r="CD156" s="20"/>
      <c r="CE156" s="6"/>
      <c r="CR156" s="37"/>
      <c r="CS156" s="26" t="s">
        <v>168</v>
      </c>
      <c r="CT156" s="27"/>
      <c r="CU156" s="28"/>
      <c r="CV156" s="3">
        <v>150</v>
      </c>
      <c r="CW156" s="2">
        <v>2.0299999999999998</v>
      </c>
    </row>
    <row r="157" spans="2:101">
      <c r="B157" s="5"/>
      <c r="Q157" s="19">
        <v>150</v>
      </c>
      <c r="R157" s="19"/>
      <c r="AO157" s="18">
        <f>+Q157</f>
        <v>150</v>
      </c>
      <c r="AP157" s="18"/>
      <c r="BF157" s="20"/>
      <c r="CD157" s="20"/>
      <c r="CE157" s="6"/>
      <c r="CR157" s="37"/>
      <c r="CS157" s="26" t="s">
        <v>169</v>
      </c>
      <c r="CT157" s="27"/>
      <c r="CU157" s="28"/>
      <c r="CV157" s="3">
        <v>150</v>
      </c>
      <c r="CW157" s="2">
        <v>2.11</v>
      </c>
    </row>
    <row r="158" spans="2:101">
      <c r="B158" s="5"/>
      <c r="E158" s="18">
        <f>INDEX($CW$3:$CW$175,MATCH(AB142,$CS$3:$CS$175,0),0)*10</f>
        <v>32</v>
      </c>
      <c r="F158" s="18"/>
      <c r="AZ158" s="18">
        <f>+E158</f>
        <v>32</v>
      </c>
      <c r="BA158" s="18"/>
      <c r="CE158" s="6"/>
      <c r="CR158" s="37"/>
      <c r="CS158" s="26" t="s">
        <v>170</v>
      </c>
      <c r="CT158" s="27"/>
      <c r="CU158" s="28"/>
      <c r="CV158" s="3">
        <v>150</v>
      </c>
      <c r="CW158" s="2">
        <v>2.34</v>
      </c>
    </row>
    <row r="159" spans="2:101">
      <c r="B159" s="5"/>
      <c r="BF159" s="20">
        <f>+CD155-BE163-BF155-BF151</f>
        <v>287.3407209923032</v>
      </c>
      <c r="CE159" s="6"/>
      <c r="CR159" s="37"/>
      <c r="CS159" s="26" t="s">
        <v>171</v>
      </c>
      <c r="CT159" s="27"/>
      <c r="CU159" s="28"/>
      <c r="CV159" s="3">
        <v>150</v>
      </c>
      <c r="CW159" s="2">
        <v>2.42</v>
      </c>
    </row>
    <row r="160" spans="2:101">
      <c r="B160" s="5"/>
      <c r="C160" s="18">
        <f>INDEX($CV$3:$CV$175,MATCH(AB142,$CS$3:$CS$175,0),0)</f>
        <v>100</v>
      </c>
      <c r="D160" s="18"/>
      <c r="E160" s="18">
        <f>+C160-E158</f>
        <v>68</v>
      </c>
      <c r="F160" s="18"/>
      <c r="AZ160" s="18">
        <f>+E160</f>
        <v>68</v>
      </c>
      <c r="BA160" s="18"/>
      <c r="BC160" s="18">
        <f>+C160</f>
        <v>100</v>
      </c>
      <c r="BD160" s="18"/>
      <c r="BF160" s="20"/>
      <c r="CE160" s="6"/>
      <c r="CR160" s="37"/>
      <c r="CS160" s="26" t="s">
        <v>172</v>
      </c>
      <c r="CT160" s="27"/>
      <c r="CU160" s="28"/>
      <c r="CV160" s="3">
        <v>150</v>
      </c>
      <c r="CW160" s="2">
        <v>2.5</v>
      </c>
    </row>
    <row r="161" spans="2:101">
      <c r="B161" s="5"/>
      <c r="BF161" s="20"/>
      <c r="CE161" s="6"/>
      <c r="CR161" s="37"/>
      <c r="CS161" s="26" t="s">
        <v>173</v>
      </c>
      <c r="CT161" s="27"/>
      <c r="CU161" s="28"/>
      <c r="CV161" s="3">
        <v>160</v>
      </c>
      <c r="CW161" s="2">
        <v>1.69</v>
      </c>
    </row>
    <row r="162" spans="2:101">
      <c r="B162" s="5"/>
      <c r="CE162" s="6"/>
      <c r="CR162" s="37"/>
      <c r="CS162" s="26" t="s">
        <v>174</v>
      </c>
      <c r="CT162" s="27"/>
      <c r="CU162" s="28"/>
      <c r="CV162" s="3">
        <v>160</v>
      </c>
      <c r="CW162" s="2">
        <v>1.77</v>
      </c>
    </row>
    <row r="163" spans="2:101">
      <c r="B163" s="5"/>
      <c r="S163" s="19">
        <v>230</v>
      </c>
      <c r="T163" s="19"/>
      <c r="AA163" s="10" t="s">
        <v>110</v>
      </c>
      <c r="AC163" s="19">
        <v>40</v>
      </c>
      <c r="AD163" s="19"/>
      <c r="AE163" s="9" t="s">
        <v>0</v>
      </c>
      <c r="AN163" s="18">
        <f>+S163</f>
        <v>230</v>
      </c>
      <c r="AO163" s="18"/>
      <c r="BE163" s="18">
        <f>R175*SIN(AC163/2*PI()/180)</f>
        <v>27.361611466053496</v>
      </c>
      <c r="BF163" s="18"/>
      <c r="CE163" s="6"/>
      <c r="CR163" s="37"/>
      <c r="CS163" s="26" t="s">
        <v>175</v>
      </c>
      <c r="CT163" s="27"/>
      <c r="CU163" s="28"/>
      <c r="CV163" s="3">
        <v>160</v>
      </c>
      <c r="CW163" s="2">
        <v>1.85</v>
      </c>
    </row>
    <row r="164" spans="2:101">
      <c r="B164" s="5"/>
      <c r="BE164" s="18"/>
      <c r="BF164" s="18"/>
      <c r="BH164" s="20">
        <f>C160*SIN(K153*PI()/180)</f>
        <v>25.881904510252074</v>
      </c>
      <c r="CB164" s="20">
        <f>+BH164</f>
        <v>25.881904510252074</v>
      </c>
      <c r="CE164" s="6"/>
      <c r="CR164" s="37"/>
      <c r="CS164" s="26" t="s">
        <v>176</v>
      </c>
      <c r="CT164" s="27"/>
      <c r="CU164" s="28"/>
      <c r="CV164" s="3">
        <v>180</v>
      </c>
      <c r="CW164" s="2">
        <v>1.85</v>
      </c>
    </row>
    <row r="165" spans="2:101">
      <c r="B165" s="5"/>
      <c r="AC165" s="18">
        <f>AC167-2*J149*COS((180-AC163)/2*PI()/180)</f>
        <v>84.990874786227863</v>
      </c>
      <c r="AD165" s="18"/>
      <c r="BH165" s="20"/>
      <c r="CB165" s="20"/>
      <c r="CE165" s="6"/>
      <c r="CR165" s="37"/>
      <c r="CS165" s="26" t="s">
        <v>177</v>
      </c>
      <c r="CT165" s="27"/>
      <c r="CU165" s="28"/>
      <c r="CV165" s="3">
        <v>180</v>
      </c>
      <c r="CW165" s="2">
        <v>1.93</v>
      </c>
    </row>
    <row r="166" spans="2:101">
      <c r="B166" s="5"/>
      <c r="BH166" s="20"/>
      <c r="BI166" s="18">
        <f>(BQ168-BL166-BQ166-BV166-CB164-BH164)/2</f>
        <v>140.17741813567181</v>
      </c>
      <c r="BJ166" s="18"/>
      <c r="BK166" s="18"/>
      <c r="BL166" s="18">
        <f>R175*COS(AC163/2*PI()/180)</f>
        <v>75.175409662872681</v>
      </c>
      <c r="BM166" s="18"/>
      <c r="BN166" s="18"/>
      <c r="BQ166" s="18">
        <f>((((Q157/COS((K153+AC163/2)*PI()/180))+(R172*TAN((K153+AC163/2)*PI()/180))+(E160/COS((K153+AC163/2)*PI()/180))+J149)*COS(AC163/2*PI()/180))*TAN(AC163/2*PI()/180)-T173*COS(AC163/2*PI()/180))*2</f>
        <v>221.79893211649539</v>
      </c>
      <c r="BR166" s="18"/>
      <c r="BS166" s="18"/>
      <c r="BV166" s="18">
        <f>+BL166</f>
        <v>75.175409662872681</v>
      </c>
      <c r="BW166" s="18"/>
      <c r="BX166" s="18"/>
      <c r="BY166" s="18">
        <f>+BI166</f>
        <v>140.17741813567181</v>
      </c>
      <c r="BZ166" s="18"/>
      <c r="CA166" s="18"/>
      <c r="CB166" s="20"/>
      <c r="CE166" s="6"/>
      <c r="CR166" s="37"/>
      <c r="CS166" s="26" t="s">
        <v>178</v>
      </c>
      <c r="CT166" s="27"/>
      <c r="CU166" s="28"/>
      <c r="CV166" s="3">
        <v>180</v>
      </c>
      <c r="CW166" s="2">
        <v>2.0099999999999998</v>
      </c>
    </row>
    <row r="167" spans="2:101">
      <c r="B167" s="5"/>
      <c r="AC167" s="18">
        <f>+BQ166</f>
        <v>221.79893211649539</v>
      </c>
      <c r="AD167" s="18"/>
      <c r="CE167" s="6"/>
      <c r="CR167" s="37"/>
      <c r="CS167" s="26" t="s">
        <v>179</v>
      </c>
      <c r="CT167" s="27"/>
      <c r="CU167" s="28"/>
      <c r="CV167" s="3">
        <v>200</v>
      </c>
      <c r="CW167" s="2">
        <v>2.0099999999999998</v>
      </c>
    </row>
    <row r="168" spans="2:101">
      <c r="B168" s="5"/>
      <c r="BQ168" s="18">
        <f>+BL147+BW147</f>
        <v>704.26839673408847</v>
      </c>
      <c r="BR168" s="18"/>
      <c r="BS168" s="18"/>
      <c r="CE168" s="6"/>
      <c r="CR168" s="37"/>
      <c r="CS168" s="26" t="s">
        <v>180</v>
      </c>
      <c r="CT168" s="27"/>
      <c r="CU168" s="28"/>
      <c r="CV168" s="3">
        <v>200</v>
      </c>
      <c r="CW168" s="2">
        <v>2.1</v>
      </c>
    </row>
    <row r="169" spans="2:101">
      <c r="B169" s="5"/>
      <c r="CE169" s="6"/>
      <c r="CR169" s="37"/>
      <c r="CS169" s="26" t="s">
        <v>181</v>
      </c>
      <c r="CT169" s="27"/>
      <c r="CU169" s="28"/>
      <c r="CV169" s="3">
        <v>200</v>
      </c>
      <c r="CW169" s="2">
        <v>2.1800000000000002</v>
      </c>
    </row>
    <row r="170" spans="2:101">
      <c r="B170" s="5"/>
      <c r="AB170" s="1" t="s">
        <v>1</v>
      </c>
      <c r="CE170" s="6"/>
      <c r="CR170" s="37"/>
      <c r="CS170" s="26" t="s">
        <v>182</v>
      </c>
      <c r="CT170" s="27"/>
      <c r="CU170" s="28"/>
      <c r="CV170" s="3">
        <v>200</v>
      </c>
      <c r="CW170" s="2">
        <v>2.2599999999999998</v>
      </c>
    </row>
    <row r="171" spans="2:101">
      <c r="B171" s="5"/>
      <c r="AB171" s="23" t="s">
        <v>57</v>
      </c>
      <c r="AC171" s="23"/>
      <c r="AD171" s="23"/>
      <c r="AE171" s="23"/>
      <c r="CE171" s="6"/>
      <c r="CR171" s="37"/>
      <c r="CS171" s="26" t="s">
        <v>183</v>
      </c>
      <c r="CT171" s="27"/>
      <c r="CU171" s="28"/>
      <c r="CV171" s="3">
        <v>250</v>
      </c>
      <c r="CW171" s="2">
        <v>1.56</v>
      </c>
    </row>
    <row r="172" spans="2:101">
      <c r="B172" s="5"/>
      <c r="R172" s="18">
        <f>INDEX($CW$3:$CW$175,MATCH(AB171,$CS$3:$CS$175,0),0)*10</f>
        <v>22.599999999999998</v>
      </c>
      <c r="S172" s="18"/>
      <c r="CE172" s="6"/>
      <c r="CR172" s="37"/>
      <c r="CS172" s="26" t="s">
        <v>184</v>
      </c>
      <c r="CT172" s="27"/>
      <c r="CU172" s="28"/>
      <c r="CV172" s="3">
        <v>250</v>
      </c>
      <c r="CW172" s="2">
        <v>1.65</v>
      </c>
    </row>
    <row r="173" spans="2:101">
      <c r="B173" s="5"/>
      <c r="T173" s="18">
        <f>+R175-R172</f>
        <v>57.400000000000006</v>
      </c>
      <c r="U173" s="18"/>
      <c r="AO173" s="18">
        <f>+R172</f>
        <v>22.599999999999998</v>
      </c>
      <c r="AP173" s="18"/>
      <c r="CE173" s="6"/>
      <c r="CR173" s="37"/>
      <c r="CS173" s="26" t="s">
        <v>185</v>
      </c>
      <c r="CT173" s="27"/>
      <c r="CU173" s="28"/>
      <c r="CV173" s="3">
        <v>250</v>
      </c>
      <c r="CW173" s="2">
        <v>1.73</v>
      </c>
    </row>
    <row r="174" spans="2:101">
      <c r="B174" s="5"/>
      <c r="AM174" s="18">
        <f>+T173</f>
        <v>57.400000000000006</v>
      </c>
      <c r="AN174" s="18"/>
      <c r="CE174" s="6"/>
      <c r="CR174" s="38"/>
      <c r="CS174" s="26" t="s">
        <v>186</v>
      </c>
      <c r="CT174" s="27"/>
      <c r="CU174" s="28"/>
      <c r="CV174" s="3">
        <v>250</v>
      </c>
      <c r="CW174" s="2">
        <v>1.81</v>
      </c>
    </row>
    <row r="175" spans="2:101">
      <c r="B175" s="5"/>
      <c r="R175" s="18">
        <f>INDEX($CV$3:$CV$175,MATCH(AB171,$CS$3:$CS$175,0),0)</f>
        <v>80</v>
      </c>
      <c r="S175" s="18"/>
      <c r="AO175" s="18">
        <f>+R175</f>
        <v>80</v>
      </c>
      <c r="AP175" s="18"/>
      <c r="CE175" s="6"/>
      <c r="CS175" s="29" t="s">
        <v>106</v>
      </c>
      <c r="CT175" s="29"/>
      <c r="CU175" s="29"/>
      <c r="CV175" s="4"/>
      <c r="CW175" s="4"/>
    </row>
    <row r="176" spans="2:101">
      <c r="B176" s="5"/>
      <c r="CE176" s="6"/>
    </row>
    <row r="177" spans="2:83">
      <c r="B177" s="5"/>
      <c r="CE177" s="6"/>
    </row>
    <row r="178" spans="2:83">
      <c r="B178" s="5"/>
      <c r="N178" s="8" t="s">
        <v>112</v>
      </c>
      <c r="AF178" s="18">
        <f>INDEX($CV$3:$CV$175,MATCH(V182,$CS$3:$CS$175,0),0)</f>
        <v>90</v>
      </c>
      <c r="AG178" s="18"/>
      <c r="CE178" s="6"/>
    </row>
    <row r="179" spans="2:83">
      <c r="B179" s="5"/>
      <c r="CE179" s="6"/>
    </row>
    <row r="180" spans="2:83">
      <c r="B180" s="5"/>
      <c r="F180" s="18">
        <f>INDEX($CV$3:$CV$175,MATCH(N182,$CS$3:$CS$175,0),0)</f>
        <v>80</v>
      </c>
      <c r="G180" s="18"/>
      <c r="AD180" s="18">
        <f>INDEX($CW$3:$CW$175,MATCH(V182,$CS$3:$CS$175,0),0)*10</f>
        <v>27</v>
      </c>
      <c r="AE180" s="18"/>
      <c r="AX180" s="8" t="s">
        <v>108</v>
      </c>
      <c r="CE180" s="6"/>
    </row>
    <row r="181" spans="2:83">
      <c r="B181" s="5"/>
      <c r="N181" s="1" t="s">
        <v>1</v>
      </c>
      <c r="V181" s="1" t="s">
        <v>1</v>
      </c>
      <c r="AE181" s="18">
        <f>+AF178-AD180</f>
        <v>63</v>
      </c>
      <c r="AF181" s="18"/>
      <c r="CE181" s="6"/>
    </row>
    <row r="182" spans="2:83">
      <c r="B182" s="5"/>
      <c r="I182" s="18">
        <f>INDEX($CW$3:$CW$175,MATCH(N182,$CS$3:$CS$175,0),0)*10</f>
        <v>22.599999999999998</v>
      </c>
      <c r="J182" s="18"/>
      <c r="N182" s="23" t="s">
        <v>57</v>
      </c>
      <c r="O182" s="23"/>
      <c r="P182" s="23"/>
      <c r="Q182" s="23"/>
      <c r="V182" s="23" t="s">
        <v>64</v>
      </c>
      <c r="W182" s="23"/>
      <c r="X182" s="23"/>
      <c r="Y182" s="23"/>
      <c r="CE182" s="6"/>
    </row>
    <row r="183" spans="2:83">
      <c r="B183" s="5"/>
      <c r="G183" s="18">
        <f>+F180-I182</f>
        <v>57.400000000000006</v>
      </c>
      <c r="H183" s="18"/>
      <c r="AV183" s="18">
        <f>F180*SIN(AJ188*PI()/180)</f>
        <v>51.42300877492314</v>
      </c>
      <c r="AW183" s="18"/>
      <c r="BC183" s="18">
        <f>AE195*COS(AJ189*PI()/180)+J197*COS(AJ188*PI()/180)+T185</f>
        <v>323.70061088100698</v>
      </c>
      <c r="BD183" s="18"/>
      <c r="BI183" s="18">
        <f>AF178*SIN(AJ189*PI()/180)</f>
        <v>77.94228634059948</v>
      </c>
      <c r="BJ183" s="18"/>
      <c r="CE183" s="6"/>
    </row>
    <row r="184" spans="2:83">
      <c r="B184" s="5"/>
      <c r="CE184" s="6"/>
    </row>
    <row r="185" spans="2:83">
      <c r="B185" s="5"/>
      <c r="T185" s="18">
        <f>((D198/SIN(AJ188*PI()/180)+G197/SIN(AJ188*PI()/180)+G183/TAN(AJ188*PI()/180))*COS(AJ188*PI()/180)-I182*SIN(AJ188*PI()/180))+((D198/SIN(AJ189*PI()/180)+AF197/SIN(AJ189*PI()/180)+AE181/TAN(AJ189*PI()/180))*COS(AJ189*PI()/180)-AD180*SIN(AJ189*PI()/180))</f>
        <v>191.24727764708362</v>
      </c>
      <c r="U185" s="18"/>
      <c r="CE185" s="6"/>
    </row>
    <row r="186" spans="2:83">
      <c r="B186" s="5"/>
      <c r="AR186" s="18">
        <f>+BL192+BK186-AS193-AR188</f>
        <v>70.411184391657144</v>
      </c>
      <c r="AS186" s="18"/>
      <c r="BK186" s="18">
        <f>AF178*COS(AJ189*PI()/180)</f>
        <v>45.000000000000007</v>
      </c>
      <c r="BL186" s="18"/>
      <c r="CE186" s="6"/>
    </row>
    <row r="187" spans="2:83">
      <c r="B187" s="5"/>
      <c r="AR187" s="18"/>
      <c r="AS187" s="18"/>
      <c r="CE187" s="6"/>
    </row>
    <row r="188" spans="2:83">
      <c r="B188" s="5"/>
      <c r="AH188" s="10" t="s">
        <v>110</v>
      </c>
      <c r="AJ188" s="19">
        <v>40</v>
      </c>
      <c r="AK188" s="19"/>
      <c r="AL188" s="9" t="s">
        <v>0</v>
      </c>
      <c r="AR188" s="18">
        <f>F180*COS(AJ188*PI()/180)</f>
        <v>61.283555449518239</v>
      </c>
      <c r="AS188" s="18"/>
      <c r="CE188" s="6"/>
    </row>
    <row r="189" spans="2:83">
      <c r="B189" s="5"/>
      <c r="AH189" s="10" t="s">
        <v>189</v>
      </c>
      <c r="AJ189" s="19">
        <v>60</v>
      </c>
      <c r="AK189" s="19"/>
      <c r="AL189" s="9" t="s">
        <v>0</v>
      </c>
      <c r="AR189" s="18"/>
      <c r="AS189" s="18"/>
      <c r="CE189" s="6"/>
    </row>
    <row r="190" spans="2:83">
      <c r="B190" s="5"/>
      <c r="CE190" s="6"/>
    </row>
    <row r="191" spans="2:83">
      <c r="B191" s="5"/>
      <c r="BN191" s="20">
        <f>+BL192+BK186</f>
        <v>299.90381056766586</v>
      </c>
      <c r="CE191" s="6"/>
    </row>
    <row r="192" spans="2:83">
      <c r="B192" s="5"/>
      <c r="BL192" s="20">
        <f>(D198/SIN(AJ189*PI()/180)+AF197/SIN(AJ189*PI()/180)+AE181/TAN(AJ189*PI()/180)+AE195)*SIN(AJ189*PI()/180)-AE181*COS(AJ189*PI()/180)+C201</f>
        <v>254.90381056766583</v>
      </c>
      <c r="BN192" s="20"/>
      <c r="CE192" s="6"/>
    </row>
    <row r="193" spans="2:83">
      <c r="B193" s="5"/>
      <c r="AS193" s="20">
        <f>(D198/SIN(AJ188*PI()/180)+G197/SIN(AJ188*PI()/180)+G183/TAN(AJ188*PI()/180)+J197)*SIN(AJ188*PI()/180)-G183*COS(AJ188*PI()/180)+C201</f>
        <v>168.20907072649047</v>
      </c>
      <c r="BL193" s="20"/>
      <c r="BN193" s="20"/>
      <c r="CE193" s="6"/>
    </row>
    <row r="194" spans="2:83">
      <c r="B194" s="5"/>
      <c r="AS194" s="20"/>
      <c r="BL194" s="20"/>
      <c r="CE194" s="6"/>
    </row>
    <row r="195" spans="2:83">
      <c r="B195" s="5"/>
      <c r="AE195" s="19">
        <v>150</v>
      </c>
      <c r="AF195" s="19"/>
      <c r="AS195" s="20"/>
      <c r="CE195" s="6"/>
    </row>
    <row r="196" spans="2:83">
      <c r="B196" s="5"/>
      <c r="CE196" s="6"/>
    </row>
    <row r="197" spans="2:83">
      <c r="B197" s="5"/>
      <c r="G197" s="19">
        <v>20</v>
      </c>
      <c r="H197" s="19"/>
      <c r="J197" s="19">
        <v>75</v>
      </c>
      <c r="K197" s="19"/>
      <c r="AF197" s="19">
        <v>25</v>
      </c>
      <c r="AG197" s="19"/>
      <c r="CE197" s="6"/>
    </row>
    <row r="198" spans="2:83">
      <c r="B198" s="5"/>
      <c r="D198" s="20">
        <f>+B199-C201</f>
        <v>68</v>
      </c>
      <c r="CE198" s="6"/>
    </row>
    <row r="199" spans="2:83">
      <c r="B199" s="17">
        <f>INDEX($CV$3:$CV$175,MATCH(AF205,$CS$3:$CS$175,0),0)</f>
        <v>100</v>
      </c>
      <c r="D199" s="20"/>
      <c r="CE199" s="6"/>
    </row>
    <row r="200" spans="2:83">
      <c r="B200" s="17"/>
      <c r="D200" s="20"/>
      <c r="CE200" s="6"/>
    </row>
    <row r="201" spans="2:83">
      <c r="B201" s="17"/>
      <c r="C201" s="18">
        <f>INDEX($CW$3:$CW$175,MATCH(AF205,$CS$3:$CS$175,0),0)*10</f>
        <v>32</v>
      </c>
      <c r="D201" s="18"/>
      <c r="BC201" s="18">
        <f>+BC183+AV183+BI183</f>
        <v>453.06590599652958</v>
      </c>
      <c r="BD201" s="18"/>
      <c r="CE201" s="6"/>
    </row>
    <row r="202" spans="2:83">
      <c r="B202" s="5"/>
      <c r="C202" s="18"/>
      <c r="D202" s="18"/>
      <c r="CE202" s="6"/>
    </row>
    <row r="203" spans="2:83">
      <c r="B203" s="5"/>
      <c r="CE203" s="6"/>
    </row>
    <row r="204" spans="2:83">
      <c r="B204" s="5"/>
      <c r="U204" s="18">
        <f>+BC201</f>
        <v>453.06590599652958</v>
      </c>
      <c r="V204" s="18"/>
      <c r="AF204" s="1" t="s">
        <v>107</v>
      </c>
      <c r="CE204" s="6"/>
    </row>
    <row r="205" spans="2:83">
      <c r="B205" s="5"/>
      <c r="AF205" s="23" t="s">
        <v>71</v>
      </c>
      <c r="AG205" s="23"/>
      <c r="AH205" s="23"/>
      <c r="AI205" s="23"/>
      <c r="BV205" s="18"/>
      <c r="BW205" s="18"/>
      <c r="BX205" s="18"/>
      <c r="BY205" s="18"/>
      <c r="CE205" s="6"/>
    </row>
    <row r="206" spans="2:83">
      <c r="B206" s="5"/>
      <c r="CE206" s="6"/>
    </row>
    <row r="207" spans="2:83" ht="11.25" customHeight="1">
      <c r="B207" s="5"/>
      <c r="CE207" s="6"/>
    </row>
    <row r="208" spans="2:83">
      <c r="B208" s="5"/>
      <c r="H208" s="8" t="s">
        <v>109</v>
      </c>
      <c r="AW208" s="8" t="s">
        <v>108</v>
      </c>
      <c r="BF208" s="13"/>
      <c r="BG208" s="20">
        <f>AF209*SIN((AC219+AC218-90)*PI()/180)</f>
        <v>34.202014332566868</v>
      </c>
      <c r="BH208" s="20"/>
      <c r="CE208" s="6"/>
    </row>
    <row r="209" spans="2:83">
      <c r="B209" s="5"/>
      <c r="D209" s="1" t="s">
        <v>107</v>
      </c>
      <c r="P209" s="19">
        <v>287</v>
      </c>
      <c r="Q209" s="19"/>
      <c r="AC209" s="18">
        <f>INDEX($CW$3:$CW$175,MATCH(D210,$CS$3:$CS$175,0),0)*10</f>
        <v>32</v>
      </c>
      <c r="AD209" s="18"/>
      <c r="AF209" s="18">
        <f>INDEX($CV$3:$CV$175,MATCH(D210,$CS$3:$CS$175,0),0)</f>
        <v>100</v>
      </c>
      <c r="AG209" s="18"/>
      <c r="BF209" s="13"/>
      <c r="BG209" s="20"/>
      <c r="BH209" s="20"/>
      <c r="CE209" s="6"/>
    </row>
    <row r="210" spans="2:83">
      <c r="B210" s="5"/>
      <c r="D210" s="23" t="s">
        <v>71</v>
      </c>
      <c r="E210" s="23"/>
      <c r="F210" s="23"/>
      <c r="G210" s="23"/>
      <c r="AZ210" s="18">
        <f>P209*COS((AC219+AC218-90)*PI()/180)</f>
        <v>269.69178216555571</v>
      </c>
      <c r="BA210" s="18"/>
      <c r="BF210" s="13"/>
      <c r="BG210" s="20"/>
      <c r="BH210" s="20"/>
      <c r="CE210" s="6"/>
    </row>
    <row r="211" spans="2:83">
      <c r="B211" s="5"/>
      <c r="AC211" s="18">
        <f>+AF209-AC209</f>
        <v>68</v>
      </c>
      <c r="AD211" s="18"/>
      <c r="CE211" s="6"/>
    </row>
    <row r="212" spans="2:83">
      <c r="B212" s="5"/>
      <c r="CE212" s="6"/>
    </row>
    <row r="213" spans="2:83">
      <c r="B213" s="5"/>
      <c r="CE213" s="6"/>
    </row>
    <row r="214" spans="2:83">
      <c r="B214" s="5"/>
      <c r="AA214" s="19">
        <v>20</v>
      </c>
      <c r="AB214" s="19"/>
      <c r="AP214" s="20">
        <f>P209*SIN((AC219+AC218-90)*PI()/180)</f>
        <v>98.159781134466925</v>
      </c>
      <c r="BJ214" s="20">
        <f>AF209*COS((AC219+AC218-90)*PI()/180)</f>
        <v>93.969262078590845</v>
      </c>
      <c r="CE214" s="6"/>
    </row>
    <row r="215" spans="2:83">
      <c r="B215" s="5"/>
      <c r="AP215" s="20"/>
      <c r="BJ215" s="20"/>
      <c r="CE215" s="6"/>
    </row>
    <row r="216" spans="2:83">
      <c r="B216" s="5"/>
      <c r="AP216" s="20"/>
      <c r="BJ216" s="20"/>
      <c r="CE216" s="6"/>
    </row>
    <row r="217" spans="2:83">
      <c r="B217" s="5"/>
      <c r="CE217" s="6"/>
    </row>
    <row r="218" spans="2:83">
      <c r="B218" s="5"/>
      <c r="AA218" s="10" t="s">
        <v>110</v>
      </c>
      <c r="AC218" s="19">
        <v>50</v>
      </c>
      <c r="AD218" s="19"/>
      <c r="AE218" s="9" t="s">
        <v>0</v>
      </c>
      <c r="AP218" s="20">
        <f>AF209*COS((AC219+AC218-90)*PI()/180)</f>
        <v>93.969262078590845</v>
      </c>
      <c r="CE218" s="6"/>
    </row>
    <row r="219" spans="2:83">
      <c r="B219" s="5"/>
      <c r="G219" s="19">
        <v>10</v>
      </c>
      <c r="H219" s="19"/>
      <c r="AA219" s="10" t="s">
        <v>189</v>
      </c>
      <c r="AC219" s="19">
        <v>60</v>
      </c>
      <c r="AD219" s="19"/>
      <c r="AE219" s="9" t="s">
        <v>0</v>
      </c>
      <c r="AP219" s="20"/>
      <c r="BJ219" s="20">
        <f>+BL220-BJ214-BI225-BI228</f>
        <v>123.47657270899884</v>
      </c>
      <c r="CE219" s="6"/>
    </row>
    <row r="220" spans="2:83">
      <c r="B220" s="5"/>
      <c r="AP220" s="20"/>
      <c r="BJ220" s="20"/>
      <c r="BL220" s="20">
        <f>+AP224+AP218+AP214</f>
        <v>352.1290432130578</v>
      </c>
      <c r="CE220" s="6"/>
    </row>
    <row r="221" spans="2:83">
      <c r="B221" s="5"/>
      <c r="BJ221" s="20"/>
      <c r="BL221" s="20"/>
      <c r="CE221" s="6"/>
    </row>
    <row r="222" spans="2:83">
      <c r="B222" s="5"/>
      <c r="H222" s="21">
        <v>150</v>
      </c>
      <c r="BL222" s="20"/>
      <c r="CE222" s="6"/>
    </row>
    <row r="223" spans="2:83">
      <c r="B223" s="5"/>
      <c r="H223" s="21"/>
      <c r="BY223" s="24"/>
      <c r="BZ223" s="24"/>
      <c r="CA223" s="24"/>
      <c r="CB223" s="24"/>
      <c r="CC223" s="24"/>
      <c r="CE223" s="6"/>
    </row>
    <row r="224" spans="2:83">
      <c r="B224" s="5"/>
      <c r="H224" s="21"/>
      <c r="AP224" s="20">
        <f>+H222+G219</f>
        <v>160</v>
      </c>
      <c r="CE224" s="6"/>
    </row>
    <row r="225" spans="2:83">
      <c r="B225" s="5"/>
      <c r="AP225" s="20"/>
      <c r="BI225" s="18">
        <f>AH231*SIN(AC218*PI()/180)</f>
        <v>61.283555449518239</v>
      </c>
      <c r="BJ225" s="18"/>
      <c r="CE225" s="6"/>
    </row>
    <row r="226" spans="2:83">
      <c r="B226" s="5"/>
      <c r="R226" s="19">
        <v>100</v>
      </c>
      <c r="S226" s="19"/>
      <c r="AP226" s="20"/>
      <c r="CE226" s="6"/>
    </row>
    <row r="227" spans="2:83">
      <c r="B227" s="5"/>
      <c r="CE227" s="6"/>
    </row>
    <row r="228" spans="2:83">
      <c r="B228" s="5"/>
      <c r="BI228" s="18">
        <f>(H222+G219+K241*TAN((AC218+AC219-90)*PI()/180)+AC211/COS((AC218+AC219-90)*PI()/180)-AE230*SIN(AC218*PI()/180))-((AF229/TAN(AC219*PI()/180)+AA214/SIN(AC219*PI()/180)+AC211/SIN(AC219*PI()/180)+R226)*COS(AC218*PI()/180))</f>
        <v>73.399652975949834</v>
      </c>
      <c r="BJ228" s="18"/>
      <c r="CE228" s="6"/>
    </row>
    <row r="229" spans="2:83">
      <c r="B229" s="5"/>
      <c r="P229" s="18">
        <f>+BA231-R226*SIN(AC218*PI()/180)</f>
        <v>24.100210356171033</v>
      </c>
      <c r="Q229" s="18"/>
      <c r="AF229" s="18">
        <f>+AH231-AE230</f>
        <v>57.400000000000006</v>
      </c>
      <c r="AG229" s="18"/>
      <c r="AS229" s="20">
        <f>+BG208</f>
        <v>34.202014332566868</v>
      </c>
      <c r="CE229" s="6"/>
    </row>
    <row r="230" spans="2:83">
      <c r="B230" s="5"/>
      <c r="X230" s="1" t="s">
        <v>1</v>
      </c>
      <c r="AE230" s="18">
        <f>INDEX($CW$3:$CW$175,MATCH(X231,$CS$3:$CS$175,0),0)*10</f>
        <v>22.599999999999998</v>
      </c>
      <c r="AF230" s="18"/>
      <c r="AS230" s="20"/>
      <c r="CE230" s="6"/>
    </row>
    <row r="231" spans="2:83">
      <c r="B231" s="5"/>
      <c r="X231" s="23" t="s">
        <v>57</v>
      </c>
      <c r="Y231" s="23"/>
      <c r="Z231" s="23"/>
      <c r="AA231" s="23"/>
      <c r="AH231" s="18">
        <f>INDEX($CV$3:$CV$175,MATCH(X231,$CS$3:$CS$175,0),0)</f>
        <v>80</v>
      </c>
      <c r="AI231" s="18"/>
      <c r="AS231" s="20"/>
      <c r="AU231" s="18">
        <f>+L243</f>
        <v>90</v>
      </c>
      <c r="AV231" s="18"/>
      <c r="BA231" s="18">
        <f>(AF229/TAN(AC219*PI()/180)+AA214/SIN(AC219*PI()/180)+AC211/SIN(AC219*PI()/180)+R226)*SIN(AC218*PI()/180)-M241-AE230*COS(AC218*PI()/180)</f>
        <v>100.70465466806884</v>
      </c>
      <c r="BB231" s="18"/>
      <c r="BE231" s="25">
        <f>AH231*COS(AC218*PI()/180)</f>
        <v>51.423008774923147</v>
      </c>
      <c r="BF231" s="25"/>
      <c r="BG231" s="25">
        <f>+AZ210+BG208-BE231-BA231-AU231-AF209*SIN((AC218+AC219-90)*PI()/180)</f>
        <v>27.564118722563713</v>
      </c>
      <c r="BH231" s="25"/>
      <c r="CE231" s="6"/>
    </row>
    <row r="232" spans="2:83">
      <c r="B232" s="5"/>
      <c r="CE232" s="6"/>
    </row>
    <row r="233" spans="2:83">
      <c r="B233" s="5"/>
      <c r="AZ233" s="18">
        <f>+AU231+BA231+BE231+BG231+AS229</f>
        <v>303.89379649812258</v>
      </c>
      <c r="BA233" s="18"/>
      <c r="CE233" s="6"/>
    </row>
    <row r="234" spans="2:83">
      <c r="B234" s="5"/>
      <c r="CE234" s="6"/>
    </row>
    <row r="235" spans="2:83">
      <c r="B235" s="5"/>
      <c r="Q235" s="1" t="s">
        <v>107</v>
      </c>
      <c r="CE235" s="6"/>
    </row>
    <row r="236" spans="2:83">
      <c r="B236" s="5"/>
      <c r="Q236" s="23" t="s">
        <v>62</v>
      </c>
      <c r="R236" s="23"/>
      <c r="S236" s="23"/>
      <c r="T236" s="23"/>
      <c r="CE236" s="6"/>
    </row>
    <row r="237" spans="2:83">
      <c r="B237" s="5"/>
      <c r="CE237" s="6"/>
    </row>
    <row r="238" spans="2:83">
      <c r="B238" s="5"/>
      <c r="CE238" s="6"/>
    </row>
    <row r="239" spans="2:83">
      <c r="B239" s="5"/>
      <c r="AX239" s="18"/>
      <c r="AY239" s="18"/>
      <c r="AZ239" s="18"/>
      <c r="BA239" s="18"/>
      <c r="BB239" s="18"/>
      <c r="CE239" s="6"/>
    </row>
    <row r="240" spans="2:83">
      <c r="B240" s="5"/>
      <c r="CE240" s="6"/>
    </row>
    <row r="241" spans="2:83">
      <c r="B241" s="5"/>
      <c r="K241" s="18">
        <f>INDEX($CW$3:$CW$175,MATCH(Q236,$CS$3:$CS$175,0),0)*10</f>
        <v>25.4</v>
      </c>
      <c r="L241" s="18"/>
      <c r="M241" s="18">
        <f>+L243-K241</f>
        <v>64.599999999999994</v>
      </c>
      <c r="N241" s="18"/>
      <c r="CE241" s="6"/>
    </row>
    <row r="242" spans="2:83">
      <c r="B242" s="5"/>
      <c r="CE242" s="6"/>
    </row>
    <row r="243" spans="2:83">
      <c r="B243" s="5"/>
      <c r="L243" s="18">
        <f>INDEX($CV$3:$CV$175,MATCH(Q236,$CS$3:$CS$175,0),0)</f>
        <v>90</v>
      </c>
      <c r="M243" s="18"/>
      <c r="CE243" s="6"/>
    </row>
    <row r="244" spans="2:83">
      <c r="B244" s="5"/>
      <c r="CE244" s="6"/>
    </row>
    <row r="245" spans="2:83">
      <c r="B245" s="5"/>
      <c r="CE245" s="6"/>
    </row>
    <row r="246" spans="2:83">
      <c r="B246" s="5"/>
      <c r="CE246" s="6"/>
    </row>
    <row r="247" spans="2:83">
      <c r="B247" s="5"/>
      <c r="L247" s="18">
        <f>INDEX($CV$3:$CV$175,MATCH(R251,$CS$3:$CS$175,0),0)</f>
        <v>80</v>
      </c>
      <c r="M247" s="18"/>
      <c r="S247" s="8" t="s">
        <v>112</v>
      </c>
      <c r="CE247" s="6"/>
    </row>
    <row r="248" spans="2:83">
      <c r="B248" s="5"/>
      <c r="CE248" s="6"/>
    </row>
    <row r="249" spans="2:83">
      <c r="B249" s="5"/>
      <c r="K249" s="18">
        <f>INDEX($CW$3:$CW$175,MATCH(R251,$CS$3:$CS$175,0),0)*10</f>
        <v>22.1</v>
      </c>
      <c r="L249" s="18"/>
      <c r="M249" s="18">
        <f>+L247-K249</f>
        <v>57.9</v>
      </c>
      <c r="N249" s="18"/>
      <c r="CE249" s="6"/>
    </row>
    <row r="250" spans="2:83">
      <c r="B250" s="5"/>
      <c r="R250" s="1" t="s">
        <v>107</v>
      </c>
      <c r="CE250" s="6"/>
    </row>
    <row r="251" spans="2:83">
      <c r="B251" s="5"/>
      <c r="R251" s="23" t="s">
        <v>56</v>
      </c>
      <c r="S251" s="23"/>
      <c r="T251" s="23"/>
      <c r="U251" s="23"/>
      <c r="AY251" s="8" t="s">
        <v>108</v>
      </c>
      <c r="CE251" s="6"/>
    </row>
    <row r="252" spans="2:83">
      <c r="B252" s="5"/>
      <c r="CE252" s="6"/>
    </row>
    <row r="253" spans="2:83">
      <c r="B253" s="5"/>
      <c r="AG253" s="18">
        <f>INDEX($CV$3:$CV$175,MATCH(U256,$CS$3:$CS$175,0),0)</f>
        <v>75</v>
      </c>
      <c r="AH253" s="18"/>
      <c r="CE253" s="6"/>
    </row>
    <row r="254" spans="2:83">
      <c r="B254" s="5"/>
      <c r="AX254" s="18">
        <f>+L247</f>
        <v>80</v>
      </c>
      <c r="AY254" s="18"/>
      <c r="BD254" s="18">
        <f>(AG275/SIN(AF263*PI()/180)+AC273/SIN(AF263*PI()/180)+AE256/TAN(AF263*PI()/180)+AF265)*COS(AF263*PI()/180)-M249-AD255*SIN(AF263*PI()/180)</f>
        <v>153.78071008380707</v>
      </c>
      <c r="BE254" s="18"/>
      <c r="BH254" s="18">
        <f>AG253*SIN(AF263*PI()/180)</f>
        <v>48.209070726490445</v>
      </c>
      <c r="BI254" s="18"/>
      <c r="BK254" s="18">
        <f>+BD276-BH254-BD254-AX254</f>
        <v>28.010219189702497</v>
      </c>
      <c r="BL254" s="18"/>
      <c r="CE254" s="6"/>
    </row>
    <row r="255" spans="2:83">
      <c r="B255" s="5"/>
      <c r="U255" s="1" t="s">
        <v>1</v>
      </c>
      <c r="AD255" s="18">
        <f>INDEX($CW$3:$CW$175,MATCH(U256,$CS$3:$CS$175,0),0)*10</f>
        <v>20.9</v>
      </c>
      <c r="AE255" s="18"/>
      <c r="CE255" s="6"/>
    </row>
    <row r="256" spans="2:83">
      <c r="B256" s="5"/>
      <c r="P256" s="20">
        <f>(AG275/SIN(AF263*PI()/180)+AC273/SIN(AF263*PI()/180)+AE256/TAN(AF263*PI()/180))*COS(AF263*PI()/180)-M249-AD255*SIN(AF263*PI()/180)</f>
        <v>84.836710203099045</v>
      </c>
      <c r="U256" s="23" t="s">
        <v>52</v>
      </c>
      <c r="V256" s="23"/>
      <c r="W256" s="23"/>
      <c r="X256" s="23"/>
      <c r="AE256" s="18">
        <f>+AG253-AD255</f>
        <v>54.1</v>
      </c>
      <c r="AF256" s="18"/>
      <c r="CE256" s="6"/>
    </row>
    <row r="257" spans="2:83">
      <c r="B257" s="5"/>
      <c r="P257" s="20"/>
      <c r="BN257" s="20">
        <f>+AT264-BN260-BN265-BN271</f>
        <v>19.695781894288132</v>
      </c>
      <c r="CE257" s="6"/>
    </row>
    <row r="258" spans="2:83">
      <c r="B258" s="5"/>
      <c r="P258" s="20"/>
      <c r="BN258" s="20"/>
      <c r="CE258" s="6"/>
    </row>
    <row r="259" spans="2:83">
      <c r="B259" s="5"/>
      <c r="BN259" s="20"/>
      <c r="CE259" s="6"/>
    </row>
    <row r="260" spans="2:83">
      <c r="B260" s="5"/>
      <c r="BN260" s="20">
        <f>AG253*COS(AF263*PI()/180)</f>
        <v>57.453333233923352</v>
      </c>
      <c r="CE260" s="6"/>
    </row>
    <row r="261" spans="2:83">
      <c r="B261" s="5"/>
      <c r="BN261" s="20"/>
      <c r="CE261" s="6"/>
    </row>
    <row r="262" spans="2:83">
      <c r="B262" s="5"/>
      <c r="BN262" s="20"/>
      <c r="CE262" s="6"/>
    </row>
    <row r="263" spans="2:83">
      <c r="B263" s="5"/>
      <c r="AD263" s="10" t="s">
        <v>110</v>
      </c>
      <c r="AF263" s="19">
        <v>40</v>
      </c>
      <c r="AG263" s="19"/>
      <c r="AH263" s="9" t="s">
        <v>0</v>
      </c>
      <c r="CE263" s="6"/>
    </row>
    <row r="264" spans="2:83">
      <c r="B264" s="5"/>
      <c r="AT264" s="20">
        <f>+AJ275+G273+H265</f>
        <v>250</v>
      </c>
      <c r="CE264" s="6"/>
    </row>
    <row r="265" spans="2:83">
      <c r="B265" s="5"/>
      <c r="H265" s="21">
        <v>150</v>
      </c>
      <c r="AE265" s="1" t="s">
        <v>191</v>
      </c>
      <c r="AF265" s="19">
        <v>90</v>
      </c>
      <c r="AG265" s="19"/>
      <c r="AH265" s="1" t="s">
        <v>111</v>
      </c>
      <c r="AT265" s="20"/>
      <c r="BN265" s="20">
        <f>(AG275/SIN(AF263*PI()/180)+AC273/SIN(AF263*PI()/180)+AE256/TAN(AF263*PI()/180)+AF265)*SIN(AF263*PI()/180)-AG275-AE256*COS(AF263*PI()/180)</f>
        <v>82.850884871788509</v>
      </c>
      <c r="CE265" s="6"/>
    </row>
    <row r="266" spans="2:83">
      <c r="B266" s="5"/>
      <c r="H266" s="21"/>
      <c r="AT266" s="20"/>
      <c r="BN266" s="20"/>
      <c r="CE266" s="6"/>
    </row>
    <row r="267" spans="2:83">
      <c r="B267" s="5"/>
      <c r="H267" s="21"/>
      <c r="BN267" s="20"/>
      <c r="CE267" s="6"/>
    </row>
    <row r="268" spans="2:83">
      <c r="B268" s="5"/>
      <c r="AF268" s="1" t="s">
        <v>107</v>
      </c>
      <c r="CE268" s="6"/>
    </row>
    <row r="269" spans="2:83">
      <c r="B269" s="5"/>
      <c r="AF269" s="23" t="s">
        <v>62</v>
      </c>
      <c r="AG269" s="23"/>
      <c r="AH269" s="23"/>
      <c r="AI269" s="23"/>
      <c r="CE269" s="6"/>
    </row>
    <row r="270" spans="2:83">
      <c r="B270" s="5"/>
      <c r="CE270" s="6"/>
    </row>
    <row r="271" spans="2:83">
      <c r="B271" s="5"/>
      <c r="BN271" s="20">
        <f>+AJ275</f>
        <v>90</v>
      </c>
      <c r="CE271" s="6"/>
    </row>
    <row r="272" spans="2:83">
      <c r="B272" s="5"/>
      <c r="BN272" s="20"/>
      <c r="CE272" s="6"/>
    </row>
    <row r="273" spans="2:83">
      <c r="B273" s="5"/>
      <c r="G273" s="19">
        <v>10</v>
      </c>
      <c r="H273" s="19"/>
      <c r="AC273" s="19">
        <v>25</v>
      </c>
      <c r="AD273" s="19"/>
      <c r="BN273" s="20"/>
      <c r="CE273" s="6"/>
    </row>
    <row r="274" spans="2:83">
      <c r="B274" s="5"/>
      <c r="CE274" s="6"/>
    </row>
    <row r="275" spans="2:83">
      <c r="B275" s="5"/>
      <c r="AG275" s="18">
        <f>+AJ275-AG277</f>
        <v>64.599999999999994</v>
      </c>
      <c r="AH275" s="18"/>
      <c r="AJ275" s="20">
        <f>INDEX($CV$3:$CV$175,MATCH(AF269,$CS$3:$CS$175,0),0)</f>
        <v>90</v>
      </c>
      <c r="CE275" s="6"/>
    </row>
    <row r="276" spans="2:83">
      <c r="B276" s="5"/>
      <c r="AJ276" s="20"/>
      <c r="BD276" s="18">
        <f>+R280</f>
        <v>310</v>
      </c>
      <c r="BE276" s="18"/>
      <c r="CE276" s="6"/>
    </row>
    <row r="277" spans="2:83">
      <c r="B277" s="5"/>
      <c r="AG277" s="18">
        <f>INDEX($CW$3:$CW$175,MATCH(AF269,$CS$3:$CS$175,0),0)*10</f>
        <v>25.4</v>
      </c>
      <c r="AH277" s="18"/>
      <c r="AJ277" s="20"/>
      <c r="CE277" s="6"/>
    </row>
    <row r="278" spans="2:83">
      <c r="B278" s="5"/>
      <c r="AG278" s="18"/>
      <c r="AH278" s="18"/>
      <c r="BS278" s="18"/>
      <c r="BT278" s="18"/>
      <c r="BU278" s="18"/>
      <c r="BV278" s="18"/>
      <c r="BW278" s="18"/>
      <c r="CE278" s="6"/>
    </row>
    <row r="279" spans="2:83">
      <c r="B279" s="5"/>
      <c r="CE279" s="6"/>
    </row>
    <row r="280" spans="2:83">
      <c r="B280" s="5"/>
      <c r="R280" s="19">
        <v>310</v>
      </c>
      <c r="S280" s="19"/>
      <c r="CE280" s="6"/>
    </row>
    <row r="281" spans="2:83">
      <c r="B281" s="5"/>
      <c r="CE281" s="6"/>
    </row>
    <row r="282" spans="2:83">
      <c r="B282" s="5"/>
      <c r="BL282" s="8" t="s">
        <v>108</v>
      </c>
      <c r="CE282" s="6"/>
    </row>
    <row r="283" spans="2:83">
      <c r="B283" s="5"/>
      <c r="AQ283" s="18">
        <f>INDEX($CW$3:$CW$175,MATCH(E287,$CS$3:$CS$175,0),0)*10</f>
        <v>34</v>
      </c>
      <c r="AR283" s="18"/>
      <c r="AU283" s="18">
        <f>INDEX($CV$3:$CV$175,MATCH(E287,$CS$3:$CS$175,0),0)</f>
        <v>120</v>
      </c>
      <c r="AV283" s="18"/>
      <c r="CE283" s="6"/>
    </row>
    <row r="284" spans="2:83">
      <c r="B284" s="5"/>
      <c r="M284" s="8" t="s">
        <v>192</v>
      </c>
      <c r="BN284" s="18">
        <f>+BN286+CA286</f>
        <v>969.97663690987429</v>
      </c>
      <c r="BO284" s="18"/>
      <c r="CE284" s="6"/>
    </row>
    <row r="285" spans="2:83">
      <c r="B285" s="5"/>
      <c r="AR285" s="18">
        <f>+AU283-AQ283</f>
        <v>86</v>
      </c>
      <c r="AS285" s="18"/>
      <c r="CE285" s="6"/>
    </row>
    <row r="286" spans="2:83">
      <c r="B286" s="5"/>
      <c r="E286" s="1" t="s">
        <v>107</v>
      </c>
      <c r="BN286" s="18">
        <f>+(AG312+(AS293/TAN(M288*PI()/180))+(AR285/SIN(M288*PI()/180)))-CA286+(AR285*SIN(M288*PI()/180)+M308/2)+AQ283*SIN(M288*PI()/180)</f>
        <v>893.84088617864074</v>
      </c>
      <c r="BO286" s="18"/>
      <c r="CA286" s="22">
        <f>CD291*TAN(M288*PI()/180)</f>
        <v>76.135750731233543</v>
      </c>
      <c r="CB286" s="22"/>
      <c r="CE286" s="6"/>
    </row>
    <row r="287" spans="2:83">
      <c r="B287" s="5"/>
      <c r="E287" s="23" t="s">
        <v>76</v>
      </c>
      <c r="F287" s="23"/>
      <c r="G287" s="23"/>
      <c r="H287" s="23"/>
      <c r="S287" s="18">
        <f>SQRT(AY292^2+BN286^2)</f>
        <v>951.20560320148127</v>
      </c>
      <c r="T287" s="18"/>
      <c r="CE287" s="6"/>
    </row>
    <row r="288" spans="2:83">
      <c r="B288" s="5"/>
      <c r="K288" s="10" t="s">
        <v>110</v>
      </c>
      <c r="M288" s="19">
        <v>20</v>
      </c>
      <c r="N288" s="19"/>
      <c r="O288" s="9" t="s">
        <v>0</v>
      </c>
      <c r="CE288" s="6"/>
    </row>
    <row r="289" spans="2:83">
      <c r="B289" s="5"/>
      <c r="AN289" s="19">
        <v>20</v>
      </c>
      <c r="AO289" s="19"/>
      <c r="CE289" s="6"/>
    </row>
    <row r="290" spans="2:83">
      <c r="B290" s="5"/>
      <c r="AT290" s="20">
        <f>+CD291-AU283*COS(M288*PI()/180)</f>
        <v>96.418141452980905</v>
      </c>
      <c r="CE290" s="6"/>
    </row>
    <row r="291" spans="2:83">
      <c r="B291" s="5"/>
      <c r="AT291" s="20"/>
      <c r="CD291" s="20">
        <f>(((AG312+(AS293/TAN(M288*PI()/180))+(AR285/SIN(M288*PI()/180)))*TAN(M288*PI()/180)-AS293)*COS(M288*PI()/180)+AQ283)*COS(M288*PI()/180)</f>
        <v>209.18125594728991</v>
      </c>
      <c r="CE291" s="6"/>
    </row>
    <row r="292" spans="2:83">
      <c r="B292" s="5"/>
      <c r="AT292" s="20"/>
      <c r="AY292" s="20">
        <f>+CD301+CD295+CD291-AY298-AY302</f>
        <v>325.33147673914993</v>
      </c>
      <c r="CD292" s="20"/>
      <c r="CE292" s="6"/>
    </row>
    <row r="293" spans="2:83">
      <c r="B293" s="5"/>
      <c r="AS293" s="18">
        <f>+AV293-AS295</f>
        <v>64.599999999999994</v>
      </c>
      <c r="AT293" s="18"/>
      <c r="AV293" s="20">
        <f>INDEX($CV$3:$CV$175,MATCH(AP300,$CS$3:$CS$175,0),0)</f>
        <v>90</v>
      </c>
      <c r="AY293" s="20"/>
      <c r="CD293" s="20"/>
      <c r="CE293" s="6"/>
    </row>
    <row r="294" spans="2:83">
      <c r="B294" s="5"/>
      <c r="AS294" s="18"/>
      <c r="AT294" s="18"/>
      <c r="AV294" s="20"/>
      <c r="AY294" s="20"/>
      <c r="CE294" s="6"/>
    </row>
    <row r="295" spans="2:83">
      <c r="B295" s="5"/>
      <c r="AS295" s="18">
        <f>INDEX($CW$3:$CW$175,MATCH(AP300,$CS$3:$CS$175,0),0)*10</f>
        <v>25.4</v>
      </c>
      <c r="AT295" s="18"/>
      <c r="AV295" s="20"/>
      <c r="CD295" s="20">
        <f>+AV293</f>
        <v>90</v>
      </c>
      <c r="CE295" s="6"/>
    </row>
    <row r="296" spans="2:83">
      <c r="B296" s="5"/>
      <c r="AS296" s="18"/>
      <c r="AT296" s="18"/>
      <c r="CD296" s="20"/>
      <c r="CE296" s="6"/>
    </row>
    <row r="297" spans="2:83">
      <c r="B297" s="5"/>
      <c r="AW297" s="20">
        <f>+CD291+CD295+CD301</f>
        <v>548.0945912334588</v>
      </c>
      <c r="CD297" s="20"/>
      <c r="CE297" s="6"/>
    </row>
    <row r="298" spans="2:83">
      <c r="B298" s="5"/>
      <c r="AW298" s="20"/>
      <c r="AY298" s="20">
        <f>AU283*COS(M288*PI()/180)</f>
        <v>112.76311449430901</v>
      </c>
      <c r="CE298" s="6"/>
    </row>
    <row r="299" spans="2:83">
      <c r="B299" s="5"/>
      <c r="AP299" s="1" t="s">
        <v>107</v>
      </c>
      <c r="AW299" s="20"/>
      <c r="AY299" s="20"/>
      <c r="CE299" s="6"/>
    </row>
    <row r="300" spans="2:83">
      <c r="B300" s="5"/>
      <c r="AN300" s="20">
        <f>+((AR285*SIN(M288*PI()/180)+M308/2)*TAN(M288*PI()/180)+AR285*COS(M288*PI()/180)+D301)-AS295+C304</f>
        <v>248.91333528616892</v>
      </c>
      <c r="AP300" s="23" t="s">
        <v>62</v>
      </c>
      <c r="AQ300" s="23"/>
      <c r="AR300" s="23"/>
      <c r="AS300" s="23"/>
      <c r="AY300" s="20"/>
      <c r="CE300" s="6"/>
    </row>
    <row r="301" spans="2:83">
      <c r="B301" s="5"/>
      <c r="D301" s="20">
        <f>+B302-C304</f>
        <v>79.3</v>
      </c>
      <c r="AN301" s="20"/>
      <c r="CD301" s="20">
        <f>+AN300</f>
        <v>248.91333528616892</v>
      </c>
      <c r="CE301" s="6"/>
    </row>
    <row r="302" spans="2:83">
      <c r="B302" s="17">
        <f>INDEX($CV$3:$CV$175,MATCH(C312,$CS$3:$CS$175,0),0)</f>
        <v>110</v>
      </c>
      <c r="D302" s="20"/>
      <c r="AN302" s="20"/>
      <c r="AY302" s="20">
        <f>+B302</f>
        <v>110</v>
      </c>
      <c r="CD302" s="20"/>
      <c r="CE302" s="6"/>
    </row>
    <row r="303" spans="2:83">
      <c r="B303" s="17"/>
      <c r="D303" s="20"/>
      <c r="AY303" s="20"/>
      <c r="CD303" s="20"/>
      <c r="CE303" s="6"/>
    </row>
    <row r="304" spans="2:83">
      <c r="B304" s="17"/>
      <c r="C304" s="18">
        <f>INDEX($CW$3:$CW$175,MATCH(C312,$CS$3:$CS$175,0),0)*10</f>
        <v>30.7</v>
      </c>
      <c r="D304" s="18"/>
      <c r="AY304" s="20"/>
      <c r="CE304" s="6"/>
    </row>
    <row r="305" spans="2:83">
      <c r="B305" s="5"/>
      <c r="C305" s="18"/>
      <c r="D305" s="18"/>
      <c r="CE305" s="6"/>
    </row>
    <row r="306" spans="2:83">
      <c r="B306" s="5"/>
      <c r="V306" s="20">
        <f>+BV308-X308-AD308-AI308</f>
        <v>103.93421971079408</v>
      </c>
      <c r="BB306" s="20">
        <f>AU283*SIN(M288*PI()/180)</f>
        <v>41.042417199080248</v>
      </c>
      <c r="CE306" s="6"/>
    </row>
    <row r="307" spans="2:83">
      <c r="B307" s="5"/>
      <c r="V307" s="20"/>
      <c r="AR307" s="8" t="s">
        <v>193</v>
      </c>
      <c r="BB307" s="20"/>
      <c r="CE307" s="6"/>
    </row>
    <row r="308" spans="2:83">
      <c r="B308" s="5"/>
      <c r="M308" s="19">
        <v>400</v>
      </c>
      <c r="N308" s="19"/>
      <c r="V308" s="20"/>
      <c r="X308" s="18">
        <f>+AA310/2</f>
        <v>125</v>
      </c>
      <c r="Y308" s="18"/>
      <c r="AD308" s="18">
        <f>+AA310/2</f>
        <v>125</v>
      </c>
      <c r="AE308" s="18"/>
      <c r="AI308" s="18">
        <f>+AG312-AD308</f>
        <v>175</v>
      </c>
      <c r="AJ308" s="18"/>
      <c r="BB308" s="20"/>
      <c r="BH308" s="18">
        <f>+M308</f>
        <v>400</v>
      </c>
      <c r="BI308" s="18"/>
      <c r="BV308" s="18">
        <f>+BN286+CA286-BH308-BB306</f>
        <v>528.93421971079408</v>
      </c>
      <c r="BW308" s="18"/>
      <c r="CE308" s="6"/>
    </row>
    <row r="309" spans="2:83">
      <c r="B309" s="5"/>
      <c r="M309" s="20">
        <f>+M313-N309</f>
        <v>72.599999999999994</v>
      </c>
      <c r="N309" s="20">
        <f>INDEX($CW$3:$CW$175,MATCH(Q314,$CS$3:$CS$175,0),0)*10</f>
        <v>27.400000000000002</v>
      </c>
      <c r="O309" s="20"/>
      <c r="CE309" s="6"/>
    </row>
    <row r="310" spans="2:83">
      <c r="B310" s="5"/>
      <c r="M310" s="20"/>
      <c r="N310" s="20"/>
      <c r="O310" s="20"/>
      <c r="AA310" s="19">
        <v>250</v>
      </c>
      <c r="AB310" s="19"/>
      <c r="BM310" s="18">
        <f>IF((AN289/SIN(M288*PI()/180))&lt;0,0,(AN289/SIN(M288*PI()/180)))</f>
        <v>58.476088003261751</v>
      </c>
      <c r="BN310" s="18"/>
      <c r="BS310" s="8" t="s">
        <v>195</v>
      </c>
      <c r="CE310" s="6"/>
    </row>
    <row r="311" spans="2:83">
      <c r="B311" s="5"/>
      <c r="C311" s="1" t="s">
        <v>107</v>
      </c>
      <c r="M311" s="20"/>
      <c r="N311" s="20"/>
      <c r="O311" s="20"/>
      <c r="CE311" s="6"/>
    </row>
    <row r="312" spans="2:83">
      <c r="B312" s="5"/>
      <c r="C312" s="23" t="s">
        <v>72</v>
      </c>
      <c r="D312" s="23"/>
      <c r="E312" s="23"/>
      <c r="F312" s="23"/>
      <c r="AG312" s="19">
        <v>300</v>
      </c>
      <c r="AH312" s="19"/>
      <c r="BI312" s="18">
        <f>IF((AN289/COS(M288*PI()/180))&lt;0,0,AN289/COS(M288*PI()/180))</f>
        <v>21.283555449518243</v>
      </c>
      <c r="BJ312" s="18"/>
      <c r="CE312" s="6"/>
    </row>
    <row r="313" spans="2:83">
      <c r="B313" s="5"/>
      <c r="M313" s="18">
        <f>INDEX($CV$3:$CV$175,MATCH(Q314,$CS$3:$CS$175,0),0)</f>
        <v>100</v>
      </c>
      <c r="N313" s="18"/>
      <c r="Q313" s="1" t="s">
        <v>107</v>
      </c>
      <c r="AO313" s="20">
        <f>+((AR285*SIN(M288*PI()/180)+M308/2)*TAN(M288*PI()/180)+AR285*COS(M288*PI()/180)+D301)+C304-15+(AQ283-15)/COS(M288*PI()/180)</f>
        <v>279.53271296321122</v>
      </c>
      <c r="AX313" s="20">
        <f>+((AR285*SIN(M288*PI()/180)+M308/2)*TAN(M288*PI()/180)+AR285*COS(M288*PI()/180)+D301)+C304-15+(AQ283-15)/COS(M288*PI()/180)+N309*TAN(M288*PI()/180)</f>
        <v>289.50549738210515</v>
      </c>
      <c r="CE313" s="6"/>
    </row>
    <row r="314" spans="2:83">
      <c r="B314" s="5"/>
      <c r="Q314" s="23" t="s">
        <v>66</v>
      </c>
      <c r="R314" s="23"/>
      <c r="S314" s="23"/>
      <c r="T314" s="23"/>
      <c r="AO314" s="20"/>
      <c r="AQ314" s="20">
        <f>+((AR285*SIN(M288*PI()/180)+M308/2)*TAN(M288*PI()/180)+AR285*COS(M288*PI()/180)+D301)+C304-15+(AQ283-15)/COS(M288*PI()/180)-M309*TAN(M288*PI()/180)</f>
        <v>253.10847395548492</v>
      </c>
      <c r="AX314" s="20"/>
      <c r="BI314" s="18">
        <f>IF((AV293-BI312)&gt;AV293,AV293,(AV293-BI312))</f>
        <v>68.716444550481754</v>
      </c>
      <c r="BJ314" s="18"/>
      <c r="CE314" s="6"/>
    </row>
    <row r="315" spans="2:83">
      <c r="B315" s="5"/>
      <c r="AO315" s="20"/>
      <c r="AQ315" s="20"/>
      <c r="AX315" s="20"/>
      <c r="CE315" s="6"/>
    </row>
    <row r="316" spans="2:83">
      <c r="B316" s="5"/>
      <c r="AQ316" s="20"/>
      <c r="CE316" s="6"/>
    </row>
    <row r="317" spans="2:83">
      <c r="B317" s="5"/>
      <c r="BE317" s="8" t="s">
        <v>194</v>
      </c>
      <c r="CE317" s="6"/>
    </row>
    <row r="318" spans="2:83">
      <c r="B318" s="5"/>
      <c r="BR318" s="13"/>
      <c r="BS318" s="20">
        <f>IF((AI308*TAN((ATAN(CD301/BV308)*180/PI())*PI()/180))&gt;AV293,AV293,(AI308*TAN((ATAN(CD301/BV308)*180/PI())*PI()/180)))</f>
        <v>82.353971537135223</v>
      </c>
      <c r="CE318" s="6"/>
    </row>
    <row r="319" spans="2:83">
      <c r="B319" s="5"/>
      <c r="BR319" s="13"/>
      <c r="BS319" s="20"/>
      <c r="CE319" s="6"/>
    </row>
    <row r="320" spans="2:83">
      <c r="B320" s="5"/>
      <c r="BR320" s="13"/>
      <c r="BS320" s="20"/>
      <c r="CE320" s="6"/>
    </row>
    <row r="321" spans="2:83">
      <c r="B321" s="5"/>
      <c r="BR321" s="18">
        <f>IF((AV293-BS318)&lt;0,0,(AV293-BS318))</f>
        <v>7.646028462864777</v>
      </c>
      <c r="BS321" s="18"/>
      <c r="CE321" s="6"/>
    </row>
    <row r="322" spans="2:83">
      <c r="B322" s="5"/>
      <c r="CE322" s="6"/>
    </row>
    <row r="323" spans="2:83">
      <c r="B323" s="5"/>
      <c r="BP323" s="25">
        <f>IF((BV308*BR321/CD301)&lt;0,0,(BV308*BR321/CD301))</f>
        <v>16.247607201286918</v>
      </c>
      <c r="BQ323" s="25"/>
      <c r="CE323" s="6"/>
    </row>
    <row r="324" spans="2:83">
      <c r="B324" s="5"/>
      <c r="CE324" s="6"/>
    </row>
    <row r="325" spans="2:83">
      <c r="B325" s="5"/>
      <c r="L325" s="8" t="s">
        <v>109</v>
      </c>
      <c r="AB325" s="1" t="s">
        <v>107</v>
      </c>
      <c r="CE325" s="6"/>
    </row>
    <row r="326" spans="2:83">
      <c r="B326" s="5"/>
      <c r="AB326" s="23" t="s">
        <v>71</v>
      </c>
      <c r="AC326" s="23"/>
      <c r="AD326" s="23"/>
      <c r="AE326" s="23"/>
      <c r="CE326" s="6"/>
    </row>
    <row r="327" spans="2:83">
      <c r="B327" s="5"/>
      <c r="CE327" s="6"/>
    </row>
    <row r="328" spans="2:83">
      <c r="B328" s="5"/>
      <c r="BM328" s="8" t="s">
        <v>108</v>
      </c>
      <c r="CE328" s="6"/>
    </row>
    <row r="329" spans="2:83">
      <c r="B329" s="5"/>
      <c r="V329" s="18">
        <f>SQRT(BN330^2+BH333^2)-AZ342*TAN(K337*PI()/180)</f>
        <v>191.73283292204624</v>
      </c>
      <c r="W329" s="18"/>
      <c r="AJ329" s="18">
        <f>SQRT(BW330^2+CC333^2)-AZ342*TAN(K337*PI()/180)</f>
        <v>212.23130129416592</v>
      </c>
      <c r="AK329" s="18"/>
      <c r="CE329" s="6"/>
    </row>
    <row r="330" spans="2:83">
      <c r="B330" s="5"/>
      <c r="BN330" s="18">
        <f>+AB356+X347+BK346</f>
        <v>193.48190451025206</v>
      </c>
      <c r="BO330" s="18"/>
      <c r="BW330" s="18">
        <f>+AD356+AH347+BZ346</f>
        <v>213.28190451025208</v>
      </c>
      <c r="BX330" s="18"/>
      <c r="CE330" s="6"/>
    </row>
    <row r="331" spans="2:83">
      <c r="B331" s="5"/>
      <c r="CE331" s="6"/>
    </row>
    <row r="332" spans="2:83">
      <c r="B332" s="5"/>
      <c r="CE332" s="6"/>
    </row>
    <row r="333" spans="2:83">
      <c r="B333" s="5"/>
      <c r="BH333" s="20">
        <f>+BF339-BH337-BH342</f>
        <v>51.843320063557627</v>
      </c>
      <c r="CC333" s="20">
        <f>+BF339-CC337-CC342</f>
        <v>57.148714073693839</v>
      </c>
      <c r="CE333" s="6"/>
    </row>
    <row r="334" spans="2:83">
      <c r="B334" s="5"/>
      <c r="BH334" s="20"/>
      <c r="CC334" s="20"/>
      <c r="CE334" s="6"/>
    </row>
    <row r="335" spans="2:83">
      <c r="B335" s="5"/>
      <c r="BH335" s="20"/>
      <c r="CC335" s="20"/>
      <c r="CE335" s="6"/>
    </row>
    <row r="336" spans="2:83">
      <c r="B336" s="5"/>
      <c r="CE336" s="6"/>
    </row>
    <row r="337" spans="2:83">
      <c r="B337" s="5"/>
      <c r="K337" s="19">
        <v>15</v>
      </c>
      <c r="L337" s="19"/>
      <c r="M337" s="9" t="s">
        <v>0</v>
      </c>
      <c r="AT337" s="18">
        <f>+K337</f>
        <v>15</v>
      </c>
      <c r="AU337" s="18"/>
      <c r="AV337" s="9" t="s">
        <v>0</v>
      </c>
      <c r="BH337" s="20">
        <f>C344*COS(K337*PI()/180)</f>
        <v>96.592582628906825</v>
      </c>
      <c r="CC337" s="20">
        <f>+BH337</f>
        <v>96.592582628906825</v>
      </c>
      <c r="CE337" s="6"/>
    </row>
    <row r="338" spans="2:83">
      <c r="B338" s="5"/>
      <c r="BH338" s="20"/>
      <c r="CC338" s="20"/>
      <c r="CE338" s="6"/>
    </row>
    <row r="339" spans="2:83">
      <c r="B339" s="5"/>
      <c r="BF339" s="20">
        <f>+(C344/COS(K337*PI()/180))+(AD356*TAN(K337*PI()/180))+(AO341/COS(K337*PI()/180))+T340</f>
        <v>294.78980619680681</v>
      </c>
      <c r="BH339" s="20"/>
      <c r="CC339" s="20"/>
      <c r="CE339" s="6"/>
    </row>
    <row r="340" spans="2:83">
      <c r="B340" s="5"/>
      <c r="T340" s="21">
        <v>150</v>
      </c>
      <c r="BF340" s="20"/>
      <c r="BH340" s="13"/>
      <c r="CE340" s="6"/>
    </row>
    <row r="341" spans="2:83">
      <c r="B341" s="5"/>
      <c r="Q341" s="18">
        <f>(((AO341/COS(K337*PI()/180))+(AD356*TAN(K337*PI()/180))-AB356*TAN(K337*PI()/180))/(TAN(K337*PI()/180)+TAN((90-K337)*PI()/180)))/SIN(K337*PI()/180)</f>
        <v>34.006902769567731</v>
      </c>
      <c r="R341" s="18"/>
      <c r="T341" s="21"/>
      <c r="AO341" s="19">
        <v>25</v>
      </c>
      <c r="AP341" s="19"/>
      <c r="BF341" s="20"/>
      <c r="BH341" s="13"/>
      <c r="CE341" s="6"/>
    </row>
    <row r="342" spans="2:83">
      <c r="B342" s="5"/>
      <c r="E342" s="18">
        <f>INDEX($CW$3:$CW$175,MATCH(AB326,$CS$3:$CS$175,0),0)*10</f>
        <v>32</v>
      </c>
      <c r="F342" s="18"/>
      <c r="T342" s="21"/>
      <c r="AZ342" s="18">
        <f>+E342</f>
        <v>32</v>
      </c>
      <c r="BA342" s="18"/>
      <c r="BH342" s="20">
        <f>+T340+(AO341/COS(K337*PI()/180))+(AD356*TAN(K337*PI()/180))-(X347+AB356)*TAN(K337*PI()/180)</f>
        <v>146.35390350434236</v>
      </c>
      <c r="CC342" s="20">
        <f>+T340+(AO341/COS(K337*PI()/180))+(AD356*TAN(K337*PI()/180))-(AH347+AD356)*TAN(K337*PI()/180)</f>
        <v>141.04850949420614</v>
      </c>
      <c r="CE342" s="6"/>
    </row>
    <row r="343" spans="2:83">
      <c r="B343" s="5"/>
      <c r="BH343" s="20"/>
      <c r="CC343" s="20"/>
      <c r="CE343" s="6"/>
    </row>
    <row r="344" spans="2:83">
      <c r="B344" s="5"/>
      <c r="C344" s="18">
        <f>INDEX($CV$3:$CV$175,MATCH(AB326,$CS$3:$CS$175,0),0)</f>
        <v>100</v>
      </c>
      <c r="D344" s="18"/>
      <c r="E344" s="18">
        <f>+C344-E342</f>
        <v>68</v>
      </c>
      <c r="F344" s="18"/>
      <c r="AZ344" s="18">
        <f>+E344</f>
        <v>68</v>
      </c>
      <c r="BA344" s="18"/>
      <c r="BC344" s="18">
        <f>+C344</f>
        <v>100</v>
      </c>
      <c r="BD344" s="18"/>
      <c r="BH344" s="20"/>
      <c r="CC344" s="20"/>
      <c r="CE344" s="6"/>
    </row>
    <row r="345" spans="2:83">
      <c r="B345" s="5"/>
      <c r="CE345" s="6"/>
    </row>
    <row r="346" spans="2:83">
      <c r="B346" s="5"/>
      <c r="BK346" s="20">
        <f>C344*SIN(K337*PI()/180)</f>
        <v>25.881904510252074</v>
      </c>
      <c r="BZ346" s="20">
        <f>+BK346</f>
        <v>25.881904510252074</v>
      </c>
      <c r="CA346" s="20"/>
      <c r="CE346" s="6"/>
    </row>
    <row r="347" spans="2:83">
      <c r="B347" s="5"/>
      <c r="X347" s="19">
        <v>145</v>
      </c>
      <c r="Y347" s="19"/>
      <c r="AH347" s="19">
        <v>130</v>
      </c>
      <c r="AI347" s="19"/>
      <c r="BK347" s="20"/>
      <c r="BZ347" s="20"/>
      <c r="CA347" s="20"/>
      <c r="CE347" s="6"/>
    </row>
    <row r="348" spans="2:83">
      <c r="B348" s="5"/>
      <c r="BK348" s="20"/>
      <c r="BN348" s="18">
        <f>+X347</f>
        <v>145</v>
      </c>
      <c r="BO348" s="18"/>
      <c r="BS348" s="18">
        <f>+AC358</f>
        <v>80</v>
      </c>
      <c r="BT348" s="18"/>
      <c r="BW348" s="18">
        <f>+AH347</f>
        <v>130</v>
      </c>
      <c r="BX348" s="18"/>
      <c r="BZ348" s="20"/>
      <c r="CA348" s="20"/>
      <c r="CE348" s="6"/>
    </row>
    <row r="349" spans="2:83">
      <c r="B349" s="5"/>
      <c r="CE349" s="6"/>
    </row>
    <row r="350" spans="2:83">
      <c r="B350" s="5"/>
      <c r="BS350" s="18">
        <f>+BN330+BW330</f>
        <v>406.76380902050414</v>
      </c>
      <c r="BT350" s="18"/>
      <c r="CE350" s="6"/>
    </row>
    <row r="351" spans="2:83">
      <c r="B351" s="5"/>
      <c r="CE351" s="6"/>
    </row>
    <row r="352" spans="2:83">
      <c r="B352" s="5"/>
      <c r="V352" s="1" t="s">
        <v>1</v>
      </c>
      <c r="CE352" s="6"/>
    </row>
    <row r="353" spans="2:83">
      <c r="B353" s="5"/>
      <c r="V353" s="23" t="s">
        <v>57</v>
      </c>
      <c r="W353" s="23"/>
      <c r="X353" s="23"/>
      <c r="Y353" s="23"/>
      <c r="CE353" s="6"/>
    </row>
    <row r="354" spans="2:83">
      <c r="B354" s="5"/>
      <c r="CE354" s="6"/>
    </row>
    <row r="355" spans="2:83">
      <c r="B355" s="5"/>
      <c r="CE355" s="6"/>
    </row>
    <row r="356" spans="2:83">
      <c r="B356" s="5"/>
      <c r="AB356" s="18">
        <f>INDEX($CW$3:$CW$175,MATCH(V353,$CS$3:$CS$175,0),0)*10</f>
        <v>22.599999999999998</v>
      </c>
      <c r="AC356" s="18"/>
      <c r="AD356" s="18">
        <f>+AC358-AB356</f>
        <v>57.400000000000006</v>
      </c>
      <c r="AE356" s="18"/>
      <c r="CE356" s="6"/>
    </row>
    <row r="357" spans="2:83">
      <c r="B357" s="5"/>
      <c r="G357" s="8" t="s">
        <v>112</v>
      </c>
      <c r="CE357" s="6"/>
    </row>
    <row r="358" spans="2:83">
      <c r="B358" s="5"/>
      <c r="T358" s="18">
        <f>INDEX($CV$3:$CV$175,MATCH(L363,$CS$3:$CS$175,0),0)</f>
        <v>90</v>
      </c>
      <c r="U358" s="18"/>
      <c r="AC358" s="18">
        <f>INDEX($CV$3:$CV$175,MATCH(V353,$CS$3:$CS$175,0),0)</f>
        <v>80</v>
      </c>
      <c r="AD358" s="18"/>
      <c r="CE358" s="6"/>
    </row>
    <row r="359" spans="2:83">
      <c r="B359" s="5"/>
      <c r="T359" s="20">
        <f>+T358-U359</f>
        <v>64.599999999999994</v>
      </c>
      <c r="U359" s="20">
        <f>INDEX($CW$3:$CW$175,MATCH(L363,$CS$3:$CS$175,0),0)*10</f>
        <v>25.4</v>
      </c>
      <c r="V359" s="20"/>
      <c r="CE359" s="6"/>
    </row>
    <row r="360" spans="2:83">
      <c r="B360" s="5"/>
      <c r="T360" s="20"/>
      <c r="U360" s="20"/>
      <c r="V360" s="20"/>
      <c r="CE360" s="6"/>
    </row>
    <row r="361" spans="2:83">
      <c r="B361" s="5"/>
      <c r="T361" s="20"/>
      <c r="U361" s="20"/>
      <c r="V361" s="20"/>
      <c r="AE361" s="18">
        <f>INDEX($CV$3:$CV$175,MATCH(AG366,$CS$3:$CS$175,0),0)</f>
        <v>80</v>
      </c>
      <c r="AF361" s="18"/>
      <c r="CE361" s="6"/>
    </row>
    <row r="362" spans="2:83">
      <c r="B362" s="5"/>
      <c r="L362" s="1" t="s">
        <v>1</v>
      </c>
      <c r="CE362" s="6"/>
    </row>
    <row r="363" spans="2:83">
      <c r="B363" s="5"/>
      <c r="L363" s="23" t="s">
        <v>62</v>
      </c>
      <c r="M363" s="23"/>
      <c r="N363" s="23"/>
      <c r="O363" s="23"/>
      <c r="AC363" s="18">
        <f>INDEX($CW$3:$CW$175,MATCH(AG366,$CS$3:$CS$175,0),0)*10</f>
        <v>22.599999999999998</v>
      </c>
      <c r="AD363" s="18"/>
      <c r="AZ363" s="8" t="s">
        <v>108</v>
      </c>
      <c r="CE363" s="6"/>
    </row>
    <row r="364" spans="2:83">
      <c r="B364" s="5"/>
      <c r="F364" s="18">
        <f>INDEX($CV$3:$CV$175,MATCH(E372,$CS$3:$CS$175,0),0)</f>
        <v>75</v>
      </c>
      <c r="G364" s="18"/>
      <c r="AD364" s="18">
        <f>+AE361-AC363</f>
        <v>57.400000000000006</v>
      </c>
      <c r="AE364" s="18"/>
      <c r="CE364" s="6"/>
    </row>
    <row r="365" spans="2:83">
      <c r="B365" s="5"/>
      <c r="H365" s="18">
        <f>+F364-H366</f>
        <v>54.1</v>
      </c>
      <c r="I365" s="18"/>
      <c r="R365" s="20">
        <f>AY365-K377*COS(AO373*PI()/180)</f>
        <v>30.538641366153698</v>
      </c>
      <c r="S365" s="20"/>
      <c r="V365" s="20">
        <f>BF365-AD376*COS(AO374*PI()/180)</f>
        <v>22.404602288901046</v>
      </c>
      <c r="W365" s="20"/>
      <c r="AG365" s="1" t="s">
        <v>1</v>
      </c>
      <c r="AV365" s="18">
        <f>F364*SIN(AO373*PI()/180)</f>
        <v>48.209070726490445</v>
      </c>
      <c r="AW365" s="18"/>
      <c r="AY365" s="18">
        <f>(D378/SIN(AO373*PI()/180)+G377/SIN(AO373*PI()/180)+H366/TAN(AO373*PI()/180)+K377)*COS(AO373*PI()/180)-T359-H365*SIN(AO373*PI()/180)</f>
        <v>145.4453078340004</v>
      </c>
      <c r="AZ365" s="18"/>
      <c r="BC365" s="18">
        <f>+T358</f>
        <v>90</v>
      </c>
      <c r="BD365" s="18"/>
      <c r="BF365" s="18">
        <f>(D378/SIN(AO374*PI()/180)+AG377/SIN(AO374*PI()/180)+AD364/TAN(AO374*PI()/180)+AD376)*COS(AO374*PI()/180)-U359-AC363*SIN(AO374*PI()/180)</f>
        <v>112.40460228890106</v>
      </c>
      <c r="BG365" s="18"/>
      <c r="BI365" s="18">
        <f>AE361*SIN(AO374*PI()/180)</f>
        <v>69.282032302755084</v>
      </c>
      <c r="BJ365" s="18"/>
      <c r="CE365" s="6"/>
    </row>
    <row r="366" spans="2:83">
      <c r="B366" s="5"/>
      <c r="H366" s="18">
        <f>INDEX($CW$3:$CW$175,MATCH(E372,$CS$3:$CS$175,0),0)*10</f>
        <v>20.9</v>
      </c>
      <c r="I366" s="18"/>
      <c r="R366" s="20"/>
      <c r="S366" s="20"/>
      <c r="V366" s="20"/>
      <c r="W366" s="20"/>
      <c r="AG366" s="23" t="s">
        <v>57</v>
      </c>
      <c r="AH366" s="23"/>
      <c r="AI366" s="23"/>
      <c r="AJ366" s="23"/>
      <c r="CE366" s="6"/>
    </row>
    <row r="367" spans="2:83">
      <c r="B367" s="5"/>
      <c r="R367" s="20"/>
      <c r="S367" s="20"/>
      <c r="V367" s="20"/>
      <c r="W367" s="20"/>
      <c r="CE367" s="6"/>
    </row>
    <row r="368" spans="2:83">
      <c r="B368" s="5"/>
      <c r="AR368" s="18">
        <f>+BN373-AR370-AS375</f>
        <v>76.128525313095793</v>
      </c>
      <c r="AS368" s="18"/>
      <c r="BK368" s="18">
        <f>+BN373-BK369-BL374</f>
        <v>39.115427318801039</v>
      </c>
      <c r="BL368" s="18"/>
      <c r="CE368" s="6"/>
    </row>
    <row r="369" spans="2:83">
      <c r="B369" s="5"/>
      <c r="AR369" s="18"/>
      <c r="AS369" s="18"/>
      <c r="BK369" s="18">
        <f>AE361*COS(AO374*PI()/180)</f>
        <v>40.000000000000007</v>
      </c>
      <c r="BL369" s="18"/>
      <c r="CE369" s="6"/>
    </row>
    <row r="370" spans="2:83">
      <c r="B370" s="5"/>
      <c r="AR370" s="18">
        <f>F364*COS(AO373*PI()/180)</f>
        <v>57.453333233923352</v>
      </c>
      <c r="AS370" s="18"/>
      <c r="CE370" s="6"/>
    </row>
    <row r="371" spans="2:83">
      <c r="B371" s="5"/>
      <c r="E371" s="1" t="s">
        <v>1</v>
      </c>
      <c r="AK371" s="21">
        <v>220</v>
      </c>
      <c r="AR371" s="18"/>
      <c r="AS371" s="18"/>
      <c r="CE371" s="6"/>
    </row>
    <row r="372" spans="2:83">
      <c r="B372" s="5"/>
      <c r="E372" s="23" t="s">
        <v>52</v>
      </c>
      <c r="F372" s="23"/>
      <c r="G372" s="23"/>
      <c r="H372" s="23"/>
      <c r="AK372" s="21"/>
      <c r="CE372" s="6"/>
    </row>
    <row r="373" spans="2:83">
      <c r="B373" s="5"/>
      <c r="AK373" s="21"/>
      <c r="AM373" s="10" t="s">
        <v>110</v>
      </c>
      <c r="AO373" s="19">
        <v>40</v>
      </c>
      <c r="AP373" s="19"/>
      <c r="AQ373" s="9" t="s">
        <v>0</v>
      </c>
      <c r="BN373" s="20">
        <f>+B379+AJ376+AK371</f>
        <v>355</v>
      </c>
      <c r="CE373" s="6"/>
    </row>
    <row r="374" spans="2:83">
      <c r="B374" s="5"/>
      <c r="AM374" s="10" t="s">
        <v>189</v>
      </c>
      <c r="AO374" s="19">
        <v>60</v>
      </c>
      <c r="AP374" s="19"/>
      <c r="AQ374" s="9" t="s">
        <v>0</v>
      </c>
      <c r="BL374" s="20">
        <f>(D378/SIN(AO374*PI()/180)+AG377/SIN(AO374*PI()/180)+AD364/TAN(AO374*PI()/180)+AD376)*SIN(AO374*PI()/180)-AD364*COS(AO374*PI()/180)+C381</f>
        <v>275.88457268119896</v>
      </c>
      <c r="BN374" s="20"/>
      <c r="CE374" s="6"/>
    </row>
    <row r="375" spans="2:83">
      <c r="B375" s="5"/>
      <c r="AS375" s="20">
        <f>(D378/SIN(AO373*PI()/180)+G377/SIN(AO373*PI()/180)+H366/TAN(AO373*PI()/180)+K377)*SIN(AO373*PI()/180)-H366*COS(AO373*PI()/180)+C381</f>
        <v>221.41814145298088</v>
      </c>
      <c r="BL375" s="20"/>
      <c r="BN375" s="20"/>
      <c r="CE375" s="6"/>
    </row>
    <row r="376" spans="2:83">
      <c r="B376" s="5"/>
      <c r="AD376" s="19">
        <v>180</v>
      </c>
      <c r="AE376" s="19"/>
      <c r="AJ376" s="19">
        <v>35</v>
      </c>
      <c r="AK376" s="19"/>
      <c r="AS376" s="20"/>
      <c r="BL376" s="20"/>
      <c r="CE376" s="6"/>
    </row>
    <row r="377" spans="2:83">
      <c r="B377" s="5"/>
      <c r="G377" s="19">
        <v>25</v>
      </c>
      <c r="H377" s="19"/>
      <c r="K377" s="19">
        <v>150</v>
      </c>
      <c r="L377" s="19"/>
      <c r="AG377" s="19">
        <v>20</v>
      </c>
      <c r="AH377" s="19"/>
      <c r="AJ377" s="19"/>
      <c r="AK377" s="19"/>
      <c r="AS377" s="20"/>
      <c r="CE377" s="6"/>
    </row>
    <row r="378" spans="2:83">
      <c r="B378" s="5"/>
      <c r="D378" s="20">
        <f>+B379-C381</f>
        <v>68</v>
      </c>
      <c r="CE378" s="6"/>
    </row>
    <row r="379" spans="2:83">
      <c r="B379" s="17">
        <f>INDEX($CV$3:$CV$175,MATCH(D385,$CS$3:$CS$175,0),0)</f>
        <v>100</v>
      </c>
      <c r="D379" s="20"/>
      <c r="CE379" s="6"/>
    </row>
    <row r="380" spans="2:83">
      <c r="B380" s="17"/>
      <c r="D380" s="20"/>
      <c r="CE380" s="6"/>
    </row>
    <row r="381" spans="2:83">
      <c r="B381" s="17"/>
      <c r="C381" s="18">
        <f>INDEX($CW$3:$CW$175,MATCH(D385,$CS$3:$CS$175,0),0)*10</f>
        <v>32</v>
      </c>
      <c r="D381" s="18"/>
      <c r="CE381" s="6"/>
    </row>
    <row r="382" spans="2:83">
      <c r="B382" s="5"/>
      <c r="C382" s="18"/>
      <c r="D382" s="18"/>
      <c r="CE382" s="6"/>
    </row>
    <row r="383" spans="2:83">
      <c r="B383" s="5"/>
      <c r="BC383" s="18">
        <f>+AV365+AY365+BC365+BF365+BI365</f>
        <v>465.34101315214696</v>
      </c>
      <c r="BD383" s="18"/>
      <c r="CE383" s="6"/>
    </row>
    <row r="384" spans="2:83">
      <c r="B384" s="5"/>
      <c r="D384" s="1" t="s">
        <v>107</v>
      </c>
      <c r="CE384" s="6"/>
    </row>
    <row r="385" spans="2:83">
      <c r="B385" s="5"/>
      <c r="D385" s="23" t="s">
        <v>71</v>
      </c>
      <c r="E385" s="23"/>
      <c r="F385" s="23"/>
      <c r="G385" s="23"/>
      <c r="CE385" s="6"/>
    </row>
    <row r="386" spans="2:83">
      <c r="B386" s="5"/>
      <c r="BA386" s="8" t="s">
        <v>108</v>
      </c>
      <c r="CE386" s="6"/>
    </row>
    <row r="387" spans="2:83">
      <c r="B387" s="5"/>
      <c r="AK387" s="18">
        <f>INDEX($CW$3:$CW$175,MATCH(K393,$CS$3:$CS$175,0),0)*10</f>
        <v>32</v>
      </c>
      <c r="AL387" s="18"/>
      <c r="AN387" s="18">
        <f>INDEX($CV$3:$CV$175,MATCH(K393,$CS$3:$CS$175,0),0)</f>
        <v>100</v>
      </c>
      <c r="AO387" s="18"/>
      <c r="BE387" s="18">
        <f>+BA389+BG389+BK389</f>
        <v>471.74667405989067</v>
      </c>
      <c r="BF387" s="18"/>
      <c r="CE387" s="6"/>
    </row>
    <row r="388" spans="2:83">
      <c r="B388" s="5"/>
      <c r="CE388" s="6"/>
    </row>
    <row r="389" spans="2:83">
      <c r="B389" s="5"/>
      <c r="K389" s="8" t="s">
        <v>109</v>
      </c>
      <c r="AK389" s="18">
        <f>+AN387-AK387</f>
        <v>68</v>
      </c>
      <c r="AL389" s="18"/>
      <c r="BA389" s="18">
        <f>AW399*TAN(AL400*PI()/180)</f>
        <v>130.71664930436944</v>
      </c>
      <c r="BB389" s="18"/>
      <c r="BG389" s="18">
        <f>+(AK387/COS((AL398+AL400)/2*PI()/180)*SIN(((AL398+AL400)/2+AL398)*PI()/180))+(((((AK389/TAN((AL398+AL399)*PI()/180))+(AK389*TAN(AL398*PI()/180)))*COS(AL398*PI()/180))+(((AG411/SIN((AL398+AL399)*PI()/180))+(AE402/COS((90-AL399-AL398)*PI()/180)))*COS(AL398*PI()/180)))-AN387*SIN(AL398*PI()/180))</f>
        <v>315.14812024526918</v>
      </c>
      <c r="BH389" s="18"/>
      <c r="BK389" s="22">
        <f>AN387*SIN(AL398*PI()/180)</f>
        <v>25.881904510252074</v>
      </c>
      <c r="BL389" s="22"/>
      <c r="CE389" s="6"/>
    </row>
    <row r="390" spans="2:83">
      <c r="B390" s="5"/>
      <c r="U390" s="18">
        <f>SQRT(AW392^2+BG389^2)</f>
        <v>326.26534219093986</v>
      </c>
      <c r="V390" s="18"/>
      <c r="CE390" s="6"/>
    </row>
    <row r="391" spans="2:83">
      <c r="B391" s="5"/>
      <c r="CE391" s="6"/>
    </row>
    <row r="392" spans="2:83">
      <c r="B392" s="5"/>
      <c r="K392" s="1" t="s">
        <v>107</v>
      </c>
      <c r="AW392" s="20">
        <f>BG389*TAN(AL398*PI()/180)</f>
        <v>84.443684315906225</v>
      </c>
      <c r="BN392" s="20">
        <f>AN387*COS(AL398*PI()/180)</f>
        <v>96.592582628906825</v>
      </c>
      <c r="CE392" s="6"/>
    </row>
    <row r="393" spans="2:83">
      <c r="B393" s="5"/>
      <c r="K393" s="23" t="s">
        <v>71</v>
      </c>
      <c r="L393" s="23"/>
      <c r="M393" s="23"/>
      <c r="N393" s="23"/>
      <c r="AW393" s="20"/>
      <c r="BN393" s="20"/>
      <c r="CE393" s="6"/>
    </row>
    <row r="394" spans="2:83">
      <c r="B394" s="5"/>
      <c r="AF394" s="19">
        <v>25</v>
      </c>
      <c r="AG394" s="19"/>
      <c r="AW394" s="20"/>
      <c r="BN394" s="20"/>
      <c r="CE394" s="6"/>
    </row>
    <row r="395" spans="2:83">
      <c r="B395" s="5"/>
      <c r="CE395" s="6"/>
    </row>
    <row r="396" spans="2:83">
      <c r="B396" s="5"/>
      <c r="AD396" s="19">
        <v>200</v>
      </c>
      <c r="AE396" s="19"/>
      <c r="CE396" s="6"/>
    </row>
    <row r="397" spans="2:83">
      <c r="B397" s="5"/>
      <c r="CE397" s="6"/>
    </row>
    <row r="398" spans="2:83">
      <c r="B398" s="5"/>
      <c r="M398" s="18">
        <f>SQRT(AW399^2+BA389^2)</f>
        <v>261.43329860873888</v>
      </c>
      <c r="N398" s="18"/>
      <c r="AJ398" s="10" t="s">
        <v>110</v>
      </c>
      <c r="AL398" s="19">
        <v>15</v>
      </c>
      <c r="AM398" s="19"/>
      <c r="AN398" s="9" t="s">
        <v>0</v>
      </c>
      <c r="BN398" s="20">
        <f>((AG411/TAN((AL398+AL399)*PI()/180))+(AF394/SIN((AL398+AL399)*PI()/180))+AD396)*SIN(AL399*PI()/180)-AG411*COS(AL399*PI()/180)+((AG411/SIN((AL398+AL399)*PI()/180))+(AE402/COS((90-AL399-AL398)*PI()/180)))*SIN(AL398*PI()/180)</f>
        <v>198.72854556999494</v>
      </c>
      <c r="BP398" s="20">
        <f>+BM406+BN403+BN398+BN392</f>
        <v>360.85156230623704</v>
      </c>
      <c r="CE398" s="6"/>
    </row>
    <row r="399" spans="2:83">
      <c r="B399" s="5"/>
      <c r="AJ399" s="10" t="s">
        <v>189</v>
      </c>
      <c r="AL399" s="19">
        <v>40</v>
      </c>
      <c r="AM399" s="19"/>
      <c r="AN399" s="9" t="s">
        <v>0</v>
      </c>
      <c r="AW399" s="20">
        <f>+BP398-AW392-AV405</f>
        <v>226.4078779903308</v>
      </c>
      <c r="BN399" s="20"/>
      <c r="BP399" s="20"/>
      <c r="CE399" s="6"/>
    </row>
    <row r="400" spans="2:83">
      <c r="B400" s="5"/>
      <c r="AJ400" s="10" t="s">
        <v>197</v>
      </c>
      <c r="AL400" s="19">
        <v>30</v>
      </c>
      <c r="AM400" s="19"/>
      <c r="AN400" s="9" t="s">
        <v>0</v>
      </c>
      <c r="AW400" s="20"/>
      <c r="BN400" s="20"/>
      <c r="BP400" s="20"/>
      <c r="CE400" s="6"/>
    </row>
    <row r="401" spans="2:83">
      <c r="B401" s="5"/>
      <c r="AW401" s="20"/>
      <c r="CE401" s="6"/>
    </row>
    <row r="402" spans="2:83">
      <c r="B402" s="5"/>
      <c r="AE402" s="19">
        <v>160</v>
      </c>
      <c r="AF402" s="19"/>
      <c r="CE402" s="6"/>
    </row>
    <row r="403" spans="2:83">
      <c r="B403" s="5"/>
      <c r="BN403" s="20">
        <f>AI413*COS(AL399*PI()/180)</f>
        <v>61.283555449518239</v>
      </c>
      <c r="CE403" s="6"/>
    </row>
    <row r="404" spans="2:83">
      <c r="B404" s="5"/>
      <c r="BN404" s="20"/>
      <c r="CE404" s="6"/>
    </row>
    <row r="405" spans="2:83">
      <c r="B405" s="5"/>
      <c r="AV405" s="18">
        <f>J419*SIN(AL400*PI()/180)</f>
        <v>49.999999999999993</v>
      </c>
      <c r="AW405" s="18"/>
      <c r="BN405" s="20"/>
      <c r="CE405" s="6"/>
    </row>
    <row r="406" spans="2:83">
      <c r="B406" s="5"/>
      <c r="AV406" s="18"/>
      <c r="AW406" s="18"/>
      <c r="BM406" s="18">
        <f>((((AF394/SIN((AL398+AL399)*PI()/180))+(AG411/TAN((AL398+AL399)*PI()/180))+(AK389/SIN((AL398+AL399)*PI()/180)))*SIN(AL399*PI()/180))+((SQRT(((AK389/SIN((AL398+AL399)*PI()/180))+(AG411/TAN((AL398+AL399)*PI()/180))+(AF394/SIN((AL398+AL399)*PI()/180))-((X409+AF412)*TAN((AL399-AL400)*PI()/180))-(L416/COS((AL399-AL400)*PI()/180)))^2+X409^2)*SIN((90-AL399-(ATAN(((AK389/SIN((AL398+AL399)*PI()/180))+(AG411/TAN((AL398+AL399)*PI()/180))+(AF394/SIN((AL398+AL399)*PI()/180))-((X409+AF412)*TAN((AL399-AL400)*PI()/180))-(L416/COS((AL399-AL400)*PI()/180)))/X409)*180/PI()))*PI()/180))+AF412*COS(AL399*PI()/180)))-((((AF394/SIN((AL398+AL399)*PI()/180))+(AG411/TAN((AL398+AL399)*PI()/180))+(AK389/SIN((AL398+AL399)*PI()/180))+AD396)*SIN(AL399*PI()/180))+AF412*COS(AL399*PI()/180))</f>
        <v>4.2468786578170636</v>
      </c>
      <c r="BN406" s="18"/>
      <c r="CE406" s="6"/>
    </row>
    <row r="407" spans="2:83">
      <c r="B407" s="5"/>
      <c r="CE407" s="6"/>
    </row>
    <row r="408" spans="2:83">
      <c r="B408" s="5"/>
      <c r="AZ408" s="18">
        <f>J419*COS(AL400*PI()/180)</f>
        <v>86.602540378443877</v>
      </c>
      <c r="BA408" s="18"/>
      <c r="BF408" s="18">
        <f>+BF410-AZ408-BK408-BL409</f>
        <v>321.6407707429214</v>
      </c>
      <c r="BG408" s="18"/>
      <c r="BK408" s="18">
        <f>AI413*SIN(AL399*PI()/180)</f>
        <v>51.42300877492314</v>
      </c>
      <c r="BL408" s="18"/>
      <c r="CE408" s="6"/>
    </row>
    <row r="409" spans="2:83">
      <c r="B409" s="5"/>
      <c r="Q409" s="20">
        <f>SQRT(((AK389/SIN((AL398+AL399)*PI()/180))+(AG411/TAN((AL398+AL399)*PI()/180))+(AF394/SIN((AL398+AL399)*PI()/180))-((X409+AF412)*TAN((AL399-AL400)*PI()/180))-(L416/COS((AL399-AL400)*PI()/180)))^2+X409^2)*SIN((AL399-AL400+(ATAN(((AK389/SIN((AL398+AL399)*PI()/180))+(AG411/TAN((AL398+AL399)*PI()/180))+(AF394/SIN((AL398+AL399)*PI()/180))-((X409+AF412)*TAN((AL399-AL400)*PI()/180))-(L416/COS((AL399-AL400)*PI()/180)))/X409)*180/PI()))*PI()/180)</f>
        <v>79.464088424826443</v>
      </c>
      <c r="X409" s="19">
        <v>210</v>
      </c>
      <c r="Y409" s="19"/>
      <c r="BL409" s="18">
        <f>+(((AK389/TAN((AL398+AL399)*PI()/180))+(AK389*TAN(AL398*PI()/180)))*COS(AL398*PI()/180))+(((AG411/SIN((AL398+AL399)*PI()/180))+(AE402/COS((90-AL399-AL398)*PI()/180)))*COS(AL398*PI()/180))-((((AF394/SIN((AL398+AL399)*PI()/180))+(AG411/TAN((AL398+AL399)*PI()/180))+(AK389/SIN((AL398+AL399)*PI()/180))+AD396)*COS(AL399*PI()/180))+AG411*SIN(AL399*PI()/180))</f>
        <v>12.080354163602237</v>
      </c>
      <c r="BM409" s="18"/>
      <c r="CE409" s="6"/>
    </row>
    <row r="410" spans="2:83">
      <c r="B410" s="5"/>
      <c r="Q410" s="20"/>
      <c r="BF410" s="18">
        <f>+BE387</f>
        <v>471.74667405989067</v>
      </c>
      <c r="BG410" s="18"/>
      <c r="CE410" s="6"/>
    </row>
    <row r="411" spans="2:83">
      <c r="B411" s="5"/>
      <c r="Q411" s="20"/>
      <c r="AG411" s="18">
        <f>+AI413-AF412</f>
        <v>57.400000000000006</v>
      </c>
      <c r="AH411" s="18"/>
      <c r="CE411" s="6"/>
    </row>
    <row r="412" spans="2:83">
      <c r="B412" s="5"/>
      <c r="X412" s="1" t="s">
        <v>1</v>
      </c>
      <c r="AF412" s="18">
        <f>INDEX($CW$3:$CW$175,MATCH(X413,$CS$3:$CS$175,0),0)*10</f>
        <v>22.599999999999998</v>
      </c>
      <c r="AG412" s="18"/>
      <c r="CE412" s="6"/>
    </row>
    <row r="413" spans="2:83">
      <c r="B413" s="5"/>
      <c r="X413" s="23" t="s">
        <v>57</v>
      </c>
      <c r="Y413" s="23"/>
      <c r="Z413" s="23"/>
      <c r="AA413" s="23"/>
      <c r="AI413" s="18">
        <f>INDEX($CV$3:$CV$175,MATCH(X413,$CS$3:$CS$175,0),0)</f>
        <v>80</v>
      </c>
      <c r="AJ413" s="18"/>
      <c r="CE413" s="6"/>
    </row>
    <row r="414" spans="2:83">
      <c r="B414" s="5"/>
      <c r="CE414" s="6"/>
    </row>
    <row r="415" spans="2:83">
      <c r="B415" s="5"/>
      <c r="CE415" s="6"/>
    </row>
    <row r="416" spans="2:83">
      <c r="B416" s="5"/>
      <c r="J416" s="18">
        <f>INDEX($CW$3:$CW$175,MATCH(K393,$CS$3:$CS$175,0),0)*10</f>
        <v>32</v>
      </c>
      <c r="K416" s="18"/>
      <c r="L416" s="18">
        <f>+J419-J416</f>
        <v>68</v>
      </c>
      <c r="M416" s="18"/>
      <c r="CE416" s="6"/>
    </row>
    <row r="417" spans="2:83">
      <c r="B417" s="5"/>
      <c r="CE417" s="6"/>
    </row>
    <row r="418" spans="2:83">
      <c r="B418" s="5"/>
      <c r="CE418" s="6"/>
    </row>
    <row r="419" spans="2:83">
      <c r="B419" s="5"/>
      <c r="J419" s="18">
        <f>INDEX($CV$3:$CV$175,MATCH(K393,$CS$3:$CS$175,0),0)</f>
        <v>100</v>
      </c>
      <c r="K419" s="18"/>
      <c r="CE419" s="6"/>
    </row>
    <row r="420" spans="2:83">
      <c r="B420" s="5"/>
      <c r="CE420" s="6"/>
    </row>
    <row r="421" spans="2:83">
      <c r="B421" s="5"/>
      <c r="BB421" s="8" t="s">
        <v>112</v>
      </c>
      <c r="CE421" s="6"/>
    </row>
    <row r="422" spans="2:83">
      <c r="B422" s="5"/>
      <c r="AX422" s="18">
        <f>INDEX($CV$3:$CV$175,MATCH(BD426,$CS$3:$CS$175,0),0)</f>
        <v>80</v>
      </c>
      <c r="AY422" s="18"/>
      <c r="BP422" s="8" t="s">
        <v>108</v>
      </c>
      <c r="CE422" s="6"/>
    </row>
    <row r="423" spans="2:83">
      <c r="B423" s="5"/>
      <c r="G423" s="8" t="s">
        <v>109</v>
      </c>
      <c r="CE423" s="6"/>
    </row>
    <row r="424" spans="2:83">
      <c r="B424" s="5"/>
      <c r="C424" s="1" t="s">
        <v>107</v>
      </c>
      <c r="AB424" s="18">
        <f>INDEX($CW$3:$CW$175,MATCH(C425,$CS$3:$CS$175,0),0)*10</f>
        <v>32</v>
      </c>
      <c r="AC424" s="18"/>
      <c r="AE424" s="18">
        <f>INDEX($CV$3:$CV$175,MATCH(C425,$CS$3:$CS$175,0),0)</f>
        <v>100</v>
      </c>
      <c r="AF424" s="18"/>
      <c r="AW424" s="18">
        <f>INDEX($CW$3:$CW$175,MATCH(BD426,$CS$3:$CS$175,0),0)*10</f>
        <v>22.1</v>
      </c>
      <c r="AX424" s="18"/>
      <c r="AY424" s="18">
        <f>+AX422-AW424</f>
        <v>57.9</v>
      </c>
      <c r="AZ424" s="18"/>
      <c r="BP424" s="18">
        <f>+AX422</f>
        <v>80</v>
      </c>
      <c r="BQ424" s="18"/>
      <c r="BV424" s="18">
        <f>+BT444-BP424</f>
        <v>120</v>
      </c>
      <c r="BW424" s="18"/>
      <c r="CE424" s="6"/>
    </row>
    <row r="425" spans="2:83">
      <c r="B425" s="5"/>
      <c r="C425" s="23" t="s">
        <v>71</v>
      </c>
      <c r="D425" s="23"/>
      <c r="E425" s="23"/>
      <c r="F425" s="23"/>
      <c r="L425" s="19">
        <v>287</v>
      </c>
      <c r="M425" s="19"/>
      <c r="BD425" s="1" t="s">
        <v>107</v>
      </c>
      <c r="CE425" s="6"/>
    </row>
    <row r="426" spans="2:83">
      <c r="B426" s="5"/>
      <c r="AB426" s="18">
        <f>+AE424-AB424</f>
        <v>68</v>
      </c>
      <c r="AC426" s="18"/>
      <c r="BD426" s="23" t="s">
        <v>56</v>
      </c>
      <c r="BE426" s="23"/>
      <c r="BF426" s="23"/>
      <c r="BG426" s="23"/>
      <c r="CE426" s="6"/>
    </row>
    <row r="427" spans="2:83">
      <c r="B427" s="5"/>
      <c r="CE427" s="6"/>
    </row>
    <row r="428" spans="2:83">
      <c r="B428" s="5"/>
      <c r="AK428" s="20">
        <f>+AA449</f>
        <v>25.881904510252074</v>
      </c>
      <c r="AL428" s="20"/>
      <c r="CE428" s="6"/>
    </row>
    <row r="429" spans="2:83">
      <c r="B429" s="5"/>
      <c r="AC429" s="8" t="s">
        <v>108</v>
      </c>
      <c r="AK429" s="20"/>
      <c r="AL429" s="20"/>
      <c r="CE429" s="6"/>
    </row>
    <row r="430" spans="2:83">
      <c r="B430" s="5"/>
      <c r="AE430" s="18">
        <f>L425*COS(R440*PI()/180)</f>
        <v>277.22071214496259</v>
      </c>
      <c r="AF430" s="18"/>
      <c r="AK430" s="20"/>
      <c r="AL430" s="20"/>
      <c r="CB430" s="20">
        <f>+BL433-CB439</f>
        <v>160</v>
      </c>
      <c r="CE430" s="6"/>
    </row>
    <row r="431" spans="2:83" ht="11.25" customHeight="1">
      <c r="B431" s="5"/>
      <c r="CB431" s="20"/>
      <c r="CE431" s="6"/>
    </row>
    <row r="432" spans="2:83">
      <c r="B432" s="5"/>
      <c r="CB432" s="20"/>
      <c r="CE432" s="6"/>
    </row>
    <row r="433" spans="2:83">
      <c r="B433" s="5"/>
      <c r="X433" s="20">
        <f>L425*SIN(R440*PI()/180)</f>
        <v>74.281065944423446</v>
      </c>
      <c r="BL433" s="20">
        <f>+AT442+AS448+BV450</f>
        <v>250</v>
      </c>
      <c r="CE433" s="6"/>
    </row>
    <row r="434" spans="2:83">
      <c r="B434" s="5"/>
      <c r="F434" s="19">
        <v>10</v>
      </c>
      <c r="G434" s="19"/>
      <c r="X434" s="20"/>
      <c r="AM434" s="20">
        <f>+X437</f>
        <v>96.592582628906825</v>
      </c>
      <c r="BL434" s="20"/>
      <c r="CE434" s="6"/>
    </row>
    <row r="435" spans="2:83">
      <c r="B435" s="5"/>
      <c r="X435" s="20"/>
      <c r="AM435" s="20"/>
      <c r="BD435" s="18">
        <f>+BV424</f>
        <v>120</v>
      </c>
      <c r="BE435" s="18"/>
      <c r="BL435" s="20"/>
      <c r="CE435" s="6"/>
    </row>
    <row r="436" spans="2:83">
      <c r="B436" s="5"/>
      <c r="AM436" s="20"/>
      <c r="CE436" s="6"/>
    </row>
    <row r="437" spans="2:83">
      <c r="B437" s="5"/>
      <c r="G437" s="21">
        <v>150</v>
      </c>
      <c r="X437" s="20">
        <f>AE424*COS(R440*PI()/180)</f>
        <v>96.592582628906825</v>
      </c>
      <c r="CE437" s="6"/>
    </row>
    <row r="438" spans="2:83">
      <c r="B438" s="5"/>
      <c r="G438" s="21"/>
      <c r="X438" s="20"/>
      <c r="CE438" s="6"/>
    </row>
    <row r="439" spans="2:83">
      <c r="B439" s="5"/>
      <c r="G439" s="21"/>
      <c r="X439" s="20"/>
      <c r="CB439" s="20">
        <f>+BV450</f>
        <v>90</v>
      </c>
      <c r="CE439" s="6"/>
    </row>
    <row r="440" spans="2:83">
      <c r="B440" s="5"/>
      <c r="P440" s="10" t="s">
        <v>110</v>
      </c>
      <c r="R440" s="19">
        <v>15</v>
      </c>
      <c r="S440" s="19"/>
      <c r="T440" s="9" t="s">
        <v>0</v>
      </c>
      <c r="CB440" s="20"/>
      <c r="CE440" s="6"/>
    </row>
    <row r="441" spans="2:83">
      <c r="B441" s="5"/>
      <c r="CB441" s="20"/>
      <c r="CE441" s="6"/>
    </row>
    <row r="442" spans="2:83">
      <c r="B442" s="5"/>
      <c r="AM442" s="20">
        <f>+X443+X437+X433-AM434</f>
        <v>234.28106594442346</v>
      </c>
      <c r="AT442" s="21">
        <v>150</v>
      </c>
      <c r="CE442" s="6"/>
    </row>
    <row r="443" spans="2:83">
      <c r="B443" s="5"/>
      <c r="X443" s="20">
        <f>+G437+F434</f>
        <v>160</v>
      </c>
      <c r="AM443" s="20"/>
      <c r="AT443" s="21"/>
      <c r="CE443" s="6"/>
    </row>
    <row r="444" spans="2:83">
      <c r="B444" s="5"/>
      <c r="Q444" s="18">
        <f>+AI451</f>
        <v>187.22071214496259</v>
      </c>
      <c r="R444" s="18"/>
      <c r="X444" s="20"/>
      <c r="AM444" s="20"/>
      <c r="AT444" s="21"/>
      <c r="BT444" s="18">
        <f>+BA455</f>
        <v>200</v>
      </c>
      <c r="BU444" s="18"/>
      <c r="CE444" s="6"/>
    </row>
    <row r="445" spans="2:83">
      <c r="B445" s="5"/>
      <c r="X445" s="20"/>
      <c r="CE445" s="6"/>
    </row>
    <row r="446" spans="2:83" ht="11.25" customHeight="1">
      <c r="B446" s="5"/>
      <c r="CE446" s="6"/>
    </row>
    <row r="447" spans="2:83">
      <c r="B447" s="5"/>
      <c r="CE447" s="6"/>
    </row>
    <row r="448" spans="2:83">
      <c r="B448" s="5"/>
      <c r="AS448" s="19">
        <v>10</v>
      </c>
      <c r="AT448" s="19"/>
      <c r="CE448" s="6"/>
    </row>
    <row r="449" spans="2:83">
      <c r="B449" s="5"/>
      <c r="AA449" s="20">
        <f>AE424*SIN(R440*PI()/180)</f>
        <v>25.881904510252074</v>
      </c>
      <c r="CE449" s="6"/>
    </row>
    <row r="450" spans="2:83">
      <c r="B450" s="5"/>
      <c r="P450" s="1" t="s">
        <v>107</v>
      </c>
      <c r="AA450" s="20"/>
      <c r="BS450" s="18">
        <f>+BV450-BS452</f>
        <v>64.599999999999994</v>
      </c>
      <c r="BT450" s="18"/>
      <c r="BV450" s="20">
        <f>INDEX($CV$3:$CV$175,MATCH(BP457,$CS$3:$CS$175,0),0)</f>
        <v>90</v>
      </c>
      <c r="CE450" s="6"/>
    </row>
    <row r="451" spans="2:83">
      <c r="B451" s="5"/>
      <c r="P451" s="23" t="s">
        <v>62</v>
      </c>
      <c r="Q451" s="23"/>
      <c r="R451" s="23"/>
      <c r="S451" s="23"/>
      <c r="AA451" s="20"/>
      <c r="AC451" s="18">
        <f>+K458</f>
        <v>90</v>
      </c>
      <c r="AD451" s="18"/>
      <c r="AI451" s="18">
        <f>+AE430+AK428-AC451-AA449</f>
        <v>187.22071214496259</v>
      </c>
      <c r="AJ451" s="18"/>
      <c r="BV451" s="20"/>
      <c r="CE451" s="6"/>
    </row>
    <row r="452" spans="2:83">
      <c r="B452" s="5"/>
      <c r="BS452" s="18">
        <f>INDEX($CW$3:$CW$175,MATCH(BP457,$CS$3:$CS$175,0),0)*10</f>
        <v>25.4</v>
      </c>
      <c r="BT452" s="18"/>
      <c r="BV452" s="20"/>
      <c r="CE452" s="6"/>
    </row>
    <row r="453" spans="2:83">
      <c r="B453" s="5"/>
      <c r="AF453" s="18">
        <f>+AE430+AK428</f>
        <v>303.10261665521466</v>
      </c>
      <c r="AG453" s="18"/>
      <c r="BS453" s="18"/>
      <c r="BT453" s="18"/>
      <c r="CE453" s="6"/>
    </row>
    <row r="454" spans="2:83">
      <c r="B454" s="5"/>
      <c r="CE454" s="6"/>
    </row>
    <row r="455" spans="2:83">
      <c r="B455" s="5"/>
      <c r="BA455" s="19">
        <v>200</v>
      </c>
      <c r="BB455" s="19"/>
      <c r="CE455" s="6"/>
    </row>
    <row r="456" spans="2:83">
      <c r="B456" s="5"/>
      <c r="J456" s="18">
        <f>INDEX($CW$3:$CW$175,MATCH(P451,$CS$3:$CS$175,0),0)*10</f>
        <v>25.4</v>
      </c>
      <c r="K456" s="18"/>
      <c r="L456" s="18">
        <f>+K458-J456</f>
        <v>64.599999999999994</v>
      </c>
      <c r="M456" s="18"/>
      <c r="BP456" s="1" t="s">
        <v>107</v>
      </c>
      <c r="CE456" s="6"/>
    </row>
    <row r="457" spans="2:83">
      <c r="B457" s="5"/>
      <c r="BP457" s="23" t="s">
        <v>62</v>
      </c>
      <c r="BQ457" s="23"/>
      <c r="BR457" s="23"/>
      <c r="BS457" s="23"/>
      <c r="CE457" s="6"/>
    </row>
    <row r="458" spans="2:83">
      <c r="B458" s="5"/>
      <c r="K458" s="18">
        <f>INDEX($CV$3:$CV$175,MATCH(P451,$CS$3:$CS$175,0),0)</f>
        <v>90</v>
      </c>
      <c r="L458" s="18"/>
      <c r="CE458" s="6"/>
    </row>
    <row r="459" spans="2:83">
      <c r="B459" s="5"/>
      <c r="CE459" s="6"/>
    </row>
    <row r="460" spans="2:83">
      <c r="B460" s="5"/>
      <c r="AF460" s="1" t="s">
        <v>107</v>
      </c>
      <c r="CE460" s="6"/>
    </row>
    <row r="461" spans="2:83">
      <c r="B461" s="5"/>
      <c r="L461" s="8" t="s">
        <v>204</v>
      </c>
      <c r="AF461" s="1" t="s">
        <v>1</v>
      </c>
      <c r="CE461" s="6"/>
    </row>
    <row r="462" spans="2:83">
      <c r="B462" s="5"/>
      <c r="AF462" s="23" t="s">
        <v>69</v>
      </c>
      <c r="AG462" s="23"/>
      <c r="AH462" s="23"/>
      <c r="AI462" s="23"/>
      <c r="BI462" s="8" t="s">
        <v>108</v>
      </c>
      <c r="CE462" s="6"/>
    </row>
    <row r="463" spans="2:83">
      <c r="B463" s="5"/>
      <c r="M463" s="1" t="s">
        <v>1</v>
      </c>
      <c r="U463" s="19">
        <v>210</v>
      </c>
      <c r="V463" s="19"/>
      <c r="AO463" s="18">
        <f>INDEX($CV$3:$CV$175,MATCH(AF462,$CS$3:$CS$175,0),0)</f>
        <v>100</v>
      </c>
      <c r="AP463" s="18"/>
      <c r="CE463" s="6"/>
    </row>
    <row r="464" spans="2:83">
      <c r="B464" s="5"/>
      <c r="C464" s="18">
        <f>INDEX($CV$3:$CV$175,MATCH(M464,$CS$3:$CS$175,0),0)</f>
        <v>80</v>
      </c>
      <c r="D464" s="18"/>
      <c r="M464" s="23" t="s">
        <v>57</v>
      </c>
      <c r="N464" s="23"/>
      <c r="O464" s="23"/>
      <c r="P464" s="23"/>
      <c r="AM464" s="18">
        <f>+AO463-AN466</f>
        <v>70.2</v>
      </c>
      <c r="AN464" s="18"/>
      <c r="CE464" s="6"/>
    </row>
    <row r="465" spans="2:86">
      <c r="B465" s="5"/>
      <c r="F465" s="18">
        <f>+C464-E467</f>
        <v>57.400000000000006</v>
      </c>
      <c r="G465" s="18"/>
      <c r="BL465" s="18">
        <f>+BC468+BL468+BV468+BX466</f>
        <v>549.67264765649827</v>
      </c>
      <c r="BM465" s="18"/>
      <c r="CE465" s="6"/>
    </row>
    <row r="466" spans="2:86">
      <c r="B466" s="5"/>
      <c r="T466" s="19">
        <v>150</v>
      </c>
      <c r="U466" s="19"/>
      <c r="AN466" s="18">
        <f>INDEX($CW$3:$CW$175,MATCH(AF462,$CS$3:$CS$175,0),0)*10</f>
        <v>29.8</v>
      </c>
      <c r="AO466" s="18"/>
      <c r="BX466" s="20">
        <f>((AN466/SIN(AQ474*PI()/180)+AQ486/TAN(AQ474*PI()/180)+AK471/SIN(AQ474*PI()/180)+AB487)*SIN(AQ473*PI()/180)+AQ486*SIN((90-AQ473)*PI()/180))-(U463*COS((AQ474-90+AQ473)*PI()/180)+AN466*SIN((AQ474-90+AQ473)*PI()/180))</f>
        <v>124.79197212604501</v>
      </c>
      <c r="CE466" s="6"/>
    </row>
    <row r="467" spans="2:86">
      <c r="B467" s="5"/>
      <c r="E467" s="18">
        <f>INDEX($CW$3:$CW$175,MATCH(M464,$CS$3:$CS$175,0),0)*10</f>
        <v>22.599999999999998</v>
      </c>
      <c r="F467" s="18"/>
      <c r="BX467" s="20"/>
      <c r="CE467" s="6"/>
    </row>
    <row r="468" spans="2:86">
      <c r="B468" s="5"/>
      <c r="BC468" s="18">
        <f>C464*SIN((90-AQ473)*PI()/180)</f>
        <v>13.891854213354426</v>
      </c>
      <c r="BD468" s="18"/>
      <c r="BL468" s="18">
        <f>(AM464/SIN(AQ474*PI()/180)+E467/TAN(AQ474*PI()/180)+L482/SIN(AQ474*PI()/180)+T466)*SIN(AQ473*PI()/180)-F465*SIN((90-AQ473)*PI()/180)+U463*COS((AQ474-90+AQ473)*PI()/180)-AM464*SIN((AQ474-90+AQ473)*PI()/180)</f>
        <v>334.38437700520103</v>
      </c>
      <c r="BM468" s="18"/>
      <c r="BV468" s="18">
        <f>AO463*SIN((AQ474-90+AQ473)*PI()/180)</f>
        <v>76.604444311897808</v>
      </c>
      <c r="BW468" s="18"/>
      <c r="BX468" s="20"/>
      <c r="CE468" s="6"/>
    </row>
    <row r="469" spans="2:86">
      <c r="B469" s="5"/>
      <c r="CE469" s="6"/>
    </row>
    <row r="470" spans="2:86">
      <c r="B470" s="5"/>
      <c r="CE470" s="6"/>
    </row>
    <row r="471" spans="2:86">
      <c r="B471" s="5"/>
      <c r="AK471" s="19">
        <v>25</v>
      </c>
      <c r="AL471" s="19"/>
      <c r="AY471" s="18">
        <f>(U463*SIN((AQ474-90+AQ473)*PI()/180)+AM464*COS((AQ474-90+AQ473)*PI()/180))-((AM464/SIN(AQ474*PI()/180)+E467/TAN(AQ474*PI()/180)+L482/SIN(AQ474*PI()/180)+T466)*COS(AQ473*PI()/180)+F465*COS((90-AQ473)*PI()/180))</f>
        <v>103.06589969162124</v>
      </c>
      <c r="AZ471" s="18"/>
      <c r="BZ471" s="20">
        <f>AO463*COS((AQ474-90+AQ473)*PI()/180)</f>
        <v>64.278760968653941</v>
      </c>
      <c r="CE471" s="6"/>
    </row>
    <row r="472" spans="2:86">
      <c r="B472" s="5"/>
      <c r="AZ472" s="20">
        <f>C464*COS((90-AQ473)*PI()/180)</f>
        <v>78.784620240976636</v>
      </c>
      <c r="BZ472" s="20"/>
      <c r="CE472" s="6"/>
    </row>
    <row r="473" spans="2:86">
      <c r="B473" s="5"/>
      <c r="AO473" s="10" t="s">
        <v>110</v>
      </c>
      <c r="AQ473" s="19">
        <v>80</v>
      </c>
      <c r="AR473" s="19"/>
      <c r="AS473" s="9" t="s">
        <v>0</v>
      </c>
      <c r="AZ473" s="20"/>
      <c r="BZ473" s="20"/>
      <c r="CE473" s="6"/>
    </row>
    <row r="474" spans="2:86">
      <c r="B474" s="5"/>
      <c r="AO474" s="10" t="s">
        <v>189</v>
      </c>
      <c r="AQ474" s="19">
        <v>60</v>
      </c>
      <c r="AR474" s="19"/>
      <c r="AS474" s="9" t="s">
        <v>0</v>
      </c>
      <c r="AZ474" s="20"/>
      <c r="CE474" s="6"/>
    </row>
    <row r="475" spans="2:86">
      <c r="B475" s="5"/>
      <c r="CE475" s="6"/>
      <c r="CG475" s="18"/>
      <c r="CH475" s="18"/>
    </row>
    <row r="476" spans="2:86">
      <c r="B476" s="5"/>
      <c r="CE476" s="6"/>
    </row>
    <row r="477" spans="2:86">
      <c r="B477" s="5"/>
      <c r="AZ477" s="20">
        <f>(AM464/SIN(AQ474*PI()/180)+E467/TAN(AQ474*PI()/180)+L482/SIN(AQ474*PI()/180)+T466)*COS(AQ473*PI()/180)-E467*COS((90-AQ473)*PI()/180)+AB493*SIN((AQ474-90+AQ473)*PI()/180)-I488*COS((AQ474-90+AQ473)*PI()/180)</f>
        <v>124.56725731499334</v>
      </c>
      <c r="BZ477" s="20">
        <f>(AN466/SIN(AQ474*PI()/180)+AQ486/TAN(AQ474*PI()/180)+AK471/SIN(AQ474*PI()/180)+AB487)*SIN((90-AQ473)*PI()/180)+U463*SIN((AQ474-90+AQ473)*PI()/180)-AQ486*COS((90-AQ473)*PI()/180)-AN466*COS((AQ474-90+AQ473)*PI()/180)</f>
        <v>125.94867674680526</v>
      </c>
      <c r="CB477" s="20">
        <f>+AZ472+AZ477+AZ485+AY471</f>
        <v>370.69653821624513</v>
      </c>
      <c r="CE477" s="6"/>
    </row>
    <row r="478" spans="2:86">
      <c r="B478" s="5"/>
      <c r="AZ478" s="20"/>
      <c r="BZ478" s="20"/>
      <c r="CB478" s="20"/>
      <c r="CE478" s="6"/>
    </row>
    <row r="479" spans="2:86">
      <c r="B479" s="5"/>
      <c r="AN479" s="1" t="s">
        <v>1</v>
      </c>
      <c r="AZ479" s="20"/>
      <c r="BZ479" s="20"/>
      <c r="CB479" s="20"/>
      <c r="CE479" s="6"/>
    </row>
    <row r="480" spans="2:86">
      <c r="B480" s="5"/>
      <c r="AN480" s="23" t="s">
        <v>62</v>
      </c>
      <c r="AO480" s="23"/>
      <c r="AP480" s="23"/>
      <c r="AQ480" s="23"/>
      <c r="CE480" s="6"/>
    </row>
    <row r="481" spans="2:83">
      <c r="B481" s="5"/>
      <c r="CE481" s="6"/>
    </row>
    <row r="482" spans="2:83">
      <c r="B482" s="5"/>
      <c r="L482" s="19">
        <v>20</v>
      </c>
      <c r="M482" s="19"/>
      <c r="CE482" s="6"/>
    </row>
    <row r="483" spans="2:83">
      <c r="B483" s="5"/>
      <c r="BZ483" s="20">
        <f>AT489*COS((90-AQ473)*PI()/180)</f>
        <v>88.632697771098719</v>
      </c>
      <c r="CE483" s="6"/>
    </row>
    <row r="484" spans="2:83">
      <c r="B484" s="5"/>
      <c r="BZ484" s="20"/>
      <c r="CE484" s="6"/>
    </row>
    <row r="485" spans="2:83">
      <c r="B485" s="5"/>
      <c r="AZ485" s="20">
        <f>G490*COS((AQ474-90+AQ473)*PI()/180)</f>
        <v>64.278760968653941</v>
      </c>
      <c r="BZ485" s="20"/>
      <c r="CE485" s="6"/>
    </row>
    <row r="486" spans="2:83">
      <c r="B486" s="5"/>
      <c r="AQ486" s="18">
        <f>+AT489-AP489</f>
        <v>64.599999999999994</v>
      </c>
      <c r="AR486" s="18"/>
      <c r="AZ486" s="20"/>
      <c r="CE486" s="6"/>
    </row>
    <row r="487" spans="2:83">
      <c r="B487" s="5"/>
      <c r="AB487" s="19">
        <v>175</v>
      </c>
      <c r="AC487" s="19"/>
      <c r="AZ487" s="20"/>
      <c r="BY487" s="18">
        <f>+CB477-BZ483-BZ477-BZ471</f>
        <v>91.836402729687208</v>
      </c>
      <c r="BZ487" s="18"/>
      <c r="CE487" s="6"/>
    </row>
    <row r="488" spans="2:83">
      <c r="B488" s="5"/>
      <c r="I488" s="18">
        <f>+AM464</f>
        <v>70.2</v>
      </c>
      <c r="J488" s="18"/>
      <c r="BY488" s="18"/>
      <c r="BZ488" s="18"/>
      <c r="CE488" s="6"/>
    </row>
    <row r="489" spans="2:83">
      <c r="B489" s="5"/>
      <c r="AP489" s="18">
        <f>INDEX($CW$3:$CW$175,MATCH(AN480,$CS$3:$CS$175,0),0)*10</f>
        <v>25.4</v>
      </c>
      <c r="AQ489" s="18"/>
      <c r="AT489" s="18">
        <f>INDEX($CV$3:$CV$175,MATCH(AN480,$CS$3:$CS$175,0),0)</f>
        <v>90</v>
      </c>
      <c r="AU489" s="18"/>
      <c r="BC489" s="20">
        <f>+BL465-BE491-BM491-BV491</f>
        <v>91.161187343939687</v>
      </c>
      <c r="CE489" s="6"/>
    </row>
    <row r="490" spans="2:83">
      <c r="B490" s="5"/>
      <c r="G490" s="18">
        <f>+AO463</f>
        <v>100</v>
      </c>
      <c r="H490" s="18"/>
      <c r="J490" s="18">
        <f>+AN466</f>
        <v>29.8</v>
      </c>
      <c r="K490" s="18"/>
      <c r="BC490" s="20"/>
      <c r="CE490" s="6"/>
    </row>
    <row r="491" spans="2:83">
      <c r="B491" s="5"/>
      <c r="BC491" s="20"/>
      <c r="BE491" s="18">
        <f>G490*SIN((AQ474-90+AQ473)*PI()/180)</f>
        <v>76.604444311897808</v>
      </c>
      <c r="BF491" s="18"/>
      <c r="BM491" s="18">
        <f>(AN466/SIN(AQ474*PI()/180)+AQ486/TAN(AQ474*PI()/180)+AK471/SIN(AQ474*PI()/180)+AB487)*SIN(AQ473*PI()/180)+AB493*COS((AQ474-90+AQ473)*PI()/180)-J490*SIN((AQ474-90+AQ473)*PI()/180)-AP489*SIN((90-AQ473)*PI()/180)</f>
        <v>366.27868001063706</v>
      </c>
      <c r="BN491" s="18"/>
      <c r="BV491" s="22">
        <f>AT489*SIN((90-AQ473)*PI()/180)</f>
        <v>15.62833599002373</v>
      </c>
      <c r="BW491" s="22"/>
      <c r="CE491" s="6"/>
    </row>
    <row r="492" spans="2:83">
      <c r="B492" s="5"/>
      <c r="CE492" s="6"/>
    </row>
    <row r="493" spans="2:83">
      <c r="B493" s="5"/>
      <c r="AB493" s="19">
        <v>190</v>
      </c>
      <c r="AC493" s="19"/>
      <c r="CE493" s="6"/>
    </row>
    <row r="494" spans="2:83">
      <c r="B494" s="5"/>
      <c r="CE494" s="6"/>
    </row>
    <row r="495" spans="2:83">
      <c r="B495" s="5"/>
      <c r="BY495" s="18"/>
      <c r="BZ495" s="18"/>
      <c r="CA495" s="18"/>
      <c r="CE495" s="6"/>
    </row>
    <row r="496" spans="2:83">
      <c r="B496" s="5"/>
      <c r="CE496" s="6"/>
    </row>
    <row r="497" spans="2:83">
      <c r="B497" s="5"/>
      <c r="CE497" s="6"/>
    </row>
    <row r="498" spans="2:83" ht="11.25" customHeight="1">
      <c r="B498" s="5"/>
      <c r="CE498" s="6"/>
    </row>
    <row r="499" spans="2:83" ht="11.25" customHeight="1">
      <c r="B499" s="5"/>
      <c r="BL499" s="8" t="s">
        <v>108</v>
      </c>
      <c r="CE499" s="6"/>
    </row>
    <row r="500" spans="2:83" ht="11.25" customHeight="1">
      <c r="B500" s="5"/>
      <c r="AQ500" s="18">
        <f>INDEX($CW$3:$CW$175,MATCH(E504,$CS$3:$CS$175,0),0)*10</f>
        <v>34</v>
      </c>
      <c r="AR500" s="18"/>
      <c r="AU500" s="18">
        <f>INDEX($CV$3:$CV$175,MATCH(E504,$CS$3:$CS$175,0),0)</f>
        <v>120</v>
      </c>
      <c r="AV500" s="18"/>
      <c r="CE500" s="6"/>
    </row>
    <row r="501" spans="2:83" ht="11.25" customHeight="1">
      <c r="B501" s="5"/>
      <c r="M501" s="8" t="s">
        <v>192</v>
      </c>
      <c r="BM501" s="18">
        <f>+BB527+BJ529+BT529+BX527</f>
        <v>691.18643277912417</v>
      </c>
      <c r="BN501" s="18"/>
      <c r="CE501" s="6"/>
    </row>
    <row r="502" spans="2:83" ht="11.25" customHeight="1">
      <c r="B502" s="5"/>
      <c r="AR502" s="18">
        <f>+AU500-AQ500</f>
        <v>86</v>
      </c>
      <c r="AS502" s="18"/>
      <c r="CE502" s="6"/>
    </row>
    <row r="503" spans="2:83" ht="11.25" customHeight="1">
      <c r="B503" s="5"/>
      <c r="E503" s="1" t="s">
        <v>107</v>
      </c>
      <c r="L503" s="10" t="s">
        <v>110</v>
      </c>
      <c r="N503" s="19">
        <v>17</v>
      </c>
      <c r="O503" s="19"/>
      <c r="P503" s="9" t="s">
        <v>0</v>
      </c>
      <c r="BL503" s="18">
        <f>AX508/TAN(N503*PI()/180)</f>
        <v>615.06365726859735</v>
      </c>
      <c r="BM503" s="18"/>
      <c r="BW503" s="18">
        <f>+BM501-BL503</f>
        <v>76.122775510526822</v>
      </c>
      <c r="BX503" s="18"/>
      <c r="CE503" s="6"/>
    </row>
    <row r="504" spans="2:83" ht="11.25" customHeight="1">
      <c r="B504" s="5"/>
      <c r="E504" s="23" t="s">
        <v>76</v>
      </c>
      <c r="F504" s="23"/>
      <c r="G504" s="23"/>
      <c r="H504" s="23"/>
      <c r="L504" s="10" t="s">
        <v>205</v>
      </c>
      <c r="N504" s="19">
        <v>70</v>
      </c>
      <c r="O504" s="19"/>
      <c r="P504" s="9" t="s">
        <v>0</v>
      </c>
      <c r="CE504" s="6"/>
    </row>
    <row r="505" spans="2:83" ht="11.25" customHeight="1">
      <c r="B505" s="5"/>
      <c r="CE505" s="6"/>
    </row>
    <row r="506" spans="2:83" ht="11.25" customHeight="1">
      <c r="B506" s="5"/>
      <c r="L506" s="18">
        <f>SQRT(AX508^2+BL503^2)</f>
        <v>643.16699612060881</v>
      </c>
      <c r="M506" s="18"/>
      <c r="CE506" s="6"/>
    </row>
    <row r="507" spans="2:83" ht="11.25" customHeight="1">
      <c r="B507" s="5"/>
      <c r="AT507" s="13"/>
      <c r="CE507" s="6"/>
    </row>
    <row r="508" spans="2:83" ht="11.25" customHeight="1">
      <c r="B508" s="5"/>
      <c r="AI508" s="19">
        <v>20</v>
      </c>
      <c r="AJ508" s="19"/>
      <c r="AT508" s="13"/>
      <c r="AX508" s="20">
        <f>+CC515-AX514-AX521</f>
        <v>188.04383107718422</v>
      </c>
      <c r="CD508" s="13"/>
      <c r="CE508" s="6"/>
    </row>
    <row r="509" spans="2:83" ht="11.25" customHeight="1">
      <c r="B509" s="5"/>
      <c r="AT509" s="13"/>
      <c r="AX509" s="20"/>
      <c r="AY509" s="13"/>
      <c r="CA509" s="20">
        <f>AU500*COS(N503*PI()/180)+AM512</f>
        <v>248.98637960488657</v>
      </c>
      <c r="CD509" s="13"/>
      <c r="CE509" s="6"/>
    </row>
    <row r="510" spans="2:83" ht="11.25" customHeight="1">
      <c r="B510" s="5"/>
      <c r="AX510" s="20"/>
      <c r="AY510" s="13"/>
      <c r="CA510" s="20"/>
      <c r="CD510" s="13"/>
      <c r="CE510" s="6"/>
    </row>
    <row r="511" spans="2:83" ht="11.25" customHeight="1">
      <c r="B511" s="5"/>
      <c r="AV511" s="13"/>
      <c r="AY511" s="13"/>
      <c r="CA511" s="20"/>
      <c r="CE511" s="6"/>
    </row>
    <row r="512" spans="2:83" ht="11.25" customHeight="1">
      <c r="B512" s="5"/>
      <c r="AE512" s="1" t="s">
        <v>107</v>
      </c>
      <c r="AM512" s="20">
        <f>((AI508/COS((N504-N503)*PI()/180))+R530)*COS((N504-N503)*PI()/180)*COS(N503*PI()/180)</f>
        <v>134.22980888932233</v>
      </c>
      <c r="AV512" s="13"/>
      <c r="CD512" s="13"/>
      <c r="CE512" s="6"/>
    </row>
    <row r="513" spans="2:83" ht="11.25" customHeight="1">
      <c r="B513" s="5"/>
      <c r="AE513" s="23" t="s">
        <v>62</v>
      </c>
      <c r="AF513" s="23"/>
      <c r="AG513" s="23"/>
      <c r="AH513" s="23"/>
      <c r="AM513" s="20"/>
      <c r="CD513" s="13"/>
      <c r="CE513" s="6"/>
    </row>
    <row r="514" spans="2:83" ht="11.25" customHeight="1">
      <c r="B514" s="5"/>
      <c r="AM514" s="20"/>
      <c r="AW514" s="13"/>
      <c r="AX514" s="20">
        <f>AU500*COS(N503*PI()/180)</f>
        <v>114.75657071556425</v>
      </c>
      <c r="CD514" s="13"/>
      <c r="CE514" s="6"/>
    </row>
    <row r="515" spans="2:83" ht="11.25" customHeight="1">
      <c r="B515" s="5"/>
      <c r="AW515" s="13"/>
      <c r="AX515" s="20"/>
      <c r="AY515" s="13"/>
      <c r="CC515" s="20">
        <f>+CA509+CA517+CA523</f>
        <v>462.80040179274846</v>
      </c>
      <c r="CE515" s="6"/>
    </row>
    <row r="516" spans="2:83" ht="11.25" customHeight="1">
      <c r="B516" s="5"/>
      <c r="AW516" s="13"/>
      <c r="AX516" s="20"/>
      <c r="AY516" s="13"/>
      <c r="CC516" s="20"/>
      <c r="CE516" s="6"/>
    </row>
    <row r="517" spans="2:83" ht="11.25" customHeight="1">
      <c r="B517" s="5"/>
      <c r="AM517" s="20">
        <f>+CA517</f>
        <v>84.572335870731749</v>
      </c>
      <c r="AN517" s="13"/>
      <c r="AY517" s="13"/>
      <c r="CA517" s="20">
        <f>AH522*SIN(N504*PI()/180)</f>
        <v>84.572335870731749</v>
      </c>
      <c r="CC517" s="20"/>
      <c r="CE517" s="6"/>
    </row>
    <row r="518" spans="2:83" ht="11.25" customHeight="1">
      <c r="B518" s="5"/>
      <c r="D518" s="21">
        <v>50</v>
      </c>
      <c r="AM518" s="20"/>
      <c r="AN518" s="13"/>
      <c r="CA518" s="20"/>
      <c r="CD518" s="13"/>
      <c r="CE518" s="6"/>
    </row>
    <row r="519" spans="2:83" ht="11.25" customHeight="1">
      <c r="B519" s="5"/>
      <c r="D519" s="21"/>
      <c r="AM519" s="20"/>
      <c r="AN519" s="13"/>
      <c r="AY519" s="13"/>
      <c r="CA519" s="20"/>
      <c r="CD519" s="13"/>
      <c r="CE519" s="6"/>
    </row>
    <row r="520" spans="2:83" ht="11.25" customHeight="1">
      <c r="B520" s="5"/>
      <c r="D520" s="21"/>
      <c r="AF520" s="18">
        <f>+AH522-AE522</f>
        <v>64.599999999999994</v>
      </c>
      <c r="AG520" s="18"/>
      <c r="AY520" s="13"/>
      <c r="CD520" s="13"/>
      <c r="CE520" s="6"/>
    </row>
    <row r="521" spans="2:83" ht="11.25" customHeight="1">
      <c r="B521" s="5"/>
      <c r="AX521" s="20">
        <f>+B523+D518</f>
        <v>160</v>
      </c>
      <c r="AY521" s="13"/>
      <c r="CE521" s="6"/>
    </row>
    <row r="522" spans="2:83" ht="11.25" customHeight="1">
      <c r="B522" s="5"/>
      <c r="D522" s="20">
        <f>+B523-C525</f>
        <v>79.3</v>
      </c>
      <c r="AE522" s="18">
        <f>INDEX($CW$3:$CW$175,MATCH(AE513,$CS$3:$CS$175,0),0)*10</f>
        <v>25.4</v>
      </c>
      <c r="AF522" s="18"/>
      <c r="AH522" s="18">
        <f>INDEX($CV$3:$CV$175,MATCH(AE513,$CS$3:$CS$175,0),0)</f>
        <v>90</v>
      </c>
      <c r="AI522" s="18"/>
      <c r="AX522" s="20"/>
      <c r="CE522" s="6"/>
    </row>
    <row r="523" spans="2:83" ht="11.25" customHeight="1">
      <c r="B523" s="17">
        <f>INDEX($CV$3:$CV$175,MATCH(C532,$CS$3:$CS$175,0),0)</f>
        <v>110</v>
      </c>
      <c r="D523" s="20"/>
      <c r="V523" s="13"/>
      <c r="AM523" s="20">
        <f>+CA523</f>
        <v>129.24168631713013</v>
      </c>
      <c r="AX523" s="20"/>
      <c r="BB523" s="13"/>
      <c r="CA523" s="20">
        <f>+((M528/2*TAN(N503*PI()/180))+(AR502/COS(N503*PI()/180))+D518+B523)-(((AI508/COS((N504-N503)*PI()/180))+(AF520*TAN((N504-N503)*PI()/180))+(AR502/COS((N504-N503)*PI()/180))+R530)*COS(N504*PI()/180))-AE522*SIN(N504*PI()/180)</f>
        <v>129.24168631713013</v>
      </c>
      <c r="CE523" s="6"/>
    </row>
    <row r="524" spans="2:83" ht="11.25" customHeight="1">
      <c r="B524" s="17"/>
      <c r="D524" s="20"/>
      <c r="V524" s="13"/>
      <c r="AM524" s="20"/>
      <c r="BB524" s="13"/>
      <c r="CA524" s="20"/>
      <c r="CE524" s="6"/>
    </row>
    <row r="525" spans="2:83" ht="11.25" customHeight="1">
      <c r="B525" s="17"/>
      <c r="C525" s="18">
        <f>INDEX($CW$3:$CW$175,MATCH(C532,$CS$3:$CS$175,0),0)*10</f>
        <v>30.7</v>
      </c>
      <c r="D525" s="18"/>
      <c r="V525" s="13"/>
      <c r="AF525" s="18">
        <f>(AM523-(B523-X528/TAN(N504*PI()/180)))*SIN(N504*PI()/180)</f>
        <v>95.14525457520773</v>
      </c>
      <c r="AG525" s="18"/>
      <c r="AM525" s="20"/>
      <c r="BB525" s="13"/>
      <c r="CA525" s="20"/>
      <c r="CE525" s="6"/>
    </row>
    <row r="526" spans="2:83" ht="11.25" customHeight="1">
      <c r="B526" s="5"/>
      <c r="C526" s="18"/>
      <c r="D526" s="18"/>
      <c r="V526" s="13"/>
      <c r="AQ526" s="8" t="s">
        <v>193</v>
      </c>
      <c r="BB526" s="13"/>
      <c r="CE526" s="6"/>
    </row>
    <row r="527" spans="2:83" ht="11.25" customHeight="1">
      <c r="B527" s="5"/>
      <c r="V527" s="13"/>
      <c r="BB527" s="20">
        <f>AU500*SIN(N503*PI()/180)</f>
        <v>35.084604566728416</v>
      </c>
      <c r="BX527" s="20">
        <f>AH522*COS(N504*PI()/180)</f>
        <v>30.781812899310193</v>
      </c>
      <c r="CE527" s="6"/>
    </row>
    <row r="528" spans="2:83" ht="11.25" customHeight="1">
      <c r="B528" s="5"/>
      <c r="M528" s="19">
        <v>400</v>
      </c>
      <c r="N528" s="19"/>
      <c r="V528" s="13"/>
      <c r="X528" s="18">
        <f>+BT529</f>
        <v>225.32001531308543</v>
      </c>
      <c r="Y528" s="18"/>
      <c r="AA528" s="22">
        <f>+BX527</f>
        <v>30.781812899310193</v>
      </c>
      <c r="AB528" s="22"/>
      <c r="BB528" s="20"/>
      <c r="BX528" s="20"/>
      <c r="CE528" s="6"/>
    </row>
    <row r="529" spans="2:83" ht="11.25" customHeight="1">
      <c r="B529" s="5"/>
      <c r="M529" s="20">
        <f>+M533-N529</f>
        <v>72.599999999999994</v>
      </c>
      <c r="N529" s="20">
        <f>INDEX($CW$3:$CW$175,MATCH(G534,$CS$3:$CS$175,0),0)*10</f>
        <v>27.400000000000002</v>
      </c>
      <c r="O529" s="20"/>
      <c r="BB529" s="20"/>
      <c r="BJ529" s="18">
        <f>+M528</f>
        <v>400</v>
      </c>
      <c r="BK529" s="18"/>
      <c r="BT529" s="18">
        <f>((AR502/COS((N504-N503)*PI()/180))+(AF520*TAN((N504-N503)*PI()/180))+(AI508/COS((N504-N503)*PI()/180))+R530)*SIN(N504*PI()/180)-AE522*COS(N504*PI()/180)-M528/2</f>
        <v>225.32001531308543</v>
      </c>
      <c r="BU529" s="18"/>
      <c r="BX529" s="20"/>
      <c r="CE529" s="6"/>
    </row>
    <row r="530" spans="2:83" ht="11.25" customHeight="1">
      <c r="B530" s="5"/>
      <c r="M530" s="20"/>
      <c r="N530" s="20"/>
      <c r="O530" s="20"/>
      <c r="R530" s="19">
        <v>200</v>
      </c>
      <c r="S530" s="19"/>
      <c r="BB530" s="13"/>
      <c r="CE530" s="6"/>
    </row>
    <row r="531" spans="2:83" ht="11.25" customHeight="1">
      <c r="B531" s="5"/>
      <c r="C531" s="1" t="s">
        <v>107</v>
      </c>
      <c r="M531" s="20"/>
      <c r="N531" s="20"/>
      <c r="O531" s="20"/>
      <c r="BB531" s="13"/>
      <c r="CE531" s="6"/>
    </row>
    <row r="532" spans="2:83" ht="11.25" customHeight="1">
      <c r="B532" s="5"/>
      <c r="C532" s="23" t="s">
        <v>72</v>
      </c>
      <c r="D532" s="23"/>
      <c r="E532" s="23"/>
      <c r="F532" s="23"/>
      <c r="AN532" s="20">
        <f>+((AR502*SIN(N503*PI()/180)+M528/2)*TAN(N503*PI()/180)+AR502*COS(N503*PI()/180)+D522+D518)+C525-15+(AQ500-15)/COS(N503*PI()/180)</f>
        <v>315.94377072288262</v>
      </c>
      <c r="AW532" s="20">
        <f>+((AR502*SIN(N503*PI()/180)+M528/2)*TAN(N503*PI()/180)+AR502*COS(N503*PI()/180)+D522+D518)+C525-15+(AQ500-15)/COS(N503*PI()/180)+N529*TAN(N503*PI()/180)</f>
        <v>324.32079139484989</v>
      </c>
      <c r="BB532" s="13"/>
      <c r="CE532" s="6"/>
    </row>
    <row r="533" spans="2:83" ht="11.25" customHeight="1">
      <c r="B533" s="5"/>
      <c r="G533" s="1" t="s">
        <v>107</v>
      </c>
      <c r="M533" s="18">
        <f>INDEX($CV$3:$CV$175,MATCH(G534,$CS$3:$CS$175,0),0)</f>
        <v>100</v>
      </c>
      <c r="N533" s="18"/>
      <c r="AN533" s="20"/>
      <c r="AP533" s="20">
        <f>+((AR502*SIN(N503*PI()/180)+M528/2)*TAN(N503*PI()/180)+AR502*COS(N503*PI()/180)+D522+D518)+C525-15+(AQ500-15)/COS(N503*PI()/180)-M529*TAN(N503*PI()/180)</f>
        <v>293.7477232489839</v>
      </c>
      <c r="AW533" s="20"/>
      <c r="BB533" s="13"/>
      <c r="CE533" s="6"/>
    </row>
    <row r="534" spans="2:83" ht="11.25" customHeight="1">
      <c r="B534" s="5"/>
      <c r="G534" s="23" t="s">
        <v>66</v>
      </c>
      <c r="H534" s="23"/>
      <c r="I534" s="23"/>
      <c r="J534" s="23"/>
      <c r="AN534" s="20"/>
      <c r="AP534" s="20"/>
      <c r="AW534" s="20"/>
      <c r="BB534" s="13"/>
      <c r="CE534" s="6"/>
    </row>
    <row r="535" spans="2:83" ht="11.25" customHeight="1">
      <c r="B535" s="5"/>
      <c r="AP535" s="20"/>
      <c r="BB535" s="13"/>
      <c r="CE535" s="6"/>
    </row>
    <row r="536" spans="2:83" ht="11.25" customHeight="1">
      <c r="B536" s="5"/>
      <c r="BB536" s="13"/>
      <c r="CE536" s="6"/>
    </row>
    <row r="537" spans="2:83">
      <c r="B537" s="5"/>
      <c r="BB537" s="13"/>
      <c r="CE537" s="6"/>
    </row>
    <row r="538" spans="2:83">
      <c r="B538" s="5"/>
      <c r="V538" s="18">
        <f>INDEX($CV$3:$CV$175,MATCH(M546,$CS$3:$CS$175,0),0)</f>
        <v>90</v>
      </c>
      <c r="W538" s="18"/>
      <c r="X538" s="18"/>
      <c r="BB538" s="13"/>
      <c r="CE538" s="6"/>
    </row>
    <row r="539" spans="2:83">
      <c r="B539" s="5"/>
      <c r="BB539" s="13"/>
      <c r="CE539" s="6"/>
    </row>
    <row r="540" spans="2:83">
      <c r="B540" s="5"/>
      <c r="U540" s="18">
        <f>+V538-X540</f>
        <v>64.599999999999994</v>
      </c>
      <c r="V540" s="18"/>
      <c r="W540" s="18"/>
      <c r="X540" s="18">
        <f>INDEX($CW$3:$CW$175,MATCH(M546,$CS$3:$CS$175,0),0)*10</f>
        <v>25.4</v>
      </c>
      <c r="Y540" s="18"/>
      <c r="BB540" s="13"/>
      <c r="CE540" s="6"/>
    </row>
    <row r="541" spans="2:83">
      <c r="B541" s="5"/>
      <c r="E541" s="8" t="s">
        <v>112</v>
      </c>
      <c r="BB541" s="13"/>
      <c r="CE541" s="6"/>
    </row>
    <row r="542" spans="2:83">
      <c r="B542" s="5"/>
      <c r="BB542" s="13"/>
      <c r="BK542" s="8" t="s">
        <v>108</v>
      </c>
      <c r="CE542" s="6"/>
    </row>
    <row r="543" spans="2:83">
      <c r="B543" s="5"/>
      <c r="CE543" s="6"/>
    </row>
    <row r="544" spans="2:83">
      <c r="B544" s="5"/>
      <c r="BN544" s="18">
        <f>+BG546+BM546+BT546</f>
        <v>378.93751197886354</v>
      </c>
      <c r="BO544" s="18"/>
      <c r="CE544" s="6"/>
    </row>
    <row r="545" spans="2:83">
      <c r="B545" s="5"/>
      <c r="M545" s="1" t="s">
        <v>1</v>
      </c>
      <c r="CE545" s="6"/>
    </row>
    <row r="546" spans="2:83">
      <c r="B546" s="5"/>
      <c r="M546" s="23" t="s">
        <v>62</v>
      </c>
      <c r="N546" s="23"/>
      <c r="O546" s="23"/>
      <c r="P546" s="23"/>
      <c r="BG546" s="18">
        <f>X574*COS(N557*PI()/180)+G581*SIN(N557*PI()/180)-U540</f>
        <v>124.73751197886352</v>
      </c>
      <c r="BH546" s="18"/>
      <c r="BM546" s="18">
        <f>+V538</f>
        <v>90</v>
      </c>
      <c r="BN546" s="18"/>
      <c r="BT546" s="18">
        <f>+AC570-X540</f>
        <v>164.2</v>
      </c>
      <c r="BU546" s="18"/>
      <c r="CE546" s="6"/>
    </row>
    <row r="547" spans="2:83">
      <c r="B547" s="5"/>
      <c r="CE547" s="6"/>
    </row>
    <row r="548" spans="2:83">
      <c r="B548" s="5"/>
      <c r="CE548" s="6"/>
    </row>
    <row r="549" spans="2:83">
      <c r="B549" s="5"/>
      <c r="CE549" s="6"/>
    </row>
    <row r="550" spans="2:83">
      <c r="B550" s="5"/>
      <c r="CE550" s="6"/>
    </row>
    <row r="551" spans="2:83">
      <c r="B551" s="5"/>
      <c r="CE551" s="6"/>
    </row>
    <row r="552" spans="2:83">
      <c r="B552" s="5"/>
      <c r="CE552" s="6"/>
    </row>
    <row r="553" spans="2:83">
      <c r="B553" s="5"/>
      <c r="AK553" s="21">
        <v>200</v>
      </c>
      <c r="CA553" s="20">
        <f>+AK553+AJ561</f>
        <v>220</v>
      </c>
      <c r="CE553" s="6"/>
    </row>
    <row r="554" spans="2:83">
      <c r="B554" s="5"/>
      <c r="AK554" s="21"/>
      <c r="CA554" s="20"/>
      <c r="CE554" s="6"/>
    </row>
    <row r="555" spans="2:83">
      <c r="B555" s="5"/>
      <c r="AK555" s="21"/>
      <c r="CA555" s="20"/>
      <c r="CE555" s="6"/>
    </row>
    <row r="556" spans="2:83">
      <c r="B556" s="5"/>
      <c r="CE556" s="6"/>
    </row>
    <row r="557" spans="2:83">
      <c r="B557" s="5"/>
      <c r="L557" s="10" t="s">
        <v>110</v>
      </c>
      <c r="N557" s="19">
        <v>40</v>
      </c>
      <c r="O557" s="19"/>
      <c r="P557" s="9" t="s">
        <v>0</v>
      </c>
      <c r="BB557" s="20">
        <f>+AK553+AJ561+AQ563+X574*SIN(N557*PI()/180)-G581*COS(N557*PI()/180)</f>
        <v>352.6080095869122</v>
      </c>
      <c r="CE557" s="6"/>
    </row>
    <row r="558" spans="2:83">
      <c r="B558" s="5"/>
      <c r="BB558" s="20"/>
      <c r="CC558" s="20">
        <f>+BB557+BB571</f>
        <v>444.53334276118954</v>
      </c>
      <c r="CE558" s="6"/>
    </row>
    <row r="559" spans="2:83">
      <c r="B559" s="5"/>
      <c r="H559" s="1" t="s">
        <v>107</v>
      </c>
      <c r="BB559" s="20"/>
      <c r="CC559" s="20"/>
      <c r="CE559" s="6"/>
    </row>
    <row r="560" spans="2:83">
      <c r="B560" s="5"/>
      <c r="H560" s="23" t="s">
        <v>76</v>
      </c>
      <c r="I560" s="23"/>
      <c r="J560" s="23"/>
      <c r="K560" s="23"/>
      <c r="CC560" s="20"/>
      <c r="CE560" s="6"/>
    </row>
    <row r="561" spans="2:83">
      <c r="B561" s="5"/>
      <c r="AJ561" s="19">
        <v>20</v>
      </c>
      <c r="AK561" s="19"/>
      <c r="CE561" s="6"/>
    </row>
    <row r="562" spans="2:83">
      <c r="B562" s="5"/>
      <c r="CE562" s="6"/>
    </row>
    <row r="563" spans="2:83">
      <c r="B563" s="5"/>
      <c r="AQ563" s="18">
        <f>+AT563-AQ566</f>
        <v>86</v>
      </c>
      <c r="AR563" s="18"/>
      <c r="AT563" s="20">
        <f>INDEX($CV$3:$CV$175,MATCH(H560,$CS$3:$CS$175,0),0)</f>
        <v>120</v>
      </c>
      <c r="CA563" s="20">
        <f>+AT563</f>
        <v>120</v>
      </c>
      <c r="CE563" s="6"/>
    </row>
    <row r="564" spans="2:83">
      <c r="B564" s="5"/>
      <c r="AT564" s="20"/>
      <c r="CA564" s="20"/>
      <c r="CE564" s="6"/>
    </row>
    <row r="565" spans="2:83">
      <c r="B565" s="5"/>
      <c r="AT565" s="20"/>
      <c r="CA565" s="20"/>
      <c r="CE565" s="6"/>
    </row>
    <row r="566" spans="2:83">
      <c r="B566" s="5"/>
      <c r="AQ566" s="18">
        <f>INDEX($CW$3:$CW$175,MATCH(H560,$CS$3:$CS$175,0),0)*10</f>
        <v>34</v>
      </c>
      <c r="AR566" s="18"/>
      <c r="CE566" s="6"/>
    </row>
    <row r="567" spans="2:83">
      <c r="B567" s="5"/>
      <c r="CE567" s="6"/>
    </row>
    <row r="568" spans="2:83">
      <c r="B568" s="5"/>
      <c r="CE568" s="6"/>
    </row>
    <row r="569" spans="2:83">
      <c r="B569" s="5"/>
      <c r="CA569" s="20">
        <f>+CC558-CA563-CA553</f>
        <v>104.53334276118954</v>
      </c>
      <c r="CE569" s="6"/>
    </row>
    <row r="570" spans="2:83">
      <c r="B570" s="5"/>
      <c r="AC570" s="19">
        <v>189.6</v>
      </c>
      <c r="AD570" s="19"/>
      <c r="CA570" s="20"/>
      <c r="CE570" s="6"/>
    </row>
    <row r="571" spans="2:83">
      <c r="B571" s="5"/>
      <c r="BB571" s="20">
        <f>F583*COS(N557*PI()/180)</f>
        <v>91.925333174277355</v>
      </c>
      <c r="CA571" s="20"/>
      <c r="CE571" s="6"/>
    </row>
    <row r="572" spans="2:83">
      <c r="B572" s="5"/>
      <c r="BB572" s="20"/>
      <c r="CE572" s="6"/>
    </row>
    <row r="573" spans="2:83">
      <c r="B573" s="5"/>
      <c r="BB573" s="20"/>
      <c r="CE573" s="6"/>
    </row>
    <row r="574" spans="2:83">
      <c r="B574" s="5"/>
      <c r="X574" s="19">
        <v>175</v>
      </c>
      <c r="Y574" s="19"/>
      <c r="CE574" s="6"/>
    </row>
    <row r="575" spans="2:83">
      <c r="B575" s="5"/>
      <c r="CE575" s="6"/>
    </row>
    <row r="576" spans="2:83">
      <c r="B576" s="5"/>
      <c r="BF576" s="18">
        <f>F583*SIN(N557*PI()/180)</f>
        <v>77.134513162384707</v>
      </c>
      <c r="BG576" s="18"/>
      <c r="BK576" s="18">
        <f>+BN544-BF576-BT576</f>
        <v>124.57798678152975</v>
      </c>
      <c r="BL576" s="18"/>
      <c r="BT576" s="18">
        <f>+AC570-AQ566*TAN((N557/2)*PI()/180)</f>
        <v>177.22501203494912</v>
      </c>
      <c r="BU576" s="18"/>
      <c r="CE576" s="6"/>
    </row>
    <row r="577" spans="2:83">
      <c r="B577" s="5"/>
      <c r="CE577" s="6"/>
    </row>
    <row r="578" spans="2:83">
      <c r="B578" s="5"/>
      <c r="CE578" s="6"/>
    </row>
    <row r="579" spans="2:83">
      <c r="B579" s="5"/>
      <c r="CE579" s="6"/>
    </row>
    <row r="580" spans="2:83">
      <c r="B580" s="5"/>
      <c r="CE580" s="6"/>
    </row>
    <row r="581" spans="2:83">
      <c r="B581" s="5"/>
      <c r="G581" s="18">
        <f>+AQ563</f>
        <v>86</v>
      </c>
      <c r="H581" s="18"/>
      <c r="CE581" s="6"/>
    </row>
    <row r="582" spans="2:83">
      <c r="B582" s="5"/>
      <c r="CE582" s="6"/>
    </row>
    <row r="583" spans="2:83">
      <c r="B583" s="5"/>
      <c r="F583" s="18">
        <f>+AT563</f>
        <v>120</v>
      </c>
      <c r="G583" s="18"/>
      <c r="I583" s="18">
        <f>+AQ566</f>
        <v>34</v>
      </c>
      <c r="J583" s="18"/>
      <c r="CE583" s="6"/>
    </row>
    <row r="584" spans="2:83">
      <c r="B584" s="5"/>
      <c r="CE584" s="6"/>
    </row>
    <row r="585" spans="2:83">
      <c r="B585" s="5"/>
      <c r="CE585" s="6"/>
    </row>
    <row r="586" spans="2:83">
      <c r="B586" s="5"/>
      <c r="V586" s="8" t="s">
        <v>109</v>
      </c>
      <c r="CE586" s="6"/>
    </row>
    <row r="587" spans="2:83">
      <c r="B587" s="5"/>
      <c r="CE587" s="6"/>
    </row>
    <row r="588" spans="2:83">
      <c r="B588" s="5"/>
      <c r="AS588" s="1" t="s">
        <v>107</v>
      </c>
      <c r="BP588" s="8" t="s">
        <v>108</v>
      </c>
      <c r="CE588" s="6"/>
    </row>
    <row r="589" spans="2:83">
      <c r="B589" s="5"/>
      <c r="S589" s="19">
        <v>450</v>
      </c>
      <c r="T589" s="19"/>
      <c r="AJ589" s="18">
        <f>+S589</f>
        <v>450</v>
      </c>
      <c r="AK589" s="18"/>
      <c r="AS589" s="18" t="str">
        <f>+F591</f>
        <v>L.120.12</v>
      </c>
      <c r="AT589" s="18"/>
      <c r="AU589" s="18"/>
      <c r="AV589" s="18"/>
      <c r="CE589" s="6"/>
    </row>
    <row r="590" spans="2:83">
      <c r="B590" s="5"/>
      <c r="F590" s="1" t="s">
        <v>107</v>
      </c>
      <c r="BN590" s="18">
        <f>(S589+D597*TAN(T591*PI()/180))*COS(T591*PI()/180)</f>
        <v>449.06752689616923</v>
      </c>
      <c r="BO590" s="18"/>
      <c r="BX590" s="18">
        <f>+BN590</f>
        <v>449.06752689616923</v>
      </c>
      <c r="BY590" s="18"/>
      <c r="CE590" s="6"/>
    </row>
    <row r="591" spans="2:83">
      <c r="B591" s="5"/>
      <c r="F591" s="23" t="s">
        <v>76</v>
      </c>
      <c r="G591" s="23"/>
      <c r="H591" s="23"/>
      <c r="I591" s="23"/>
      <c r="T591" s="19">
        <v>10</v>
      </c>
      <c r="U591" s="19"/>
      <c r="V591" s="9" t="s">
        <v>0</v>
      </c>
      <c r="CE591" s="6"/>
    </row>
    <row r="592" spans="2:83">
      <c r="B592" s="5"/>
      <c r="CE592" s="6"/>
    </row>
    <row r="593" spans="2:83">
      <c r="B593" s="5"/>
      <c r="BH593" s="20">
        <f>BN590*TAN(T591*PI()/180)</f>
        <v>79.18272115181891</v>
      </c>
      <c r="CE593" s="6"/>
    </row>
    <row r="594" spans="2:83">
      <c r="B594" s="5"/>
      <c r="BH594" s="20"/>
      <c r="CE594" s="6"/>
    </row>
    <row r="595" spans="2:83">
      <c r="B595" s="5"/>
      <c r="BE595" s="21">
        <v>30</v>
      </c>
      <c r="BH595" s="20"/>
      <c r="CE595" s="6"/>
    </row>
    <row r="596" spans="2:83">
      <c r="B596" s="5"/>
      <c r="BE596" s="21"/>
      <c r="BH596" s="20">
        <f>B599*COS(T591*PI()/180)</f>
        <v>118.17693036146497</v>
      </c>
      <c r="CE596" s="6"/>
    </row>
    <row r="597" spans="2:83">
      <c r="B597" s="5"/>
      <c r="D597" s="18">
        <f>INDEX($CW$3:$CW$175,MATCH(F591,$CS$3:$CS$175,0),0)*10</f>
        <v>34</v>
      </c>
      <c r="E597" s="18"/>
      <c r="BE597" s="21"/>
      <c r="BH597" s="20"/>
      <c r="CD597" s="20">
        <f>+BE602+BE595+B599/COS(T591*PI()/180)</f>
        <v>451.8511934262894</v>
      </c>
      <c r="CE597" s="6"/>
    </row>
    <row r="598" spans="2:83">
      <c r="B598" s="5"/>
      <c r="AZ598" s="18">
        <f>+D597</f>
        <v>34</v>
      </c>
      <c r="BA598" s="18"/>
      <c r="BH598" s="20"/>
      <c r="CD598" s="20"/>
      <c r="CE598" s="6"/>
    </row>
    <row r="599" spans="2:83">
      <c r="B599" s="40">
        <f>INDEX($CV$3:$CV$175,MATCH(F591,$CS$3:$CS$175,0),0)</f>
        <v>120</v>
      </c>
      <c r="C599" s="18"/>
      <c r="BH599" s="20">
        <f>+CD597-BH593-BH596-BG602-BG604</f>
        <v>122.38485288152341</v>
      </c>
      <c r="CD599" s="20"/>
      <c r="CE599" s="6"/>
    </row>
    <row r="600" spans="2:83">
      <c r="B600" s="5"/>
      <c r="E600" s="18">
        <f>+B599-D597</f>
        <v>86</v>
      </c>
      <c r="F600" s="18"/>
      <c r="K600" s="19">
        <v>20</v>
      </c>
      <c r="L600" s="19"/>
      <c r="AR600" s="18">
        <f>+K600</f>
        <v>20</v>
      </c>
      <c r="AS600" s="18"/>
      <c r="AY600" s="18">
        <f>+BC600-AZ598</f>
        <v>86</v>
      </c>
      <c r="AZ600" s="18"/>
      <c r="BC600" s="18">
        <f>+B599</f>
        <v>120</v>
      </c>
      <c r="BD600" s="18"/>
      <c r="BH600" s="20"/>
      <c r="CE600" s="6"/>
    </row>
    <row r="601" spans="2:83">
      <c r="B601" s="5"/>
      <c r="BH601" s="20"/>
      <c r="CE601" s="6"/>
    </row>
    <row r="602" spans="2:83">
      <c r="B602" s="5"/>
      <c r="BE602" s="21">
        <v>300</v>
      </c>
      <c r="BG602" s="18">
        <f>I617*SIN(U614*PI()/180)</f>
        <v>68.94399988070802</v>
      </c>
      <c r="BH602" s="18"/>
      <c r="CE602" s="6"/>
    </row>
    <row r="603" spans="2:83">
      <c r="B603" s="5"/>
      <c r="BE603" s="21"/>
      <c r="CE603" s="6"/>
    </row>
    <row r="604" spans="2:83">
      <c r="B604" s="5"/>
      <c r="J604" s="1" t="s">
        <v>1</v>
      </c>
      <c r="BE604" s="21"/>
      <c r="BG604" s="18">
        <f>(BE602+BE595+E600/COS(T591*PI()/180))-(((K600/COS((U614+T591)*PI()/180))+(J614*TAN((U614+T591)*PI()/180))+(E600/COS((U614+T591)*PI()/180))+T615)*COS(U614*PI()/180)+L615*SIN(U614*PI()/180))</f>
        <v>63.162689150774099</v>
      </c>
      <c r="BH604" s="18"/>
      <c r="CE604" s="6"/>
    </row>
    <row r="605" spans="2:83">
      <c r="B605" s="5"/>
      <c r="J605" s="23" t="s">
        <v>62</v>
      </c>
      <c r="K605" s="23"/>
      <c r="L605" s="23"/>
      <c r="M605" s="23"/>
      <c r="AS605" s="1" t="s">
        <v>1</v>
      </c>
      <c r="BJ605" s="20">
        <f>B599*SIN(T591*PI()/180)</f>
        <v>20.837781320031638</v>
      </c>
      <c r="BK605" s="20"/>
      <c r="BL605" s="20">
        <f>(BN590-B599*SIN(T591*PI()/180))-(((K600/COS((U614+T591)*PI()/180))+(J614*TAN((U614+T591)*PI()/180))+(E600/COS((U614+T591)*PI()/180))+T615)*SIN(U614*PI()/180)+J614*COS(U614*PI()/180))</f>
        <v>48.802401181956895</v>
      </c>
      <c r="BM605" s="20">
        <f>I617*COS(U614*PI()/180)</f>
        <v>57.850884871788544</v>
      </c>
      <c r="BN605" s="20"/>
      <c r="BY605" s="20">
        <f>+BM605</f>
        <v>57.850884871788544</v>
      </c>
      <c r="BZ605" s="20"/>
      <c r="CA605" s="20">
        <f>+BL605</f>
        <v>48.802401181956895</v>
      </c>
      <c r="CB605" s="20">
        <f>+BJ605</f>
        <v>20.837781320031638</v>
      </c>
      <c r="CE605" s="6"/>
    </row>
    <row r="606" spans="2:83">
      <c r="B606" s="5"/>
      <c r="AS606" s="18" t="str">
        <f>+J605</f>
        <v>L.90.9</v>
      </c>
      <c r="AT606" s="18"/>
      <c r="AU606" s="18"/>
      <c r="AV606" s="18"/>
      <c r="BJ606" s="20"/>
      <c r="BK606" s="20"/>
      <c r="BL606" s="20"/>
      <c r="BM606" s="20"/>
      <c r="BN606" s="20"/>
      <c r="BY606" s="20"/>
      <c r="BZ606" s="20"/>
      <c r="CA606" s="20"/>
      <c r="CB606" s="20"/>
      <c r="CE606" s="6"/>
    </row>
    <row r="607" spans="2:83">
      <c r="B607" s="5"/>
      <c r="BJ607" s="20"/>
      <c r="BK607" s="20"/>
      <c r="BL607" s="20"/>
      <c r="BM607" s="20"/>
      <c r="BN607" s="20"/>
      <c r="BP607" s="18">
        <f>((K600/COS((U614+T591)*PI()/180))+(J614*TAN((U614+T591)*PI()/180))+(E600/COS((U614+T591)*PI()/180))+T615)*SIN(U614*PI()/180)-AB618-L615*COS(U614*PI()/180)</f>
        <v>293.37645952239217</v>
      </c>
      <c r="BQ607" s="18"/>
      <c r="BS607" s="18">
        <f>+AB622</f>
        <v>100</v>
      </c>
      <c r="BT607" s="18"/>
      <c r="BU607" s="18"/>
      <c r="BV607" s="18">
        <f>+BS609-BJ605-BL605-BM605-BP607-BS607-BY605-CA605-CB605</f>
        <v>249.77645952239209</v>
      </c>
      <c r="BW607" s="18"/>
      <c r="BY607" s="20"/>
      <c r="BZ607" s="20"/>
      <c r="CA607" s="20"/>
      <c r="CB607" s="20"/>
      <c r="CE607" s="6"/>
    </row>
    <row r="608" spans="2:83">
      <c r="B608" s="5"/>
      <c r="CE608" s="6"/>
    </row>
    <row r="609" spans="2:83">
      <c r="B609" s="5"/>
      <c r="BS609" s="18">
        <f>+BN590+BX590</f>
        <v>898.13505379233845</v>
      </c>
      <c r="BT609" s="18"/>
      <c r="BU609" s="18"/>
      <c r="CE609" s="6"/>
    </row>
    <row r="610" spans="2:83">
      <c r="B610" s="5"/>
      <c r="CE610" s="6"/>
    </row>
    <row r="611" spans="2:83">
      <c r="B611" s="5"/>
      <c r="CE611" s="6"/>
    </row>
    <row r="612" spans="2:83">
      <c r="B612" s="5"/>
      <c r="Z612" s="25">
        <f>((K600/COS((U614+T591)*PI()/180))+(J614*TAN((U614+T591)*PI()/180))+(E600/COS((U614+T591)*PI()/180))+T615)*SIN(U614*PI()/180)-AB618-L615*COS(U614*PI()/180)-T615*SIN(U614*PI()/180)</f>
        <v>126.37877092245495</v>
      </c>
      <c r="AA612" s="25"/>
      <c r="AE612" s="25">
        <f>((K600/COS((U614+T591)*PI()/180))+(J614*TAN((U614+T591)*PI()/180))+(E600/COS((U614+T591)*PI()/180))+T615)*SIN(U614*PI()/180)-AC620-L615*COS(U614*PI()/180)-T615*SIN(U614*PI()/180)</f>
        <v>82.778770922454925</v>
      </c>
      <c r="AF612" s="25"/>
      <c r="CE612" s="6"/>
    </row>
    <row r="613" spans="2:83">
      <c r="B613" s="5"/>
      <c r="AS613" s="18">
        <f>+J614</f>
        <v>25.4</v>
      </c>
      <c r="AT613" s="18"/>
      <c r="CE613" s="6"/>
    </row>
    <row r="614" spans="2:83">
      <c r="B614" s="5"/>
      <c r="J614" s="18">
        <f>INDEX($CW$3:$CW$175,MATCH(J605,$CS$3:$CS$175,0),0)*10</f>
        <v>25.4</v>
      </c>
      <c r="K614" s="18"/>
      <c r="S614" s="10" t="s">
        <v>110</v>
      </c>
      <c r="U614" s="19">
        <v>50</v>
      </c>
      <c r="V614" s="19"/>
      <c r="W614" s="9" t="s">
        <v>0</v>
      </c>
      <c r="AI614" s="1" t="s">
        <v>1</v>
      </c>
      <c r="AQ614" s="18">
        <f>+AS615-AS613</f>
        <v>64.599999999999994</v>
      </c>
      <c r="AR614" s="18"/>
      <c r="CE614" s="6"/>
    </row>
    <row r="615" spans="2:83">
      <c r="B615" s="5"/>
      <c r="L615" s="18">
        <f>+I617-J614</f>
        <v>64.599999999999994</v>
      </c>
      <c r="M615" s="18"/>
      <c r="S615" s="1" t="s">
        <v>208</v>
      </c>
      <c r="T615" s="19">
        <v>218</v>
      </c>
      <c r="U615" s="19"/>
      <c r="V615" s="1" t="s">
        <v>111</v>
      </c>
      <c r="AI615" s="23" t="s">
        <v>67</v>
      </c>
      <c r="AJ615" s="23"/>
      <c r="AK615" s="23"/>
      <c r="AL615" s="23"/>
      <c r="AS615" s="18">
        <f>+I617</f>
        <v>90</v>
      </c>
      <c r="AT615" s="18"/>
      <c r="CE615" s="6"/>
    </row>
    <row r="616" spans="2:83">
      <c r="B616" s="5"/>
      <c r="CE616" s="6"/>
    </row>
    <row r="617" spans="2:83">
      <c r="B617" s="5"/>
      <c r="I617" s="18">
        <f>INDEX($CV$3:$CV$175,MATCH(J605,$CS$3:$CS$175,0),0)</f>
        <v>90</v>
      </c>
      <c r="J617" s="18"/>
      <c r="CE617" s="6"/>
    </row>
    <row r="618" spans="2:83">
      <c r="B618" s="5"/>
      <c r="AB618" s="20">
        <f>INDEX($CW$3:$CW$175,MATCH(AI615,$CS$3:$CS$175,0),0)*10</f>
        <v>28.2</v>
      </c>
      <c r="CE618" s="6"/>
    </row>
    <row r="619" spans="2:83">
      <c r="B619" s="5"/>
      <c r="AB619" s="20"/>
      <c r="CE619" s="6"/>
    </row>
    <row r="620" spans="2:83">
      <c r="B620" s="5"/>
      <c r="G620" s="1" t="s">
        <v>209</v>
      </c>
      <c r="AB620" s="20"/>
      <c r="AC620" s="18">
        <f>+AB622-AB618</f>
        <v>71.8</v>
      </c>
      <c r="AD620" s="18"/>
      <c r="CE620" s="6"/>
    </row>
    <row r="621" spans="2:83">
      <c r="B621" s="5"/>
      <c r="CE621" s="6"/>
    </row>
    <row r="622" spans="2:83">
      <c r="B622" s="5"/>
      <c r="AB622" s="18">
        <f>INDEX($CV$3:$CV$175,MATCH(AI615,$CS$3:$CS$175,0),0)</f>
        <v>100</v>
      </c>
      <c r="AC622" s="18"/>
      <c r="AD622" s="18"/>
      <c r="CE622" s="6"/>
    </row>
    <row r="623" spans="2:83" ht="12" thickBot="1">
      <c r="B623" s="14"/>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15"/>
      <c r="AQ623" s="15"/>
      <c r="AR623" s="15"/>
      <c r="AS623" s="15"/>
      <c r="AT623" s="15"/>
      <c r="AU623" s="15"/>
      <c r="AV623" s="15"/>
      <c r="AW623" s="15"/>
      <c r="AX623" s="15"/>
      <c r="AY623" s="15"/>
      <c r="AZ623" s="15"/>
      <c r="BA623" s="15"/>
      <c r="BB623" s="15"/>
      <c r="BC623" s="15"/>
      <c r="BD623" s="15"/>
      <c r="BE623" s="15"/>
      <c r="BF623" s="15"/>
      <c r="BG623" s="15"/>
      <c r="BH623" s="15"/>
      <c r="BI623" s="15"/>
      <c r="BJ623" s="15"/>
      <c r="BK623" s="15"/>
      <c r="BL623" s="15"/>
      <c r="BM623" s="15"/>
      <c r="BN623" s="15"/>
      <c r="BO623" s="15"/>
      <c r="BP623" s="15"/>
      <c r="BQ623" s="15"/>
      <c r="BR623" s="15"/>
      <c r="BS623" s="15"/>
      <c r="BT623" s="15"/>
      <c r="BU623" s="15"/>
      <c r="BV623" s="15"/>
      <c r="BW623" s="15"/>
      <c r="BX623" s="15"/>
      <c r="BY623" s="15"/>
      <c r="BZ623" s="15"/>
      <c r="CA623" s="15"/>
      <c r="CB623" s="15"/>
      <c r="CC623" s="15"/>
      <c r="CD623" s="15"/>
      <c r="CE623" s="16"/>
    </row>
  </sheetData>
  <sheetProtection algorithmName="SHA-512" hashValue="P5ZVIR1+wucPc/8b3ZZul9nrhvO6Yq8RXkAmIJP4aayjTvpRueh7JM14Xrrxh0jdPqXDY+L+WMh6xpc8HGNUyg==" saltValue="rPsrZFicTHMOTKvWHCStIg==" spinCount="100000" sheet="1" objects="1" scenarios="1"/>
  <mergeCells count="807">
    <mergeCell ref="CD597:CD599"/>
    <mergeCell ref="BH599:BH601"/>
    <mergeCell ref="BH593:BH595"/>
    <mergeCell ref="BH596:BH598"/>
    <mergeCell ref="BG602:BH602"/>
    <mergeCell ref="BG604:BH604"/>
    <mergeCell ref="BJ605:BK607"/>
    <mergeCell ref="BL605:BL607"/>
    <mergeCell ref="BM605:BN607"/>
    <mergeCell ref="BP607:BQ607"/>
    <mergeCell ref="BS607:BU607"/>
    <mergeCell ref="BV607:BW607"/>
    <mergeCell ref="BY605:BZ607"/>
    <mergeCell ref="CA605:CA607"/>
    <mergeCell ref="CB605:CB607"/>
    <mergeCell ref="B599:C599"/>
    <mergeCell ref="E600:F600"/>
    <mergeCell ref="D597:E597"/>
    <mergeCell ref="BE595:BE597"/>
    <mergeCell ref="AR600:AS600"/>
    <mergeCell ref="K600:L600"/>
    <mergeCell ref="AC620:AD620"/>
    <mergeCell ref="AB618:AB620"/>
    <mergeCell ref="U614:V614"/>
    <mergeCell ref="J605:M605"/>
    <mergeCell ref="AS606:AV606"/>
    <mergeCell ref="AI615:AL615"/>
    <mergeCell ref="BE602:BE604"/>
    <mergeCell ref="T615:U615"/>
    <mergeCell ref="AQ614:AR614"/>
    <mergeCell ref="AS613:AT613"/>
    <mergeCell ref="AS615:AT615"/>
    <mergeCell ref="AB622:AD622"/>
    <mergeCell ref="J614:K614"/>
    <mergeCell ref="L615:M615"/>
    <mergeCell ref="I617:J617"/>
    <mergeCell ref="AZ598:BA598"/>
    <mergeCell ref="AY600:AZ600"/>
    <mergeCell ref="CC558:CC560"/>
    <mergeCell ref="CA569:CA571"/>
    <mergeCell ref="BB571:BB573"/>
    <mergeCell ref="BS609:BU609"/>
    <mergeCell ref="BN590:BO590"/>
    <mergeCell ref="BX590:BY590"/>
    <mergeCell ref="M546:P546"/>
    <mergeCell ref="U540:W540"/>
    <mergeCell ref="H560:K560"/>
    <mergeCell ref="N557:O557"/>
    <mergeCell ref="AE612:AF612"/>
    <mergeCell ref="Z612:AA612"/>
    <mergeCell ref="BC600:BD600"/>
    <mergeCell ref="AJ589:AK589"/>
    <mergeCell ref="S589:T589"/>
    <mergeCell ref="T591:U591"/>
    <mergeCell ref="F591:I591"/>
    <mergeCell ref="AS589:AV589"/>
    <mergeCell ref="G581:H581"/>
    <mergeCell ref="F583:G583"/>
    <mergeCell ref="AJ561:AK561"/>
    <mergeCell ref="AK553:AK555"/>
    <mergeCell ref="I583:J583"/>
    <mergeCell ref="BN544:BO544"/>
    <mergeCell ref="BM546:BN546"/>
    <mergeCell ref="BG546:BH546"/>
    <mergeCell ref="BT546:BU546"/>
    <mergeCell ref="BF576:BG576"/>
    <mergeCell ref="BK576:BL576"/>
    <mergeCell ref="BT576:BU576"/>
    <mergeCell ref="BB557:BB559"/>
    <mergeCell ref="V538:X538"/>
    <mergeCell ref="X540:Y540"/>
    <mergeCell ref="AC570:AD570"/>
    <mergeCell ref="X574:Y574"/>
    <mergeCell ref="AQ563:AR563"/>
    <mergeCell ref="AQ566:AR566"/>
    <mergeCell ref="AT563:AT565"/>
    <mergeCell ref="BY495:CA495"/>
    <mergeCell ref="AQ500:AR500"/>
    <mergeCell ref="AU500:AV500"/>
    <mergeCell ref="AR502:AS502"/>
    <mergeCell ref="AM512:AM514"/>
    <mergeCell ref="CA509:CA511"/>
    <mergeCell ref="AX508:AX510"/>
    <mergeCell ref="AI508:AJ508"/>
    <mergeCell ref="AE513:AH513"/>
    <mergeCell ref="BW503:BX503"/>
    <mergeCell ref="BX466:BX468"/>
    <mergeCell ref="BV468:BW468"/>
    <mergeCell ref="BV450:BV452"/>
    <mergeCell ref="BS452:BT453"/>
    <mergeCell ref="BA455:BB455"/>
    <mergeCell ref="AF462:AI462"/>
    <mergeCell ref="CA553:CA555"/>
    <mergeCell ref="CA563:CA565"/>
    <mergeCell ref="C464:D464"/>
    <mergeCell ref="E467:F467"/>
    <mergeCell ref="F465:G465"/>
    <mergeCell ref="M464:P464"/>
    <mergeCell ref="BV491:BW491"/>
    <mergeCell ref="AZ472:AZ474"/>
    <mergeCell ref="AZ477:AZ479"/>
    <mergeCell ref="AZ485:AZ487"/>
    <mergeCell ref="BM491:BN491"/>
    <mergeCell ref="J490:K490"/>
    <mergeCell ref="I488:J488"/>
    <mergeCell ref="G490:H490"/>
    <mergeCell ref="AQ486:AR486"/>
    <mergeCell ref="AP489:AQ489"/>
    <mergeCell ref="L482:M482"/>
    <mergeCell ref="E504:H504"/>
    <mergeCell ref="BP424:BQ424"/>
    <mergeCell ref="BV424:BW424"/>
    <mergeCell ref="BL433:BL435"/>
    <mergeCell ref="AX422:AY422"/>
    <mergeCell ref="AW424:AX424"/>
    <mergeCell ref="AY424:AZ424"/>
    <mergeCell ref="BD426:BG426"/>
    <mergeCell ref="AM434:AM436"/>
    <mergeCell ref="Q444:R444"/>
    <mergeCell ref="AB424:AC424"/>
    <mergeCell ref="AE424:AF424"/>
    <mergeCell ref="AM442:AM444"/>
    <mergeCell ref="AT442:AT444"/>
    <mergeCell ref="AE430:AF430"/>
    <mergeCell ref="AK428:AL430"/>
    <mergeCell ref="X433:X435"/>
    <mergeCell ref="X437:X439"/>
    <mergeCell ref="X443:X445"/>
    <mergeCell ref="AB426:AC426"/>
    <mergeCell ref="R440:S440"/>
    <mergeCell ref="BD435:BE435"/>
    <mergeCell ref="BK346:BK348"/>
    <mergeCell ref="BZ346:CA348"/>
    <mergeCell ref="BW348:BX348"/>
    <mergeCell ref="BN348:BO348"/>
    <mergeCell ref="BS348:BT348"/>
    <mergeCell ref="AJ329:AK329"/>
    <mergeCell ref="BN330:BO330"/>
    <mergeCell ref="CA286:CB286"/>
    <mergeCell ref="G437:G439"/>
    <mergeCell ref="BH337:BH339"/>
    <mergeCell ref="BB306:BB308"/>
    <mergeCell ref="BH308:BI308"/>
    <mergeCell ref="BV308:BW308"/>
    <mergeCell ref="AI308:AJ308"/>
    <mergeCell ref="AO341:AP341"/>
    <mergeCell ref="AZ342:BA342"/>
    <mergeCell ref="BR321:BS321"/>
    <mergeCell ref="BS318:BS320"/>
    <mergeCell ref="BW330:BX330"/>
    <mergeCell ref="BP323:BQ323"/>
    <mergeCell ref="CB430:CB432"/>
    <mergeCell ref="CB439:CB441"/>
    <mergeCell ref="BI312:BJ312"/>
    <mergeCell ref="BI314:BJ314"/>
    <mergeCell ref="C312:F312"/>
    <mergeCell ref="Q314:T314"/>
    <mergeCell ref="BC344:BD344"/>
    <mergeCell ref="BH342:BH344"/>
    <mergeCell ref="AD308:AE308"/>
    <mergeCell ref="AG312:AH312"/>
    <mergeCell ref="AA310:AB310"/>
    <mergeCell ref="AO313:AO315"/>
    <mergeCell ref="M309:M311"/>
    <mergeCell ref="N309:O311"/>
    <mergeCell ref="M308:N308"/>
    <mergeCell ref="C344:D344"/>
    <mergeCell ref="E344:F344"/>
    <mergeCell ref="AZ344:BA344"/>
    <mergeCell ref="BF339:BF341"/>
    <mergeCell ref="T340:T342"/>
    <mergeCell ref="BH333:BH335"/>
    <mergeCell ref="AQ314:AQ316"/>
    <mergeCell ref="AX313:AX315"/>
    <mergeCell ref="AT337:AU337"/>
    <mergeCell ref="AY292:AY294"/>
    <mergeCell ref="AY298:AY300"/>
    <mergeCell ref="AY302:AY304"/>
    <mergeCell ref="AW297:AW299"/>
    <mergeCell ref="AN300:AN302"/>
    <mergeCell ref="AT290:AT292"/>
    <mergeCell ref="AP300:AS300"/>
    <mergeCell ref="AN289:AO289"/>
    <mergeCell ref="B302:B304"/>
    <mergeCell ref="C304:D305"/>
    <mergeCell ref="AS295:AT296"/>
    <mergeCell ref="AS293:AT294"/>
    <mergeCell ref="AV293:AV295"/>
    <mergeCell ref="AQ283:AR283"/>
    <mergeCell ref="AR285:AS285"/>
    <mergeCell ref="AU283:AV283"/>
    <mergeCell ref="E287:H287"/>
    <mergeCell ref="D301:D303"/>
    <mergeCell ref="M288:N288"/>
    <mergeCell ref="G219:H219"/>
    <mergeCell ref="AA214:AB214"/>
    <mergeCell ref="P209:Q209"/>
    <mergeCell ref="R226:S226"/>
    <mergeCell ref="H222:H224"/>
    <mergeCell ref="D210:G210"/>
    <mergeCell ref="Q236:T236"/>
    <mergeCell ref="X231:AA231"/>
    <mergeCell ref="L243:M243"/>
    <mergeCell ref="K241:L241"/>
    <mergeCell ref="M241:N241"/>
    <mergeCell ref="AC209:AD209"/>
    <mergeCell ref="AF209:AG209"/>
    <mergeCell ref="P229:Q229"/>
    <mergeCell ref="AJ275:AJ277"/>
    <mergeCell ref="AC273:AD273"/>
    <mergeCell ref="P256:P258"/>
    <mergeCell ref="R251:U251"/>
    <mergeCell ref="BL220:BL222"/>
    <mergeCell ref="AZ233:BA233"/>
    <mergeCell ref="AZ210:BA210"/>
    <mergeCell ref="AC218:AD218"/>
    <mergeCell ref="AC219:AD219"/>
    <mergeCell ref="AU231:AV231"/>
    <mergeCell ref="BA231:BB231"/>
    <mergeCell ref="BE231:BF231"/>
    <mergeCell ref="BI228:BJ228"/>
    <mergeCell ref="BI225:BJ225"/>
    <mergeCell ref="AP224:AP226"/>
    <mergeCell ref="AP218:AP220"/>
    <mergeCell ref="AP214:AP216"/>
    <mergeCell ref="BJ219:BJ221"/>
    <mergeCell ref="BJ214:BJ216"/>
    <mergeCell ref="AS229:AS231"/>
    <mergeCell ref="AE230:AF230"/>
    <mergeCell ref="AF229:AG229"/>
    <mergeCell ref="AH231:AI231"/>
    <mergeCell ref="AC211:AD211"/>
    <mergeCell ref="CH5:CP21"/>
    <mergeCell ref="AF205:AI205"/>
    <mergeCell ref="N182:Q182"/>
    <mergeCell ref="V182:Y182"/>
    <mergeCell ref="U204:V204"/>
    <mergeCell ref="BC201:BD201"/>
    <mergeCell ref="AS193:AS195"/>
    <mergeCell ref="BL192:BL194"/>
    <mergeCell ref="BK186:BL186"/>
    <mergeCell ref="BI183:BJ183"/>
    <mergeCell ref="AV183:AW183"/>
    <mergeCell ref="BC183:BD183"/>
    <mergeCell ref="AR186:AS187"/>
    <mergeCell ref="AR188:AS189"/>
    <mergeCell ref="AJ188:AK188"/>
    <mergeCell ref="AJ189:AK189"/>
    <mergeCell ref="BQ168:BS168"/>
    <mergeCell ref="BL166:BN166"/>
    <mergeCell ref="BV166:BX166"/>
    <mergeCell ref="CB164:CB166"/>
    <mergeCell ref="BH164:BH166"/>
    <mergeCell ref="BI166:BK166"/>
    <mergeCell ref="BY166:CA166"/>
    <mergeCell ref="AB142:AE142"/>
    <mergeCell ref="G183:H183"/>
    <mergeCell ref="D198:D200"/>
    <mergeCell ref="C201:D202"/>
    <mergeCell ref="B199:B201"/>
    <mergeCell ref="J197:K197"/>
    <mergeCell ref="AE195:AF195"/>
    <mergeCell ref="AF197:AG197"/>
    <mergeCell ref="G197:H197"/>
    <mergeCell ref="T185:U185"/>
    <mergeCell ref="CS173:CU173"/>
    <mergeCell ref="CS174:CU174"/>
    <mergeCell ref="CR2:CR100"/>
    <mergeCell ref="CR101:CR174"/>
    <mergeCell ref="AD180:AE180"/>
    <mergeCell ref="AE181:AF181"/>
    <mergeCell ref="AF178:AG178"/>
    <mergeCell ref="F180:G180"/>
    <mergeCell ref="I182:J182"/>
    <mergeCell ref="CS164:CU164"/>
    <mergeCell ref="CS165:CU165"/>
    <mergeCell ref="CS166:CU166"/>
    <mergeCell ref="CS167:CU167"/>
    <mergeCell ref="CS168:CU168"/>
    <mergeCell ref="CS169:CU169"/>
    <mergeCell ref="CS170:CU170"/>
    <mergeCell ref="CS171:CU171"/>
    <mergeCell ref="CS172:CU172"/>
    <mergeCell ref="CS155:CU155"/>
    <mergeCell ref="CS156:CU156"/>
    <mergeCell ref="CS157:CU157"/>
    <mergeCell ref="CS158:CU158"/>
    <mergeCell ref="CS159:CU159"/>
    <mergeCell ref="CS160:CU160"/>
    <mergeCell ref="CS163:CU163"/>
    <mergeCell ref="CS146:CU146"/>
    <mergeCell ref="CS147:CU147"/>
    <mergeCell ref="CS148:CU148"/>
    <mergeCell ref="CS149:CU149"/>
    <mergeCell ref="CS150:CU150"/>
    <mergeCell ref="CS151:CU151"/>
    <mergeCell ref="CS152:CU152"/>
    <mergeCell ref="CS153:CU153"/>
    <mergeCell ref="CS154:CU154"/>
    <mergeCell ref="CS139:CU139"/>
    <mergeCell ref="CS140:CU140"/>
    <mergeCell ref="CS141:CU141"/>
    <mergeCell ref="CS142:CU142"/>
    <mergeCell ref="CS143:CU143"/>
    <mergeCell ref="CS144:CU144"/>
    <mergeCell ref="CS145:CU145"/>
    <mergeCell ref="CS161:CU161"/>
    <mergeCell ref="CS162:CU162"/>
    <mergeCell ref="CS130:CU130"/>
    <mergeCell ref="CS131:CU131"/>
    <mergeCell ref="CS132:CU132"/>
    <mergeCell ref="CS133:CU133"/>
    <mergeCell ref="CS134:CU134"/>
    <mergeCell ref="CS135:CU135"/>
    <mergeCell ref="CS136:CU136"/>
    <mergeCell ref="CS137:CU137"/>
    <mergeCell ref="CS138:CU138"/>
    <mergeCell ref="CS121:CU121"/>
    <mergeCell ref="CS122:CU122"/>
    <mergeCell ref="CS123:CU123"/>
    <mergeCell ref="CS124:CU124"/>
    <mergeCell ref="CS125:CU125"/>
    <mergeCell ref="CS126:CU126"/>
    <mergeCell ref="CS127:CU127"/>
    <mergeCell ref="CS128:CU128"/>
    <mergeCell ref="CS129:CU129"/>
    <mergeCell ref="AL115:AM115"/>
    <mergeCell ref="AM113:AN113"/>
    <mergeCell ref="AC116:AF116"/>
    <mergeCell ref="BQ166:BS166"/>
    <mergeCell ref="CS101:CU101"/>
    <mergeCell ref="CS102:CU102"/>
    <mergeCell ref="CS103:CU103"/>
    <mergeCell ref="CS104:CU104"/>
    <mergeCell ref="CS105:CU105"/>
    <mergeCell ref="CS106:CU106"/>
    <mergeCell ref="CS107:CU107"/>
    <mergeCell ref="CS108:CU108"/>
    <mergeCell ref="CS109:CU109"/>
    <mergeCell ref="CS110:CU110"/>
    <mergeCell ref="CS111:CU111"/>
    <mergeCell ref="CS112:CU112"/>
    <mergeCell ref="CS113:CU113"/>
    <mergeCell ref="CS114:CU114"/>
    <mergeCell ref="CS115:CU115"/>
    <mergeCell ref="CS116:CU116"/>
    <mergeCell ref="CS117:CU117"/>
    <mergeCell ref="CS118:CU118"/>
    <mergeCell ref="CS119:CU119"/>
    <mergeCell ref="CS120:CU120"/>
    <mergeCell ref="R172:S172"/>
    <mergeCell ref="T173:U173"/>
    <mergeCell ref="R175:S175"/>
    <mergeCell ref="AO173:AP173"/>
    <mergeCell ref="AM174:AN174"/>
    <mergeCell ref="AO175:AP175"/>
    <mergeCell ref="AB171:AE171"/>
    <mergeCell ref="B2:CE2"/>
    <mergeCell ref="AC167:AD167"/>
    <mergeCell ref="CD155:CD157"/>
    <mergeCell ref="AT150:AU150"/>
    <mergeCell ref="J149:K149"/>
    <mergeCell ref="S163:T163"/>
    <mergeCell ref="AN163:AO163"/>
    <mergeCell ref="AJ145:AK145"/>
    <mergeCell ref="V145:W145"/>
    <mergeCell ref="BW147:BX147"/>
    <mergeCell ref="C160:D160"/>
    <mergeCell ref="Q157:R157"/>
    <mergeCell ref="AO157:AP157"/>
    <mergeCell ref="BP117:BT117"/>
    <mergeCell ref="AT153:AU153"/>
    <mergeCell ref="K153:L153"/>
    <mergeCell ref="BN124:BN126"/>
    <mergeCell ref="BE163:BF164"/>
    <mergeCell ref="AC165:AD165"/>
    <mergeCell ref="C134:C136"/>
    <mergeCell ref="D136:E137"/>
    <mergeCell ref="E158:F158"/>
    <mergeCell ref="E160:F160"/>
    <mergeCell ref="AZ158:BA158"/>
    <mergeCell ref="AZ160:BA160"/>
    <mergeCell ref="BC160:BD160"/>
    <mergeCell ref="AC163:AD163"/>
    <mergeCell ref="AL136:AM136"/>
    <mergeCell ref="O116:R116"/>
    <mergeCell ref="R119:S119"/>
    <mergeCell ref="AM124:AN124"/>
    <mergeCell ref="Y117:Y119"/>
    <mergeCell ref="E133:E135"/>
    <mergeCell ref="BC134:BD134"/>
    <mergeCell ref="BL147:BM147"/>
    <mergeCell ref="BF159:BF161"/>
    <mergeCell ref="BF155:BF157"/>
    <mergeCell ref="BF151:BF153"/>
    <mergeCell ref="AI132:AJ132"/>
    <mergeCell ref="AH128:AH130"/>
    <mergeCell ref="BK120:BL120"/>
    <mergeCell ref="AS122:AS124"/>
    <mergeCell ref="AS129:AS131"/>
    <mergeCell ref="BL126:BL128"/>
    <mergeCell ref="O126:O128"/>
    <mergeCell ref="F127:I127"/>
    <mergeCell ref="N132:O132"/>
    <mergeCell ref="BK117:BL118"/>
    <mergeCell ref="R87:S87"/>
    <mergeCell ref="Z87:AA87"/>
    <mergeCell ref="U79:V79"/>
    <mergeCell ref="W79:X79"/>
    <mergeCell ref="V77:W77"/>
    <mergeCell ref="O84:R84"/>
    <mergeCell ref="BD114:BF114"/>
    <mergeCell ref="BH114:BJ114"/>
    <mergeCell ref="V109:W109"/>
    <mergeCell ref="U111:V111"/>
    <mergeCell ref="W111:X111"/>
    <mergeCell ref="AK114:AL114"/>
    <mergeCell ref="C102:C104"/>
    <mergeCell ref="F95:I95"/>
    <mergeCell ref="AO96:AO98"/>
    <mergeCell ref="BC96:BC98"/>
    <mergeCell ref="AO88:AO90"/>
    <mergeCell ref="BC88:BC90"/>
    <mergeCell ref="AV114:AX114"/>
    <mergeCell ref="AZ114:BA114"/>
    <mergeCell ref="N100:O100"/>
    <mergeCell ref="O94:O96"/>
    <mergeCell ref="E101:E103"/>
    <mergeCell ref="BE68:BF68"/>
    <mergeCell ref="BC44:BD44"/>
    <mergeCell ref="BN63:BO63"/>
    <mergeCell ref="BO51:BO53"/>
    <mergeCell ref="BO60:BO62"/>
    <mergeCell ref="BL66:BM66"/>
    <mergeCell ref="BH66:BI66"/>
    <mergeCell ref="BC66:BD66"/>
    <mergeCell ref="AY66:AZ66"/>
    <mergeCell ref="BE17:BE19"/>
    <mergeCell ref="AR28:AT28"/>
    <mergeCell ref="AV28:AW28"/>
    <mergeCell ref="AT56:AT58"/>
    <mergeCell ref="AT48:AT50"/>
    <mergeCell ref="AM50:AN50"/>
    <mergeCell ref="AG49:AH49"/>
    <mergeCell ref="U7:V7"/>
    <mergeCell ref="J12:K12"/>
    <mergeCell ref="AJ7:AK7"/>
    <mergeCell ref="AV7:AW7"/>
    <mergeCell ref="Z26:AA26"/>
    <mergeCell ref="AB15:AC16"/>
    <mergeCell ref="AC20:AC22"/>
    <mergeCell ref="AO10:AO12"/>
    <mergeCell ref="AO14:AO16"/>
    <mergeCell ref="AO21:AO23"/>
    <mergeCell ref="AY28:BA28"/>
    <mergeCell ref="BC19:BC21"/>
    <mergeCell ref="BC11:BC13"/>
    <mergeCell ref="AG52:AH52"/>
    <mergeCell ref="AJ57:AK57"/>
    <mergeCell ref="AJ44:AK44"/>
    <mergeCell ref="CS8:CU8"/>
    <mergeCell ref="CS9:CU9"/>
    <mergeCell ref="CS10:CU10"/>
    <mergeCell ref="CS11:CU11"/>
    <mergeCell ref="CS12:CU12"/>
    <mergeCell ref="CS13:CU13"/>
    <mergeCell ref="CS3:CU3"/>
    <mergeCell ref="CS4:CU4"/>
    <mergeCell ref="CS5:CU5"/>
    <mergeCell ref="CS6:CU6"/>
    <mergeCell ref="CS7:CU7"/>
    <mergeCell ref="CS20:CU20"/>
    <mergeCell ref="CS21:CU21"/>
    <mergeCell ref="CS22:CU22"/>
    <mergeCell ref="CS23:CU23"/>
    <mergeCell ref="CS24:CU24"/>
    <mergeCell ref="CS25:CU25"/>
    <mergeCell ref="CS14:CU14"/>
    <mergeCell ref="CS15:CU15"/>
    <mergeCell ref="CS16:CU16"/>
    <mergeCell ref="CS17:CU17"/>
    <mergeCell ref="CS18:CU18"/>
    <mergeCell ref="CS19:CU19"/>
    <mergeCell ref="CS32:CU32"/>
    <mergeCell ref="CS33:CU33"/>
    <mergeCell ref="CS34:CU34"/>
    <mergeCell ref="CS35:CU35"/>
    <mergeCell ref="CS36:CU36"/>
    <mergeCell ref="CS37:CU37"/>
    <mergeCell ref="CS26:CU26"/>
    <mergeCell ref="CS27:CU27"/>
    <mergeCell ref="CS28:CU28"/>
    <mergeCell ref="CS29:CU29"/>
    <mergeCell ref="CS30:CU30"/>
    <mergeCell ref="CS31:CU31"/>
    <mergeCell ref="CS44:CU44"/>
    <mergeCell ref="CS45:CU45"/>
    <mergeCell ref="CS46:CU46"/>
    <mergeCell ref="CS47:CU47"/>
    <mergeCell ref="CS48:CU48"/>
    <mergeCell ref="CS49:CU49"/>
    <mergeCell ref="CS38:CU38"/>
    <mergeCell ref="CS39:CU39"/>
    <mergeCell ref="CS40:CU40"/>
    <mergeCell ref="CS41:CU41"/>
    <mergeCell ref="CS42:CU42"/>
    <mergeCell ref="CS43:CU43"/>
    <mergeCell ref="CS56:CU56"/>
    <mergeCell ref="CS57:CU57"/>
    <mergeCell ref="CS58:CU58"/>
    <mergeCell ref="CS59:CU59"/>
    <mergeCell ref="CS60:CU60"/>
    <mergeCell ref="CS61:CU61"/>
    <mergeCell ref="CS50:CU50"/>
    <mergeCell ref="CS51:CU51"/>
    <mergeCell ref="CS52:CU52"/>
    <mergeCell ref="CS53:CU53"/>
    <mergeCell ref="CS54:CU54"/>
    <mergeCell ref="CS55:CU55"/>
    <mergeCell ref="CS99:CU99"/>
    <mergeCell ref="CS100:CU100"/>
    <mergeCell ref="CS175:CU175"/>
    <mergeCell ref="H21:K21"/>
    <mergeCell ref="P31:S31"/>
    <mergeCell ref="W35:X35"/>
    <mergeCell ref="U35:V35"/>
    <mergeCell ref="P68:S68"/>
    <mergeCell ref="CS92:CU92"/>
    <mergeCell ref="CS93:CU93"/>
    <mergeCell ref="CS94:CU94"/>
    <mergeCell ref="CS95:CU95"/>
    <mergeCell ref="CS96:CU96"/>
    <mergeCell ref="CS97:CU97"/>
    <mergeCell ref="CS86:CU86"/>
    <mergeCell ref="CS87:CU87"/>
    <mergeCell ref="CS88:CU88"/>
    <mergeCell ref="CS89:CU89"/>
    <mergeCell ref="CS90:CU90"/>
    <mergeCell ref="CS91:CU91"/>
    <mergeCell ref="CS80:CU80"/>
    <mergeCell ref="CS81:CU81"/>
    <mergeCell ref="CS82:CU82"/>
    <mergeCell ref="CS83:CU83"/>
    <mergeCell ref="CS98:CU98"/>
    <mergeCell ref="CS84:CU84"/>
    <mergeCell ref="CS85:CU85"/>
    <mergeCell ref="CS74:CU74"/>
    <mergeCell ref="CS75:CU75"/>
    <mergeCell ref="CS76:CU76"/>
    <mergeCell ref="CS77:CU77"/>
    <mergeCell ref="CS78:CU78"/>
    <mergeCell ref="CS79:CU79"/>
    <mergeCell ref="CS68:CU68"/>
    <mergeCell ref="CS69:CU69"/>
    <mergeCell ref="CS70:CU70"/>
    <mergeCell ref="CS71:CU71"/>
    <mergeCell ref="CS72:CU72"/>
    <mergeCell ref="CS73:CU73"/>
    <mergeCell ref="CS62:CU62"/>
    <mergeCell ref="CS63:CU63"/>
    <mergeCell ref="CS64:CU64"/>
    <mergeCell ref="CS65:CU65"/>
    <mergeCell ref="CS66:CU66"/>
    <mergeCell ref="CS67:CU67"/>
    <mergeCell ref="D48:G48"/>
    <mergeCell ref="R63:S63"/>
    <mergeCell ref="C16:D16"/>
    <mergeCell ref="D19:E19"/>
    <mergeCell ref="U44:V44"/>
    <mergeCell ref="J49:K49"/>
    <mergeCell ref="N18:O18"/>
    <mergeCell ref="V37:W37"/>
    <mergeCell ref="L57:L59"/>
    <mergeCell ref="R26:S26"/>
    <mergeCell ref="BK254:BL254"/>
    <mergeCell ref="BD276:BE276"/>
    <mergeCell ref="AT264:AT266"/>
    <mergeCell ref="BN265:BN267"/>
    <mergeCell ref="BN260:BN262"/>
    <mergeCell ref="BN257:BN259"/>
    <mergeCell ref="BN271:BN273"/>
    <mergeCell ref="C53:D53"/>
    <mergeCell ref="N55:O55"/>
    <mergeCell ref="D56:E56"/>
    <mergeCell ref="Y62:Y64"/>
    <mergeCell ref="AE67:AH67"/>
    <mergeCell ref="AM68:AN68"/>
    <mergeCell ref="AR82:AS82"/>
    <mergeCell ref="AZ82:BA82"/>
    <mergeCell ref="AV82:AW82"/>
    <mergeCell ref="BE90:BE92"/>
    <mergeCell ref="AN66:AO66"/>
    <mergeCell ref="U72:V72"/>
    <mergeCell ref="W72:X72"/>
    <mergeCell ref="V74:W74"/>
    <mergeCell ref="AV101:AW101"/>
    <mergeCell ref="AP69:AQ69"/>
    <mergeCell ref="D104:E105"/>
    <mergeCell ref="AF269:AI269"/>
    <mergeCell ref="U256:X256"/>
    <mergeCell ref="AF263:AG263"/>
    <mergeCell ref="AX239:BB239"/>
    <mergeCell ref="BG208:BH210"/>
    <mergeCell ref="BG231:BH231"/>
    <mergeCell ref="AX254:AY254"/>
    <mergeCell ref="BD254:BE254"/>
    <mergeCell ref="BH254:BI254"/>
    <mergeCell ref="D385:G385"/>
    <mergeCell ref="S287:T287"/>
    <mergeCell ref="AB326:AE326"/>
    <mergeCell ref="K249:L249"/>
    <mergeCell ref="M249:N249"/>
    <mergeCell ref="L247:M247"/>
    <mergeCell ref="AD255:AE255"/>
    <mergeCell ref="AE256:AF256"/>
    <mergeCell ref="V329:W329"/>
    <mergeCell ref="V306:V308"/>
    <mergeCell ref="X308:Y308"/>
    <mergeCell ref="E342:F342"/>
    <mergeCell ref="G273:H273"/>
    <mergeCell ref="H265:H267"/>
    <mergeCell ref="R280:S280"/>
    <mergeCell ref="AF265:AG265"/>
    <mergeCell ref="K337:L337"/>
    <mergeCell ref="AC358:AD358"/>
    <mergeCell ref="AG253:AH253"/>
    <mergeCell ref="AG277:AH278"/>
    <mergeCell ref="AG275:AH275"/>
    <mergeCell ref="Q341:R341"/>
    <mergeCell ref="AH347:AI347"/>
    <mergeCell ref="M313:N313"/>
    <mergeCell ref="X347:Y347"/>
    <mergeCell ref="F364:G364"/>
    <mergeCell ref="T358:U358"/>
    <mergeCell ref="T359:T361"/>
    <mergeCell ref="U359:V361"/>
    <mergeCell ref="AD364:AE364"/>
    <mergeCell ref="AC363:AD363"/>
    <mergeCell ref="AE361:AF361"/>
    <mergeCell ref="B379:B381"/>
    <mergeCell ref="D378:D380"/>
    <mergeCell ref="C381:D382"/>
    <mergeCell ref="E372:H372"/>
    <mergeCell ref="L363:O363"/>
    <mergeCell ref="R365:S367"/>
    <mergeCell ref="V365:W367"/>
    <mergeCell ref="K377:L377"/>
    <mergeCell ref="G377:H377"/>
    <mergeCell ref="H366:I366"/>
    <mergeCell ref="H365:I365"/>
    <mergeCell ref="AD376:AE376"/>
    <mergeCell ref="V353:Y353"/>
    <mergeCell ref="AB356:AC356"/>
    <mergeCell ref="AD356:AE356"/>
    <mergeCell ref="AK371:AK373"/>
    <mergeCell ref="AJ376:AK377"/>
    <mergeCell ref="AG377:AH377"/>
    <mergeCell ref="BC383:BD383"/>
    <mergeCell ref="AS375:AS377"/>
    <mergeCell ref="BL374:BL376"/>
    <mergeCell ref="BN373:BN375"/>
    <mergeCell ref="AR368:AS369"/>
    <mergeCell ref="AV365:AW365"/>
    <mergeCell ref="AY365:AZ365"/>
    <mergeCell ref="BC365:BD365"/>
    <mergeCell ref="BF365:BG365"/>
    <mergeCell ref="BI365:BJ365"/>
    <mergeCell ref="AR370:AS371"/>
    <mergeCell ref="BK369:BL369"/>
    <mergeCell ref="BK368:BL368"/>
    <mergeCell ref="AO373:AP373"/>
    <mergeCell ref="AO374:AP374"/>
    <mergeCell ref="AG366:AJ366"/>
    <mergeCell ref="CC337:CC339"/>
    <mergeCell ref="CC333:CC335"/>
    <mergeCell ref="J419:K419"/>
    <mergeCell ref="K393:N393"/>
    <mergeCell ref="X413:AA413"/>
    <mergeCell ref="X409:Y409"/>
    <mergeCell ref="Q409:Q411"/>
    <mergeCell ref="AG411:AH411"/>
    <mergeCell ref="AV405:AW406"/>
    <mergeCell ref="BM406:BN406"/>
    <mergeCell ref="AF412:AG412"/>
    <mergeCell ref="AI413:AJ413"/>
    <mergeCell ref="J416:K416"/>
    <mergeCell ref="L416:M416"/>
    <mergeCell ref="BK408:BL408"/>
    <mergeCell ref="BL409:BM409"/>
    <mergeCell ref="BF410:BG410"/>
    <mergeCell ref="BE387:BF387"/>
    <mergeCell ref="BA389:BB389"/>
    <mergeCell ref="AZ408:BA408"/>
    <mergeCell ref="BF408:BG408"/>
    <mergeCell ref="AK387:AL387"/>
    <mergeCell ref="AK389:AL389"/>
    <mergeCell ref="AN387:AO387"/>
    <mergeCell ref="BP398:BP400"/>
    <mergeCell ref="BP457:BS457"/>
    <mergeCell ref="BT444:BU444"/>
    <mergeCell ref="BS450:BT450"/>
    <mergeCell ref="BN191:BN193"/>
    <mergeCell ref="BN284:BO284"/>
    <mergeCell ref="CO26:CO35"/>
    <mergeCell ref="CL26:CM27"/>
    <mergeCell ref="CL29:CM29"/>
    <mergeCell ref="CL32:CM32"/>
    <mergeCell ref="CL34:CM35"/>
    <mergeCell ref="CM41:CM50"/>
    <mergeCell ref="BQ54:BQ56"/>
    <mergeCell ref="CD291:CD293"/>
    <mergeCell ref="CD295:CD297"/>
    <mergeCell ref="CD301:CD303"/>
    <mergeCell ref="BS278:BW278"/>
    <mergeCell ref="BN286:BO286"/>
    <mergeCell ref="BV205:BY205"/>
    <mergeCell ref="BY223:CC223"/>
    <mergeCell ref="BS350:BT350"/>
    <mergeCell ref="BN392:BN394"/>
    <mergeCell ref="BM310:BN310"/>
    <mergeCell ref="CC342:CC344"/>
    <mergeCell ref="CG475:CH475"/>
    <mergeCell ref="AB493:AC493"/>
    <mergeCell ref="U463:V463"/>
    <mergeCell ref="BE491:BF491"/>
    <mergeCell ref="AT489:AU489"/>
    <mergeCell ref="AB487:AC487"/>
    <mergeCell ref="T466:U466"/>
    <mergeCell ref="AM464:AN464"/>
    <mergeCell ref="AN466:AO466"/>
    <mergeCell ref="AO463:AP463"/>
    <mergeCell ref="BZ477:BZ479"/>
    <mergeCell ref="BZ471:BZ473"/>
    <mergeCell ref="BZ483:BZ485"/>
    <mergeCell ref="CB477:CB479"/>
    <mergeCell ref="BL465:BM465"/>
    <mergeCell ref="BL468:BM468"/>
    <mergeCell ref="BC468:BD468"/>
    <mergeCell ref="BY487:BZ488"/>
    <mergeCell ref="AY471:AZ471"/>
    <mergeCell ref="BC489:BC491"/>
    <mergeCell ref="AN480:AQ480"/>
    <mergeCell ref="AK471:AL471"/>
    <mergeCell ref="AQ473:AR473"/>
    <mergeCell ref="AQ474:AR474"/>
    <mergeCell ref="M533:N533"/>
    <mergeCell ref="AN532:AN534"/>
    <mergeCell ref="AW532:AW534"/>
    <mergeCell ref="G534:J534"/>
    <mergeCell ref="AP533:AP535"/>
    <mergeCell ref="D522:D524"/>
    <mergeCell ref="BK389:BL389"/>
    <mergeCell ref="BN398:BN400"/>
    <mergeCell ref="BN403:BN405"/>
    <mergeCell ref="U390:V390"/>
    <mergeCell ref="M398:N398"/>
    <mergeCell ref="AE402:AF402"/>
    <mergeCell ref="AF394:AG394"/>
    <mergeCell ref="BG389:BH389"/>
    <mergeCell ref="AW392:AW394"/>
    <mergeCell ref="AL398:AM398"/>
    <mergeCell ref="AL399:AM399"/>
    <mergeCell ref="AL400:AM400"/>
    <mergeCell ref="AW399:AW401"/>
    <mergeCell ref="AD396:AE396"/>
    <mergeCell ref="AF453:AG453"/>
    <mergeCell ref="AA449:AA451"/>
    <mergeCell ref="AC451:AD451"/>
    <mergeCell ref="AI451:AJ451"/>
    <mergeCell ref="C425:F425"/>
    <mergeCell ref="F434:G434"/>
    <mergeCell ref="L425:M425"/>
    <mergeCell ref="N504:O504"/>
    <mergeCell ref="BM501:BN501"/>
    <mergeCell ref="BL503:BM503"/>
    <mergeCell ref="K458:L458"/>
    <mergeCell ref="C532:F532"/>
    <mergeCell ref="P451:S451"/>
    <mergeCell ref="J456:K456"/>
    <mergeCell ref="L456:M456"/>
    <mergeCell ref="AS448:AT448"/>
    <mergeCell ref="L506:M506"/>
    <mergeCell ref="N503:O503"/>
    <mergeCell ref="B523:B525"/>
    <mergeCell ref="C525:D526"/>
    <mergeCell ref="M528:N528"/>
    <mergeCell ref="CC515:CC517"/>
    <mergeCell ref="AF520:AG520"/>
    <mergeCell ref="AE522:AF522"/>
    <mergeCell ref="AH522:AI522"/>
    <mergeCell ref="D518:D520"/>
    <mergeCell ref="BB527:BB529"/>
    <mergeCell ref="BJ529:BK529"/>
    <mergeCell ref="M529:M531"/>
    <mergeCell ref="N529:O531"/>
    <mergeCell ref="R530:S530"/>
    <mergeCell ref="BT529:BU529"/>
    <mergeCell ref="BX527:BX529"/>
    <mergeCell ref="CA523:CA525"/>
    <mergeCell ref="CA517:CA519"/>
    <mergeCell ref="AM517:AM519"/>
    <mergeCell ref="AM523:AM525"/>
    <mergeCell ref="X528:Y528"/>
    <mergeCell ref="AA528:AB528"/>
    <mergeCell ref="AX514:AX516"/>
    <mergeCell ref="AX521:AX523"/>
    <mergeCell ref="AF525:AG525"/>
  </mergeCells>
  <conditionalFormatting sqref="P256:P258">
    <cfRule type="cellIs" dxfId="42" priority="40" operator="lessThan">
      <formula>0</formula>
    </cfRule>
  </conditionalFormatting>
  <conditionalFormatting sqref="P229:Q229">
    <cfRule type="cellIs" dxfId="41" priority="41" operator="lessThan">
      <formula>0</formula>
    </cfRule>
  </conditionalFormatting>
  <conditionalFormatting sqref="Q409:Q411">
    <cfRule type="cellIs" dxfId="40" priority="26" operator="lessThan">
      <formula>0</formula>
    </cfRule>
  </conditionalFormatting>
  <conditionalFormatting sqref="Q341:R341">
    <cfRule type="cellIs" dxfId="39" priority="29" operator="lessThan">
      <formula>0</formula>
    </cfRule>
  </conditionalFormatting>
  <conditionalFormatting sqref="Q444:R444">
    <cfRule type="cellIs" dxfId="38" priority="23" operator="lessThan">
      <formula>0</formula>
    </cfRule>
  </conditionalFormatting>
  <conditionalFormatting sqref="R365:S367">
    <cfRule type="cellIs" dxfId="37" priority="27" operator="lessThan">
      <formula>0</formula>
    </cfRule>
  </conditionalFormatting>
  <conditionalFormatting sqref="T185:U185">
    <cfRule type="cellIs" dxfId="36" priority="42" operator="lessThan">
      <formula>0</formula>
    </cfRule>
  </conditionalFormatting>
  <conditionalFormatting sqref="V306:V308">
    <cfRule type="cellIs" dxfId="35" priority="39" operator="lessThan">
      <formula>0</formula>
    </cfRule>
  </conditionalFormatting>
  <conditionalFormatting sqref="V523:V528">
    <cfRule type="cellIs" dxfId="34" priority="17" operator="lessThan">
      <formula>0</formula>
    </cfRule>
  </conditionalFormatting>
  <conditionalFormatting sqref="V145:W145">
    <cfRule type="cellIs" dxfId="33" priority="46" operator="lessThan">
      <formula>0</formula>
    </cfRule>
  </conditionalFormatting>
  <conditionalFormatting sqref="V329:W329">
    <cfRule type="cellIs" dxfId="32" priority="32" operator="lessThan">
      <formula>0</formula>
    </cfRule>
  </conditionalFormatting>
  <conditionalFormatting sqref="V365:W367">
    <cfRule type="cellIs" dxfId="31" priority="28" operator="lessThan">
      <formula>0</formula>
    </cfRule>
  </conditionalFormatting>
  <conditionalFormatting sqref="X528:Y528">
    <cfRule type="cellIs" dxfId="30" priority="10" operator="lessThan">
      <formula>0</formula>
    </cfRule>
  </conditionalFormatting>
  <conditionalFormatting sqref="Y62:Y64">
    <cfRule type="cellIs" dxfId="29" priority="49" operator="lessThan">
      <formula>0</formula>
    </cfRule>
  </conditionalFormatting>
  <conditionalFormatting sqref="Y117:Y119">
    <cfRule type="cellIs" dxfId="28" priority="48" operator="lessThan">
      <formula>0</formula>
    </cfRule>
  </conditionalFormatting>
  <conditionalFormatting sqref="Z612:AA612">
    <cfRule type="cellIs" dxfId="27" priority="6" operator="lessThan">
      <formula>0</formula>
    </cfRule>
  </conditionalFormatting>
  <conditionalFormatting sqref="AC165:AD165">
    <cfRule type="cellIs" dxfId="26" priority="43" operator="lessThan">
      <formula>0</formula>
    </cfRule>
  </conditionalFormatting>
  <conditionalFormatting sqref="AC167:AD167">
    <cfRule type="cellIs" dxfId="25" priority="47" operator="lessThan">
      <formula>0</formula>
    </cfRule>
  </conditionalFormatting>
  <conditionalFormatting sqref="AC351:AD351">
    <cfRule type="cellIs" dxfId="24" priority="33" operator="lessThan">
      <formula>0</formula>
    </cfRule>
  </conditionalFormatting>
  <conditionalFormatting sqref="AE612:AF612">
    <cfRule type="cellIs" dxfId="23" priority="7" operator="lessThan">
      <formula>0</formula>
    </cfRule>
  </conditionalFormatting>
  <conditionalFormatting sqref="AF525:AG525">
    <cfRule type="cellIs" dxfId="22" priority="11" operator="lessThan">
      <formula>0</formula>
    </cfRule>
  </conditionalFormatting>
  <conditionalFormatting sqref="AJ145:AK145">
    <cfRule type="cellIs" dxfId="21" priority="45" operator="lessThan">
      <formula>0</formula>
    </cfRule>
  </conditionalFormatting>
  <conditionalFormatting sqref="AJ329:AK329">
    <cfRule type="cellIs" dxfId="20" priority="31" operator="lessThan">
      <formula>0</formula>
    </cfRule>
  </conditionalFormatting>
  <conditionalFormatting sqref="AM512:AM514">
    <cfRule type="cellIs" dxfId="19" priority="8" operator="lessThan">
      <formula>0</formula>
    </cfRule>
  </conditionalFormatting>
  <conditionalFormatting sqref="AM523:AM525">
    <cfRule type="cellIs" dxfId="18" priority="9" operator="lessThan">
      <formula>0</formula>
    </cfRule>
  </conditionalFormatting>
  <conditionalFormatting sqref="AN300:AN302">
    <cfRule type="cellIs" dxfId="17" priority="37" operator="lessThan">
      <formula>0</formula>
    </cfRule>
  </conditionalFormatting>
  <conditionalFormatting sqref="AN517:AN519">
    <cfRule type="cellIs" dxfId="16" priority="15" operator="lessThan">
      <formula>0</formula>
    </cfRule>
  </conditionalFormatting>
  <conditionalFormatting sqref="AP533:AP535">
    <cfRule type="cellIs" dxfId="15" priority="13" operator="lessThan">
      <formula>0</formula>
    </cfRule>
  </conditionalFormatting>
  <conditionalFormatting sqref="AQ314:AQ316">
    <cfRule type="cellIs" dxfId="14" priority="35" operator="lessThan">
      <formula>0</formula>
    </cfRule>
  </conditionalFormatting>
  <conditionalFormatting sqref="AT290:AT292">
    <cfRule type="cellIs" dxfId="13" priority="38" operator="lessThan">
      <formula>0</formula>
    </cfRule>
  </conditionalFormatting>
  <conditionalFormatting sqref="AT507:AT509">
    <cfRule type="cellIs" dxfId="12" priority="16" operator="lessThan">
      <formula>0</formula>
    </cfRule>
  </conditionalFormatting>
  <conditionalFormatting sqref="AW532:AW534">
    <cfRule type="cellIs" dxfId="11" priority="12" operator="lessThan">
      <formula>0</formula>
    </cfRule>
  </conditionalFormatting>
  <conditionalFormatting sqref="AX313:AX315">
    <cfRule type="cellIs" dxfId="10" priority="34" operator="lessThan">
      <formula>0</formula>
    </cfRule>
  </conditionalFormatting>
  <conditionalFormatting sqref="AY471:AZ471">
    <cfRule type="cellIs" dxfId="9" priority="21" operator="lessThan">
      <formula>0</formula>
    </cfRule>
  </conditionalFormatting>
  <conditionalFormatting sqref="BC489:BC491">
    <cfRule type="cellIs" priority="19" operator="lessThan">
      <formula>0</formula>
    </cfRule>
    <cfRule type="cellIs" dxfId="8" priority="18" operator="lessThan">
      <formula>0</formula>
    </cfRule>
  </conditionalFormatting>
  <conditionalFormatting sqref="BG604:BH604">
    <cfRule type="cellIs" dxfId="7" priority="5" operator="lessThan">
      <formula>0</formula>
    </cfRule>
  </conditionalFormatting>
  <conditionalFormatting sqref="BH599:BH601">
    <cfRule type="cellIs" dxfId="6" priority="4" operator="lessThan">
      <formula>0</formula>
    </cfRule>
  </conditionalFormatting>
  <conditionalFormatting sqref="BI314:BJ314">
    <cfRule type="cellIs" dxfId="5" priority="36" operator="lessThan">
      <formula>0</formula>
    </cfRule>
  </conditionalFormatting>
  <conditionalFormatting sqref="BJ605:BL607">
    <cfRule type="cellIs" dxfId="4" priority="2" operator="lessThan">
      <formula>0</formula>
    </cfRule>
  </conditionalFormatting>
  <conditionalFormatting sqref="BL409:BM409">
    <cfRule type="cellIs" dxfId="3" priority="24" operator="lessThan">
      <formula>0</formula>
    </cfRule>
  </conditionalFormatting>
  <conditionalFormatting sqref="BM406:BN406">
    <cfRule type="cellIs" dxfId="2" priority="25" operator="lessThan">
      <formula>0</formula>
    </cfRule>
  </conditionalFormatting>
  <conditionalFormatting sqref="BP607:BQ607">
    <cfRule type="cellIs" dxfId="1" priority="1" operator="lessThan">
      <formula>0</formula>
    </cfRule>
  </conditionalFormatting>
  <conditionalFormatting sqref="BY487:BZ488">
    <cfRule type="cellIs" dxfId="0" priority="20" operator="lessThan">
      <formula>0</formula>
    </cfRule>
  </conditionalFormatting>
  <dataValidations disablePrompts="1" count="1">
    <dataValidation type="list" allowBlank="1" showInputMessage="1" showErrorMessage="1" sqref="H21:K21 AB171:AE171 AB142:AE142 AC116:AF116 F127:I127 O116:R116 F95:I95 O84:R84 AE67:AH67 P68:S68 D48:G48 P31:S31 V182:Y182 N182:Q182 AF205:AI205 D210:G210 Q236:T236 X231:AA231 R251:U251 AF269:AI269 U256:X256 E287:H287 C312:F312 Q314:T314 AP300:AS300 V353:Y353 AB326:AE326 E372:H372 AG366:AJ366 L363:O363 D385:G385 K393:N393 X413:AA413 C425:F425 P451:S451 BD426:BG426 BP457:BS457 M464:P464 AF462:AI462 AN480:AQ480 E504:H504 C532:F532 G534:J534 AE513:AH513 M546:P546 H560:K560 F591:I591 J605:M605 AI615:AL615" xr:uid="{81E4F789-9368-471B-BCE1-B0582DA3C430}">
      <formula1>$CS$3:$CS$175</formula1>
    </dataValidation>
  </dataValidations>
  <pageMargins left="0.7" right="0.7" top="0.75" bottom="0.75" header="0.3" footer="0.3"/>
  <pageSetup paperSize="9"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Gurcan Berberoglu</dc:creator>
  <cp:lastModifiedBy>Gurcan Berberoglu</cp:lastModifiedBy>
  <dcterms:created xsi:type="dcterms:W3CDTF">2024-08-17T08:35:19Z</dcterms:created>
  <dcterms:modified xsi:type="dcterms:W3CDTF">2024-09-22T07:37:50Z</dcterms:modified>
</cp:coreProperties>
</file>