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celik2016(yeni_yonetmelik)\"/>
    </mc:Choice>
  </mc:AlternateContent>
  <xr:revisionPtr revIDLastSave="0" documentId="13_ncr:1_{7E8049AD-571C-4F32-900B-FE78957FFBAE}" xr6:coauthVersionLast="47" xr6:coauthVersionMax="47" xr10:uidLastSave="{00000000-0000-0000-0000-000000000000}"/>
  <bookViews>
    <workbookView xWindow="-120" yWindow="-120" windowWidth="29040" windowHeight="15840" xr2:uid="{FE760DE5-10DA-427F-A20E-CE8F8B8BD618}"/>
  </bookViews>
  <sheets>
    <sheet name="TRAPEZ" sheetId="1" r:id="rId1"/>
    <sheet name="UC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5" i="1" l="1"/>
  <c r="AQ185" i="1" s="1"/>
  <c r="AK246" i="2"/>
  <c r="AK247" i="2" s="1"/>
  <c r="AK248" i="2" s="1"/>
  <c r="AK241" i="2"/>
  <c r="AV241" i="2" s="1"/>
  <c r="M249" i="2"/>
  <c r="X249" i="2" s="1"/>
  <c r="M248" i="2"/>
  <c r="M247" i="2"/>
  <c r="M241" i="2"/>
  <c r="M221" i="2"/>
  <c r="AR249" i="2"/>
  <c r="AO249" i="2"/>
  <c r="AF253" i="2"/>
  <c r="AZ241" i="2" a="1"/>
  <c r="AZ241" i="2" s="1"/>
  <c r="AB249" i="2" a="1"/>
  <c r="AB249" i="2" s="1"/>
  <c r="AB248" i="2" a="1"/>
  <c r="AB248" i="2" s="1"/>
  <c r="X248" i="2"/>
  <c r="AR247" i="2"/>
  <c r="AZ247" i="2" s="1" a="1"/>
  <c r="AZ247" i="2" s="1"/>
  <c r="AO247" i="2"/>
  <c r="AO248" i="2" s="1"/>
  <c r="AB247" i="2" a="1"/>
  <c r="AB247" i="2" s="1"/>
  <c r="X247" i="2"/>
  <c r="AZ246" i="2" a="1"/>
  <c r="AZ246" i="2" s="1"/>
  <c r="AR245" i="2"/>
  <c r="AZ245" i="2" s="1" a="1"/>
  <c r="AZ245" i="2" s="1"/>
  <c r="AO245" i="2"/>
  <c r="AR244" i="2"/>
  <c r="AZ244" i="2" s="1" a="1"/>
  <c r="AZ244" i="2" s="1"/>
  <c r="AO244" i="2"/>
  <c r="AR243" i="2"/>
  <c r="AZ243" i="2" s="1" a="1"/>
  <c r="AZ243" i="2" s="1"/>
  <c r="AO243" i="2"/>
  <c r="AR242" i="2"/>
  <c r="AZ242" i="2" s="1" a="1"/>
  <c r="AZ242" i="2" s="1"/>
  <c r="AO242" i="2"/>
  <c r="T242" i="2"/>
  <c r="AB242" i="2" s="1" a="1"/>
  <c r="AB242" i="2" s="1"/>
  <c r="Q242" i="2"/>
  <c r="Q243" i="2" s="1"/>
  <c r="Q244" i="2" s="1"/>
  <c r="AB241" i="2" a="1"/>
  <c r="AB241" i="2" s="1"/>
  <c r="M242" i="2"/>
  <c r="M233" i="2"/>
  <c r="W233" i="2" s="1"/>
  <c r="AH233" i="2" s="1"/>
  <c r="AS233" i="2" s="1"/>
  <c r="BC233" i="2" s="1"/>
  <c r="L214" i="2"/>
  <c r="U214" i="2" s="1"/>
  <c r="AD214" i="2" s="1"/>
  <c r="AL214" i="2" s="1"/>
  <c r="AU214" i="2" s="1"/>
  <c r="BC214" i="2" s="1"/>
  <c r="AF209" i="2"/>
  <c r="AZ193" i="2" a="1"/>
  <c r="AZ193" i="2" s="1"/>
  <c r="AB205" i="2" a="1"/>
  <c r="AB205" i="2" s="1"/>
  <c r="AB204" i="2" a="1"/>
  <c r="AB204" i="2" s="1"/>
  <c r="AB203" i="2" a="1"/>
  <c r="AB203" i="2" s="1"/>
  <c r="AB202" i="2" a="1"/>
  <c r="AB202" i="2" s="1"/>
  <c r="AR201" i="2"/>
  <c r="AR202" i="2" s="1"/>
  <c r="AO201" i="2"/>
  <c r="AO202" i="2" s="1"/>
  <c r="AB201" i="2" a="1"/>
  <c r="AB201" i="2" s="1"/>
  <c r="AZ200" i="2" a="1"/>
  <c r="AZ200" i="2" s="1"/>
  <c r="AR199" i="2"/>
  <c r="AZ199" i="2" s="1" a="1"/>
  <c r="AZ199" i="2" s="1"/>
  <c r="AO199" i="2"/>
  <c r="AR198" i="2"/>
  <c r="AZ198" i="2" s="1" a="1"/>
  <c r="AZ198" i="2" s="1"/>
  <c r="AO198" i="2"/>
  <c r="AR197" i="2"/>
  <c r="AZ197" i="2" s="1" a="1"/>
  <c r="AZ197" i="2" s="1"/>
  <c r="AO197" i="2"/>
  <c r="AR196" i="2"/>
  <c r="AZ196" i="2" s="1" a="1"/>
  <c r="AZ196" i="2" s="1"/>
  <c r="AO196" i="2"/>
  <c r="AR195" i="2"/>
  <c r="AZ195" i="2" s="1" a="1"/>
  <c r="AZ195" i="2" s="1"/>
  <c r="AO195" i="2"/>
  <c r="AR194" i="2"/>
  <c r="AZ194" i="2" s="1" a="1"/>
  <c r="AZ194" i="2" s="1"/>
  <c r="AO194" i="2"/>
  <c r="T194" i="2"/>
  <c r="T195" i="2" s="1"/>
  <c r="Q194" i="2"/>
  <c r="Q195" i="2" s="1"/>
  <c r="AB193" i="2" a="1"/>
  <c r="AB193" i="2" s="1"/>
  <c r="O173" i="2"/>
  <c r="H185" i="2"/>
  <c r="P185" i="2" s="1"/>
  <c r="Y185" i="2" s="1"/>
  <c r="AG185" i="2" s="1"/>
  <c r="AP185" i="2" s="1"/>
  <c r="AX185" i="2" s="1"/>
  <c r="BG185" i="2" s="1"/>
  <c r="G167" i="2"/>
  <c r="AF162" i="2"/>
  <c r="AZ142" i="2" a="1"/>
  <c r="AZ142" i="2" s="1"/>
  <c r="AB158" i="2" a="1"/>
  <c r="AB158" i="2" s="1"/>
  <c r="AB157" i="2" a="1"/>
  <c r="AB157" i="2" s="1"/>
  <c r="AB156" i="2" a="1"/>
  <c r="AB156" i="2" s="1"/>
  <c r="AB155" i="2" a="1"/>
  <c r="AB155" i="2" s="1"/>
  <c r="AB154" i="2" a="1"/>
  <c r="AB154" i="2" s="1"/>
  <c r="AB153" i="2" a="1"/>
  <c r="AB153" i="2" s="1"/>
  <c r="AR152" i="2"/>
  <c r="AZ152" i="2" s="1" a="1"/>
  <c r="AZ152" i="2" s="1"/>
  <c r="AO152" i="2"/>
  <c r="AB152" i="2" a="1"/>
  <c r="AB152" i="2" s="1"/>
  <c r="AZ151" i="2" a="1"/>
  <c r="AZ151" i="2" s="1"/>
  <c r="AR150" i="2"/>
  <c r="AZ150" i="2" s="1" a="1"/>
  <c r="AZ150" i="2" s="1"/>
  <c r="AO150" i="2"/>
  <c r="AR149" i="2"/>
  <c r="AZ149" i="2" s="1" a="1"/>
  <c r="AZ149" i="2" s="1"/>
  <c r="AO149" i="2"/>
  <c r="AR148" i="2"/>
  <c r="AZ148" i="2" s="1" a="1"/>
  <c r="AZ148" i="2" s="1"/>
  <c r="AO148" i="2"/>
  <c r="AR147" i="2"/>
  <c r="AZ147" i="2" s="1" a="1"/>
  <c r="AZ147" i="2" s="1"/>
  <c r="AO147" i="2"/>
  <c r="AR146" i="2"/>
  <c r="AZ146" i="2" s="1" a="1"/>
  <c r="AZ146" i="2" s="1"/>
  <c r="AO146" i="2"/>
  <c r="AR145" i="2"/>
  <c r="AZ145" i="2" s="1" a="1"/>
  <c r="AZ145" i="2" s="1"/>
  <c r="AO145" i="2"/>
  <c r="AR144" i="2"/>
  <c r="AZ144" i="2" s="1" a="1"/>
  <c r="AZ144" i="2" s="1"/>
  <c r="AO144" i="2"/>
  <c r="AR143" i="2"/>
  <c r="AZ143" i="2" s="1" a="1"/>
  <c r="AZ143" i="2" s="1"/>
  <c r="AO143" i="2"/>
  <c r="T143" i="2"/>
  <c r="AB143" i="2" s="1" a="1"/>
  <c r="AB143" i="2" s="1"/>
  <c r="Q143" i="2"/>
  <c r="AB142" i="2" a="1"/>
  <c r="AB142" i="2" s="1"/>
  <c r="N122" i="2"/>
  <c r="G116" i="2"/>
  <c r="M116" i="2" s="1"/>
  <c r="S116" i="2" s="1"/>
  <c r="Y116" i="2" s="1"/>
  <c r="AE116" i="2" s="1"/>
  <c r="AL116" i="2" s="1"/>
  <c r="AR116" i="2" s="1"/>
  <c r="AX116" i="2" s="1"/>
  <c r="BD116" i="2" s="1"/>
  <c r="BJ116" i="2" s="1"/>
  <c r="G134" i="2"/>
  <c r="N134" i="2" s="1"/>
  <c r="U134" i="2" s="1"/>
  <c r="AB134" i="2" s="1"/>
  <c r="AI134" i="2" s="1"/>
  <c r="AP134" i="2" s="1"/>
  <c r="AW134" i="2" s="1"/>
  <c r="BD134" i="2" s="1"/>
  <c r="BJ134" i="2" s="1"/>
  <c r="L68" i="2"/>
  <c r="AH111" i="2"/>
  <c r="BB87" i="2" a="1"/>
  <c r="BB87" i="2" s="1"/>
  <c r="AD107" i="2" a="1"/>
  <c r="AD107" i="2" s="1"/>
  <c r="AD106" i="2" a="1"/>
  <c r="AD106" i="2" s="1"/>
  <c r="AD105" i="2" a="1"/>
  <c r="AD105" i="2" s="1"/>
  <c r="AD104" i="2" a="1"/>
  <c r="AD104" i="2" s="1"/>
  <c r="AD103" i="2" a="1"/>
  <c r="AD103" i="2" s="1"/>
  <c r="AD102" i="2" a="1"/>
  <c r="AD102" i="2" s="1"/>
  <c r="AD101" i="2" a="1"/>
  <c r="AD101" i="2" s="1"/>
  <c r="AD100" i="2" a="1"/>
  <c r="AD100" i="2" s="1"/>
  <c r="AT99" i="2"/>
  <c r="AT100" i="2" s="1"/>
  <c r="AQ99" i="2"/>
  <c r="AQ100" i="2" s="1"/>
  <c r="AD99" i="2" a="1"/>
  <c r="AD99" i="2" s="1"/>
  <c r="BB98" i="2" a="1"/>
  <c r="BB98" i="2" s="1"/>
  <c r="AT97" i="2"/>
  <c r="BB97" i="2" s="1" a="1"/>
  <c r="BB97" i="2" s="1"/>
  <c r="AQ97" i="2"/>
  <c r="AT96" i="2"/>
  <c r="BB96" i="2" s="1" a="1"/>
  <c r="BB96" i="2" s="1"/>
  <c r="AQ96" i="2"/>
  <c r="AT95" i="2"/>
  <c r="BB95" i="2" s="1" a="1"/>
  <c r="BB95" i="2" s="1"/>
  <c r="AQ95" i="2"/>
  <c r="AT94" i="2"/>
  <c r="BB94" i="2" s="1" a="1"/>
  <c r="BB94" i="2" s="1"/>
  <c r="AQ94" i="2"/>
  <c r="AT93" i="2"/>
  <c r="BB93" i="2" s="1" a="1"/>
  <c r="BB93" i="2" s="1"/>
  <c r="AQ93" i="2"/>
  <c r="AT92" i="2"/>
  <c r="BB92" i="2" s="1" a="1"/>
  <c r="BB92" i="2" s="1"/>
  <c r="AQ92" i="2"/>
  <c r="AT91" i="2"/>
  <c r="BB91" i="2" s="1" a="1"/>
  <c r="BB91" i="2" s="1"/>
  <c r="AQ91" i="2"/>
  <c r="AT90" i="2"/>
  <c r="BB90" i="2" s="1" a="1"/>
  <c r="BB90" i="2" s="1"/>
  <c r="AQ90" i="2"/>
  <c r="AT89" i="2"/>
  <c r="BB89" i="2" s="1" a="1"/>
  <c r="BB89" i="2" s="1"/>
  <c r="AQ89" i="2"/>
  <c r="AT88" i="2"/>
  <c r="BB88" i="2" s="1" a="1"/>
  <c r="BB88" i="2" s="1"/>
  <c r="AQ88" i="2"/>
  <c r="V88" i="2"/>
  <c r="V89" i="2" s="1"/>
  <c r="S88" i="2"/>
  <c r="S89" i="2" s="1"/>
  <c r="AD87" i="2" a="1"/>
  <c r="AD87" i="2" s="1"/>
  <c r="E61" i="2"/>
  <c r="J61" i="2" s="1"/>
  <c r="P61" i="2" s="1"/>
  <c r="U61" i="2" s="1"/>
  <c r="Z61" i="2" s="1"/>
  <c r="AF61" i="2" s="1"/>
  <c r="AK61" i="2" s="1"/>
  <c r="AP61" i="2" s="1"/>
  <c r="AV61" i="2" s="1"/>
  <c r="BA61" i="2" s="1"/>
  <c r="BF61" i="2" s="1"/>
  <c r="BK61" i="2" s="1"/>
  <c r="E79" i="2"/>
  <c r="K79" i="2" s="1"/>
  <c r="Q79" i="2" s="1"/>
  <c r="W79" i="2" s="1"/>
  <c r="AB79" i="2" s="1"/>
  <c r="AH79" i="2" s="1"/>
  <c r="AN79" i="2" s="1"/>
  <c r="AT79" i="2" s="1"/>
  <c r="AY79" i="2" s="1"/>
  <c r="BE79" i="2" s="1"/>
  <c r="BK79" i="2" s="1"/>
  <c r="AH56" i="2"/>
  <c r="BB41" i="2" a="1"/>
  <c r="BB41" i="2" s="1"/>
  <c r="AT42" i="2"/>
  <c r="AT43" i="2" s="1"/>
  <c r="BB43" i="2" s="1" a="1"/>
  <c r="BB43" i="2" s="1"/>
  <c r="AQ42" i="2"/>
  <c r="AQ43" i="2" s="1"/>
  <c r="AT40" i="2"/>
  <c r="BB40" i="2" s="1" a="1"/>
  <c r="BB40" i="2" s="1"/>
  <c r="AT39" i="2"/>
  <c r="BB39" i="2" s="1" a="1"/>
  <c r="BB39" i="2" s="1"/>
  <c r="AT38" i="2"/>
  <c r="BB38" i="2" s="1" a="1"/>
  <c r="BB38" i="2" s="1"/>
  <c r="AT37" i="2"/>
  <c r="BB37" i="2" s="1" a="1"/>
  <c r="BB37" i="2" s="1"/>
  <c r="AT36" i="2"/>
  <c r="BB36" i="2" s="1" a="1"/>
  <c r="BB36" i="2" s="1"/>
  <c r="AT35" i="2"/>
  <c r="BB35" i="2" s="1" a="1"/>
  <c r="BB35" i="2" s="1"/>
  <c r="AT34" i="2"/>
  <c r="BB34" i="2" s="1" a="1"/>
  <c r="BB34" i="2" s="1"/>
  <c r="AT33" i="2"/>
  <c r="BB33" i="2" s="1" a="1"/>
  <c r="BB33" i="2" s="1"/>
  <c r="AT32" i="2"/>
  <c r="BB32" i="2" s="1" a="1"/>
  <c r="BB32" i="2" s="1"/>
  <c r="AT31" i="2"/>
  <c r="BB31" i="2" s="1" a="1"/>
  <c r="BB31" i="2" s="1"/>
  <c r="AT30" i="2"/>
  <c r="BB30" i="2" s="1" a="1"/>
  <c r="BB30" i="2" s="1"/>
  <c r="AT29" i="2"/>
  <c r="BB29" i="2" s="1" a="1"/>
  <c r="BB29" i="2" s="1"/>
  <c r="AQ29" i="2"/>
  <c r="AQ30" i="2"/>
  <c r="AQ31" i="2"/>
  <c r="AQ32" i="2"/>
  <c r="AQ33" i="2"/>
  <c r="AQ34" i="2"/>
  <c r="AQ35" i="2"/>
  <c r="AQ36" i="2"/>
  <c r="AQ37" i="2"/>
  <c r="AQ38" i="2"/>
  <c r="AQ39" i="2"/>
  <c r="AQ40" i="2"/>
  <c r="BB28" i="2" a="1"/>
  <c r="BB28" i="2" s="1"/>
  <c r="AD52" i="2" a="1"/>
  <c r="AD52" i="2" s="1"/>
  <c r="AD51" i="2" a="1"/>
  <c r="AD51" i="2" s="1"/>
  <c r="AD50" i="2" a="1"/>
  <c r="AD50" i="2" s="1"/>
  <c r="AD49" i="2" a="1"/>
  <c r="AD49" i="2" s="1"/>
  <c r="AD48" i="2" a="1"/>
  <c r="AD48" i="2" s="1"/>
  <c r="AD47" i="2" a="1"/>
  <c r="AD47" i="2" s="1"/>
  <c r="AD46" i="2" a="1"/>
  <c r="AD46" i="2" s="1"/>
  <c r="AD45" i="2" a="1"/>
  <c r="AD45" i="2" s="1"/>
  <c r="AD44" i="2" a="1"/>
  <c r="AD44" i="2" s="1"/>
  <c r="AD43" i="2" a="1"/>
  <c r="AD43" i="2" s="1"/>
  <c r="AD42" i="2" a="1"/>
  <c r="AD42" i="2" s="1"/>
  <c r="AD28" i="2" a="1"/>
  <c r="AD28" i="2" s="1"/>
  <c r="K10" i="2"/>
  <c r="V29" i="2"/>
  <c r="V30" i="2" s="1"/>
  <c r="AD30" i="2" s="1" a="1"/>
  <c r="AD30" i="2" s="1"/>
  <c r="S29" i="2"/>
  <c r="S30" i="2" s="1"/>
  <c r="E4" i="2"/>
  <c r="J4" i="2" s="1"/>
  <c r="N4" i="2" s="1"/>
  <c r="S4" i="2" s="1"/>
  <c r="X4" i="2" s="1"/>
  <c r="AB4" i="2" s="1"/>
  <c r="AG4" i="2" s="1"/>
  <c r="AL4" i="2" s="1"/>
  <c r="AP4" i="2" s="1"/>
  <c r="AU4" i="2" s="1"/>
  <c r="AZ4" i="2" s="1"/>
  <c r="BD4" i="2" s="1"/>
  <c r="BI4" i="2" s="1"/>
  <c r="BM4" i="2" s="1"/>
  <c r="E20" i="2"/>
  <c r="AM41" i="2" s="1"/>
  <c r="AX41" i="2" s="1"/>
  <c r="G24" i="1"/>
  <c r="G25" i="1" s="1"/>
  <c r="N51" i="1"/>
  <c r="N50" i="1"/>
  <c r="V50" i="1" s="1" a="1"/>
  <c r="V50" i="1" s="1"/>
  <c r="N49" i="1"/>
  <c r="N48" i="1"/>
  <c r="V48" i="1" s="1" a="1"/>
  <c r="V48" i="1" s="1"/>
  <c r="N47" i="1"/>
  <c r="V47" i="1" s="1" a="1"/>
  <c r="V47" i="1" s="1"/>
  <c r="N46" i="1"/>
  <c r="V46" i="1" s="1" a="1"/>
  <c r="V46" i="1" s="1"/>
  <c r="N45" i="1"/>
  <c r="V45" i="1" s="1" a="1"/>
  <c r="V45" i="1" s="1"/>
  <c r="K51" i="1"/>
  <c r="K50" i="1"/>
  <c r="K49" i="1"/>
  <c r="K48" i="1"/>
  <c r="K47" i="1"/>
  <c r="K46" i="1"/>
  <c r="K45" i="1"/>
  <c r="AL38" i="1"/>
  <c r="AT38" i="1" s="1" a="1"/>
  <c r="AT38" i="1" s="1"/>
  <c r="AL37" i="1"/>
  <c r="AL36" i="1"/>
  <c r="AT36" i="1" s="1" a="1"/>
  <c r="AT36" i="1" s="1"/>
  <c r="AL35" i="1"/>
  <c r="AL34" i="1"/>
  <c r="AT34" i="1" s="1" a="1"/>
  <c r="AT34" i="1" s="1"/>
  <c r="AL33" i="1"/>
  <c r="AT33" i="1" s="1" a="1"/>
  <c r="AT33" i="1" s="1"/>
  <c r="AL32" i="1"/>
  <c r="AT32" i="1" s="1" a="1"/>
  <c r="AT32" i="1" s="1"/>
  <c r="AI38" i="1"/>
  <c r="AI37" i="1"/>
  <c r="AI36" i="1"/>
  <c r="AI35" i="1"/>
  <c r="AI34" i="1"/>
  <c r="AI33" i="1"/>
  <c r="AI32" i="1"/>
  <c r="AE31" i="1"/>
  <c r="AE24" i="1"/>
  <c r="AE38" i="1" s="1"/>
  <c r="AT35" i="1" a="1"/>
  <c r="AT35" i="1" s="1"/>
  <c r="V49" i="1" a="1"/>
  <c r="V49" i="1" s="1"/>
  <c r="Z55" i="1"/>
  <c r="V51" i="1" a="1"/>
  <c r="V51" i="1" s="1"/>
  <c r="V44" i="1" a="1"/>
  <c r="V44" i="1" s="1"/>
  <c r="V43" i="1" a="1"/>
  <c r="V43" i="1" s="1"/>
  <c r="V42" i="1" a="1"/>
  <c r="V42" i="1" s="1"/>
  <c r="V41" i="1" a="1"/>
  <c r="V41" i="1" s="1"/>
  <c r="AL40" i="1"/>
  <c r="AL41" i="1" s="1"/>
  <c r="AI40" i="1"/>
  <c r="AI41" i="1" s="1"/>
  <c r="V40" i="1" a="1"/>
  <c r="V40" i="1" s="1"/>
  <c r="AT39" i="1" a="1"/>
  <c r="AT39" i="1" s="1"/>
  <c r="V39" i="1" a="1"/>
  <c r="V39" i="1" s="1"/>
  <c r="V38" i="1" a="1"/>
  <c r="V38" i="1" s="1"/>
  <c r="AT37" i="1" a="1"/>
  <c r="AT37" i="1" s="1"/>
  <c r="AT31" i="1" a="1"/>
  <c r="AT31" i="1" s="1"/>
  <c r="AT30" i="1" a="1"/>
  <c r="AT30" i="1" s="1"/>
  <c r="AT29" i="1" a="1"/>
  <c r="AT29" i="1" s="1"/>
  <c r="AT28" i="1" a="1"/>
  <c r="AT28" i="1" s="1"/>
  <c r="AT27" i="1" a="1"/>
  <c r="AT27" i="1" s="1"/>
  <c r="AT26" i="1" a="1"/>
  <c r="AT26" i="1" s="1"/>
  <c r="AT25" i="1" a="1"/>
  <c r="AT25" i="1" s="1"/>
  <c r="N25" i="1"/>
  <c r="N26" i="1" s="1"/>
  <c r="K25" i="1"/>
  <c r="K26" i="1" s="1"/>
  <c r="AT24" i="1" a="1"/>
  <c r="AT24" i="1" s="1"/>
  <c r="V24" i="1" a="1"/>
  <c r="V24" i="1" s="1"/>
  <c r="E16" i="1"/>
  <c r="I16" i="1" s="1"/>
  <c r="M16" i="1" s="1"/>
  <c r="Q16" i="1" s="1"/>
  <c r="U16" i="1" s="1"/>
  <c r="Y16" i="1" s="1"/>
  <c r="AC16" i="1" s="1"/>
  <c r="AG16" i="1" s="1"/>
  <c r="AK16" i="1" s="1"/>
  <c r="AO16" i="1" s="1"/>
  <c r="AS16" i="1" s="1"/>
  <c r="AW16" i="1" s="1"/>
  <c r="BA16" i="1" s="1"/>
  <c r="BE16" i="1" s="1"/>
  <c r="G6" i="1"/>
  <c r="AA233" i="1"/>
  <c r="O227" i="1"/>
  <c r="W227" i="1" s="1" a="1"/>
  <c r="W227" i="1" s="1"/>
  <c r="O228" i="1"/>
  <c r="O229" i="1"/>
  <c r="W229" i="1" s="1" a="1"/>
  <c r="W229" i="1" s="1"/>
  <c r="L227" i="1"/>
  <c r="L228" i="1"/>
  <c r="L229" i="1"/>
  <c r="AM222" i="1"/>
  <c r="AU222" i="1" s="1" a="1"/>
  <c r="AU222" i="1" s="1"/>
  <c r="AM223" i="1"/>
  <c r="AU223" i="1" s="1" a="1"/>
  <c r="AU223" i="1" s="1"/>
  <c r="AM224" i="1"/>
  <c r="AU224" i="1" s="1" a="1"/>
  <c r="AU224" i="1" s="1"/>
  <c r="AJ222" i="1"/>
  <c r="AJ223" i="1"/>
  <c r="AJ224" i="1"/>
  <c r="R201" i="1"/>
  <c r="AF218" i="1"/>
  <c r="AF224" i="1" s="1"/>
  <c r="AF221" i="1"/>
  <c r="H218" i="1"/>
  <c r="H219" i="1" s="1"/>
  <c r="H220" i="1" s="1"/>
  <c r="H221" i="1" s="1"/>
  <c r="H222" i="1" s="1"/>
  <c r="H223" i="1" s="1"/>
  <c r="AM226" i="1"/>
  <c r="AU226" i="1" s="1" a="1"/>
  <c r="AU226" i="1" s="1"/>
  <c r="AJ226" i="1"/>
  <c r="AJ227" i="1" s="1"/>
  <c r="AU225" i="1" a="1"/>
  <c r="AU225" i="1" s="1"/>
  <c r="AU221" i="1" a="1"/>
  <c r="AU221" i="1" s="1"/>
  <c r="AU220" i="1" a="1"/>
  <c r="AU220" i="1" s="1"/>
  <c r="AU219" i="1" a="1"/>
  <c r="AU219" i="1" s="1"/>
  <c r="AU218" i="1" a="1"/>
  <c r="AU218" i="1" s="1"/>
  <c r="W226" i="1" a="1"/>
  <c r="W226" i="1" s="1"/>
  <c r="W225" i="1" a="1"/>
  <c r="W225" i="1" s="1"/>
  <c r="W224" i="1" a="1"/>
  <c r="W224" i="1" s="1"/>
  <c r="O219" i="1"/>
  <c r="O220" i="1" s="1"/>
  <c r="O221" i="1" s="1"/>
  <c r="L219" i="1"/>
  <c r="L220" i="1" s="1"/>
  <c r="W218" i="1" a="1"/>
  <c r="W218" i="1" s="1"/>
  <c r="R210" i="1"/>
  <c r="V210" i="1" s="1"/>
  <c r="Z210" i="1" s="1"/>
  <c r="AD210" i="1" s="1"/>
  <c r="AH210" i="1" s="1"/>
  <c r="AL210" i="1" s="1"/>
  <c r="AF180" i="1"/>
  <c r="P158" i="1"/>
  <c r="AF176" i="1"/>
  <c r="H176" i="1"/>
  <c r="H177" i="1" s="1"/>
  <c r="H178" i="1" s="1"/>
  <c r="H179" i="1" s="1"/>
  <c r="H180" i="1" s="1"/>
  <c r="H181" i="1" s="1"/>
  <c r="H182" i="1" s="1"/>
  <c r="H183" i="1" s="1"/>
  <c r="AM184" i="1"/>
  <c r="AU184" i="1" s="1" a="1"/>
  <c r="AU184" i="1" s="1"/>
  <c r="AM183" i="1"/>
  <c r="AU183" i="1" s="1" a="1"/>
  <c r="AU183" i="1" s="1"/>
  <c r="AM182" i="1"/>
  <c r="AU182" i="1" s="1" a="1"/>
  <c r="AU182" i="1" s="1"/>
  <c r="AM181" i="1"/>
  <c r="AU181" i="1" s="1" a="1"/>
  <c r="AU181" i="1" s="1"/>
  <c r="AJ181" i="1"/>
  <c r="AJ182" i="1"/>
  <c r="AJ183" i="1"/>
  <c r="AJ184" i="1"/>
  <c r="O191" i="1"/>
  <c r="W191" i="1" s="1" a="1"/>
  <c r="W191" i="1" s="1"/>
  <c r="O190" i="1"/>
  <c r="W190" i="1" s="1" a="1"/>
  <c r="W190" i="1" s="1"/>
  <c r="O189" i="1"/>
  <c r="W189" i="1" s="1" a="1"/>
  <c r="W189" i="1" s="1"/>
  <c r="O188" i="1"/>
  <c r="W188" i="1" s="1" a="1"/>
  <c r="W188" i="1" s="1"/>
  <c r="L188" i="1"/>
  <c r="L189" i="1"/>
  <c r="L190" i="1"/>
  <c r="L191" i="1"/>
  <c r="AA195" i="1"/>
  <c r="AM186" i="1"/>
  <c r="AU186" i="1" s="1" a="1"/>
  <c r="AU186" i="1" s="1"/>
  <c r="AJ186" i="1"/>
  <c r="AJ187" i="1" s="1"/>
  <c r="AJ188" i="1" s="1"/>
  <c r="AJ189" i="1" s="1"/>
  <c r="AU185" i="1" a="1"/>
  <c r="AU185" i="1" s="1"/>
  <c r="AU180" i="1" a="1"/>
  <c r="AU180" i="1" s="1"/>
  <c r="AU179" i="1" a="1"/>
  <c r="AU179" i="1" s="1"/>
  <c r="AU178" i="1" a="1"/>
  <c r="AU178" i="1" s="1"/>
  <c r="AU177" i="1" a="1"/>
  <c r="AU177" i="1" s="1"/>
  <c r="AU176" i="1" a="1"/>
  <c r="AU176" i="1" s="1"/>
  <c r="W187" i="1" a="1"/>
  <c r="W187" i="1" s="1"/>
  <c r="W186" i="1" a="1"/>
  <c r="W186" i="1" s="1"/>
  <c r="W185" i="1" a="1"/>
  <c r="W185" i="1" s="1"/>
  <c r="W184" i="1" a="1"/>
  <c r="W184" i="1" s="1"/>
  <c r="O177" i="1"/>
  <c r="W177" i="1" s="1" a="1"/>
  <c r="W177" i="1" s="1"/>
  <c r="L177" i="1"/>
  <c r="L178" i="1" s="1"/>
  <c r="W176" i="1" a="1"/>
  <c r="W176" i="1" s="1"/>
  <c r="N168" i="1"/>
  <c r="R168" i="1" s="1"/>
  <c r="V168" i="1" s="1"/>
  <c r="Z168" i="1" s="1"/>
  <c r="AD168" i="1" s="1"/>
  <c r="AH168" i="1" s="1"/>
  <c r="AL168" i="1" s="1"/>
  <c r="AP168" i="1" s="1"/>
  <c r="AF135" i="1"/>
  <c r="AF130" i="1"/>
  <c r="AF140" i="1" s="1"/>
  <c r="H130" i="1"/>
  <c r="S130" i="1" s="1"/>
  <c r="K112" i="1"/>
  <c r="AA153" i="1"/>
  <c r="AM142" i="1"/>
  <c r="AU142" i="1" s="1" a="1"/>
  <c r="AU142" i="1" s="1"/>
  <c r="AJ142" i="1"/>
  <c r="AU141" i="1" a="1"/>
  <c r="AU141" i="1" s="1"/>
  <c r="AM140" i="1"/>
  <c r="AU140" i="1" s="1" a="1"/>
  <c r="AU140" i="1" s="1"/>
  <c r="AM139" i="1"/>
  <c r="AU139" i="1" s="1" a="1"/>
  <c r="AU139" i="1" s="1"/>
  <c r="AM138" i="1"/>
  <c r="AU138" i="1" s="1" a="1"/>
  <c r="AU138" i="1" s="1"/>
  <c r="AM137" i="1"/>
  <c r="AU137" i="1" s="1" a="1"/>
  <c r="AU137" i="1" s="1"/>
  <c r="AM136" i="1"/>
  <c r="AU136" i="1" s="1" a="1"/>
  <c r="AU136" i="1" s="1"/>
  <c r="AJ136" i="1"/>
  <c r="AJ137" i="1"/>
  <c r="AJ138" i="1"/>
  <c r="AJ139" i="1"/>
  <c r="AJ140" i="1"/>
  <c r="AU135" i="1" a="1"/>
  <c r="AU135" i="1" s="1"/>
  <c r="AU134" i="1" a="1"/>
  <c r="AU134" i="1" s="1"/>
  <c r="AU133" i="1" a="1"/>
  <c r="AU133" i="1" s="1"/>
  <c r="AU132" i="1" a="1"/>
  <c r="AU132" i="1" s="1"/>
  <c r="AU131" i="1" a="1"/>
  <c r="AU131" i="1" s="1"/>
  <c r="AU130" i="1" a="1"/>
  <c r="AU130" i="1" s="1"/>
  <c r="O149" i="1"/>
  <c r="W149" i="1" s="1" a="1"/>
  <c r="W149" i="1" s="1"/>
  <c r="O148" i="1"/>
  <c r="W148" i="1" s="1" a="1"/>
  <c r="W148" i="1" s="1"/>
  <c r="O147" i="1"/>
  <c r="W147" i="1" s="1" a="1"/>
  <c r="W147" i="1" s="1"/>
  <c r="O146" i="1"/>
  <c r="W146" i="1" s="1" a="1"/>
  <c r="W146" i="1" s="1"/>
  <c r="O145" i="1"/>
  <c r="W145" i="1" s="1" a="1"/>
  <c r="W145" i="1" s="1"/>
  <c r="L145" i="1"/>
  <c r="L146" i="1"/>
  <c r="L147" i="1"/>
  <c r="L148" i="1"/>
  <c r="L149" i="1"/>
  <c r="W144" i="1" a="1"/>
  <c r="W144" i="1" s="1"/>
  <c r="W143" i="1" a="1"/>
  <c r="W143" i="1" s="1"/>
  <c r="W142" i="1" a="1"/>
  <c r="W142" i="1" s="1"/>
  <c r="W141" i="1" a="1"/>
  <c r="W141" i="1" s="1"/>
  <c r="W140" i="1" a="1"/>
  <c r="W140" i="1" s="1"/>
  <c r="O131" i="1"/>
  <c r="W131" i="1" s="1" a="1"/>
  <c r="W131" i="1" s="1"/>
  <c r="L131" i="1"/>
  <c r="L132" i="1" s="1"/>
  <c r="W130" i="1" a="1"/>
  <c r="W130" i="1" s="1"/>
  <c r="I122" i="1"/>
  <c r="M122" i="1" s="1"/>
  <c r="Q122" i="1" s="1"/>
  <c r="U122" i="1" s="1"/>
  <c r="Y122" i="1" s="1"/>
  <c r="AC122" i="1" s="1"/>
  <c r="AG122" i="1" s="1"/>
  <c r="AK122" i="1" s="1"/>
  <c r="AO122" i="1" s="1"/>
  <c r="AS122" i="1" s="1"/>
  <c r="AA106" i="1"/>
  <c r="AM91" i="1"/>
  <c r="AM90" i="1"/>
  <c r="AM89" i="1"/>
  <c r="AM88" i="1"/>
  <c r="AU88" i="1" s="1" a="1"/>
  <c r="AU88" i="1" s="1"/>
  <c r="AM87" i="1"/>
  <c r="AU87" i="1" s="1" a="1"/>
  <c r="AU87" i="1" s="1"/>
  <c r="AM86" i="1"/>
  <c r="AU86" i="1" s="1" a="1"/>
  <c r="AU86" i="1" s="1"/>
  <c r="AJ91" i="1"/>
  <c r="AJ90" i="1"/>
  <c r="AJ89" i="1"/>
  <c r="AJ88" i="1"/>
  <c r="AJ87" i="1"/>
  <c r="AJ86" i="1"/>
  <c r="L102" i="1"/>
  <c r="L101" i="1"/>
  <c r="L100" i="1"/>
  <c r="L99" i="1"/>
  <c r="L98" i="1"/>
  <c r="L97" i="1"/>
  <c r="O102" i="1"/>
  <c r="O101" i="1"/>
  <c r="O100" i="1"/>
  <c r="O99" i="1"/>
  <c r="O98" i="1"/>
  <c r="O97" i="1"/>
  <c r="W97" i="1" s="1" a="1"/>
  <c r="W97" i="1" s="1"/>
  <c r="AM93" i="1"/>
  <c r="AU93" i="1" s="1" a="1"/>
  <c r="AU93" i="1" s="1"/>
  <c r="AJ93" i="1"/>
  <c r="AJ94" i="1" s="1"/>
  <c r="AU92" i="1" a="1"/>
  <c r="AU92" i="1" s="1"/>
  <c r="AU85" i="1" a="1"/>
  <c r="AU85" i="1" s="1"/>
  <c r="AU84" i="1" a="1"/>
  <c r="AU84" i="1" s="1"/>
  <c r="AU83" i="1" a="1"/>
  <c r="AU83" i="1" s="1"/>
  <c r="AU82" i="1" a="1"/>
  <c r="AU82" i="1" s="1"/>
  <c r="AU81" i="1" a="1"/>
  <c r="AU81" i="1" s="1"/>
  <c r="AU80" i="1" a="1"/>
  <c r="AU80" i="1" s="1"/>
  <c r="AU79" i="1" a="1"/>
  <c r="AU79" i="1" s="1"/>
  <c r="W96" i="1" a="1"/>
  <c r="W96" i="1" s="1"/>
  <c r="W95" i="1" a="1"/>
  <c r="W95" i="1" s="1"/>
  <c r="W94" i="1" a="1"/>
  <c r="W94" i="1" s="1"/>
  <c r="W93" i="1" a="1"/>
  <c r="W93" i="1" s="1"/>
  <c r="W92" i="1" a="1"/>
  <c r="W92" i="1" s="1"/>
  <c r="W91" i="1" a="1"/>
  <c r="W91" i="1" s="1"/>
  <c r="W79" i="1" a="1"/>
  <c r="W79" i="1" s="1"/>
  <c r="O80" i="1"/>
  <c r="O81" i="1" s="1"/>
  <c r="AK249" i="2" l="1"/>
  <c r="AK250" i="2" s="1"/>
  <c r="AK242" i="2"/>
  <c r="AV242" i="2" s="1"/>
  <c r="BC242" i="2" s="1"/>
  <c r="M205" i="2"/>
  <c r="AK244" i="2"/>
  <c r="AV244" i="2" s="1"/>
  <c r="BC244" i="2" s="1"/>
  <c r="AK193" i="2"/>
  <c r="M201" i="2"/>
  <c r="M202" i="2"/>
  <c r="AE249" i="2"/>
  <c r="M203" i="2"/>
  <c r="X241" i="2"/>
  <c r="AE241" i="2" s="1"/>
  <c r="AV247" i="2"/>
  <c r="BC247" i="2" s="1"/>
  <c r="M204" i="2"/>
  <c r="X204" i="2" s="1"/>
  <c r="AE204" i="2" s="1"/>
  <c r="AK243" i="2"/>
  <c r="AV243" i="2" s="1"/>
  <c r="BC243" i="2" s="1"/>
  <c r="AK245" i="2"/>
  <c r="AV245" i="2" s="1"/>
  <c r="BC245" i="2" s="1"/>
  <c r="AK200" i="2"/>
  <c r="AK201" i="2" s="1"/>
  <c r="AK202" i="2" s="1"/>
  <c r="AK203" i="2" s="1"/>
  <c r="AK204" i="2" s="1"/>
  <c r="AK205" i="2" s="1"/>
  <c r="AK206" i="2" s="1"/>
  <c r="AR248" i="2"/>
  <c r="AZ248" i="2" s="1" a="1"/>
  <c r="AZ248" i="2" s="1"/>
  <c r="AE247" i="2"/>
  <c r="BC241" i="2"/>
  <c r="AE248" i="2"/>
  <c r="M243" i="2"/>
  <c r="M244" i="2" s="1"/>
  <c r="X242" i="2"/>
  <c r="AE242" i="2" s="1"/>
  <c r="T243" i="2"/>
  <c r="T244" i="2" s="1"/>
  <c r="AV246" i="2"/>
  <c r="BC246" i="2" s="1"/>
  <c r="AV248" i="2"/>
  <c r="AK196" i="2"/>
  <c r="AV196" i="2" s="1"/>
  <c r="BC196" i="2" s="1"/>
  <c r="M193" i="2"/>
  <c r="M194" i="2" s="1"/>
  <c r="M195" i="2" s="1"/>
  <c r="M196" i="2" s="1"/>
  <c r="M197" i="2" s="1"/>
  <c r="M158" i="2"/>
  <c r="X158" i="2" s="1"/>
  <c r="AE158" i="2" s="1"/>
  <c r="M157" i="2"/>
  <c r="X157" i="2" s="1"/>
  <c r="AE157" i="2" s="1"/>
  <c r="M142" i="2"/>
  <c r="M143" i="2" s="1"/>
  <c r="M144" i="2" s="1"/>
  <c r="M145" i="2" s="1"/>
  <c r="M146" i="2" s="1"/>
  <c r="M147" i="2" s="1"/>
  <c r="M148" i="2" s="1"/>
  <c r="M151" i="2" s="1"/>
  <c r="AK142" i="2"/>
  <c r="M152" i="2"/>
  <c r="AK150" i="2" s="1"/>
  <c r="AV150" i="2" s="1"/>
  <c r="BC150" i="2" s="1"/>
  <c r="AK151" i="2"/>
  <c r="AV151" i="2" s="1"/>
  <c r="BC151" i="2" s="1"/>
  <c r="M156" i="2"/>
  <c r="X156" i="2" s="1"/>
  <c r="AE156" i="2" s="1"/>
  <c r="M153" i="2"/>
  <c r="X153" i="2" s="1"/>
  <c r="AE153" i="2" s="1"/>
  <c r="M154" i="2"/>
  <c r="X154" i="2" s="1"/>
  <c r="AE154" i="2" s="1"/>
  <c r="O167" i="2"/>
  <c r="V167" i="2" s="1"/>
  <c r="AC167" i="2" s="1"/>
  <c r="AK167" i="2" s="1"/>
  <c r="AR167" i="2" s="1"/>
  <c r="AZ167" i="2" s="1"/>
  <c r="BG167" i="2" s="1"/>
  <c r="M155" i="2"/>
  <c r="AK147" i="2" s="1"/>
  <c r="AV147" i="2" s="1"/>
  <c r="BC147" i="2" s="1"/>
  <c r="Q196" i="2"/>
  <c r="Q197" i="2" s="1"/>
  <c r="AO203" i="2"/>
  <c r="AO204" i="2" s="1"/>
  <c r="AB195" i="2" a="1"/>
  <c r="AB195" i="2" s="1"/>
  <c r="T196" i="2"/>
  <c r="T197" i="2" s="1"/>
  <c r="AZ202" i="2" a="1"/>
  <c r="AZ202" i="2" s="1"/>
  <c r="AR203" i="2"/>
  <c r="AR204" i="2" s="1"/>
  <c r="M198" i="2"/>
  <c r="M199" i="2" s="1"/>
  <c r="M200" i="2" s="1"/>
  <c r="X194" i="2"/>
  <c r="AB194" i="2" a="1"/>
  <c r="AB194" i="2" s="1"/>
  <c r="AZ201" i="2" a="1"/>
  <c r="AZ201" i="2" s="1"/>
  <c r="AO153" i="2"/>
  <c r="AO154" i="2" s="1"/>
  <c r="AR153" i="2"/>
  <c r="Q144" i="2"/>
  <c r="T144" i="2"/>
  <c r="O101" i="2"/>
  <c r="Z101" i="2" s="1"/>
  <c r="AG101" i="2" s="1"/>
  <c r="O103" i="2"/>
  <c r="Z103" i="2" s="1"/>
  <c r="AG103" i="2" s="1"/>
  <c r="AM98" i="2"/>
  <c r="AX98" i="2" s="1"/>
  <c r="BE98" i="2" s="1"/>
  <c r="O105" i="2"/>
  <c r="Z105" i="2" s="1"/>
  <c r="AG105" i="2" s="1"/>
  <c r="O107" i="2"/>
  <c r="O102" i="2"/>
  <c r="AM94" i="2" s="1"/>
  <c r="AX94" i="2" s="1"/>
  <c r="BE94" i="2" s="1"/>
  <c r="O87" i="2"/>
  <c r="O88" i="2" s="1"/>
  <c r="O89" i="2" s="1"/>
  <c r="O90" i="2" s="1"/>
  <c r="O91" i="2" s="1"/>
  <c r="O92" i="2" s="1"/>
  <c r="O93" i="2" s="1"/>
  <c r="O94" i="2" s="1"/>
  <c r="O95" i="2" s="1"/>
  <c r="O98" i="2" s="1"/>
  <c r="O104" i="2"/>
  <c r="O99" i="2"/>
  <c r="Z99" i="2" s="1"/>
  <c r="AG99" i="2" s="1"/>
  <c r="O106" i="2"/>
  <c r="Z106" i="2" s="1"/>
  <c r="AG106" i="2" s="1"/>
  <c r="O100" i="2"/>
  <c r="Z100" i="2" s="1"/>
  <c r="AG100" i="2" s="1"/>
  <c r="AM87" i="2"/>
  <c r="AD89" i="2" a="1"/>
  <c r="AD89" i="2" s="1"/>
  <c r="V90" i="2"/>
  <c r="AQ101" i="2"/>
  <c r="BB100" i="2" a="1"/>
  <c r="BB100" i="2" s="1"/>
  <c r="AT101" i="2"/>
  <c r="S90" i="2"/>
  <c r="AD88" i="2" a="1"/>
  <c r="AD88" i="2" s="1"/>
  <c r="BB99" i="2" a="1"/>
  <c r="BB99" i="2" s="1"/>
  <c r="O50" i="2"/>
  <c r="AM32" i="2" s="1"/>
  <c r="O45" i="2"/>
  <c r="AM37" i="2" s="1"/>
  <c r="O52" i="2"/>
  <c r="O47" i="2"/>
  <c r="AM35" i="2" s="1"/>
  <c r="O44" i="2"/>
  <c r="AM38" i="2" s="1"/>
  <c r="O49" i="2"/>
  <c r="AM33" i="2" s="1"/>
  <c r="O28" i="2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6" i="2"/>
  <c r="AM36" i="2" s="1"/>
  <c r="O51" i="2"/>
  <c r="AM31" i="2" s="1"/>
  <c r="O43" i="2"/>
  <c r="AM39" i="2" s="1"/>
  <c r="J20" i="2"/>
  <c r="O20" i="2" s="1"/>
  <c r="T20" i="2" s="1"/>
  <c r="Y20" i="2" s="1"/>
  <c r="AD20" i="2" s="1"/>
  <c r="AI20" i="2" s="1"/>
  <c r="AN20" i="2" s="1"/>
  <c r="AS20" i="2" s="1"/>
  <c r="AX20" i="2" s="1"/>
  <c r="BC20" i="2" s="1"/>
  <c r="BH20" i="2" s="1"/>
  <c r="BM20" i="2" s="1"/>
  <c r="O48" i="2"/>
  <c r="AM34" i="2" s="1"/>
  <c r="AM28" i="2"/>
  <c r="BB42" i="2" a="1"/>
  <c r="BB42" i="2" s="1"/>
  <c r="AD29" i="2" a="1"/>
  <c r="AD29" i="2" s="1"/>
  <c r="O42" i="2"/>
  <c r="AM40" i="2" s="1"/>
  <c r="AT44" i="2"/>
  <c r="BB44" i="2" s="1" a="1"/>
  <c r="BB44" i="2" s="1"/>
  <c r="BE41" i="2"/>
  <c r="AQ44" i="2"/>
  <c r="AM42" i="2"/>
  <c r="V31" i="2"/>
  <c r="AD31" i="2" s="1" a="1"/>
  <c r="AD31" i="2" s="1"/>
  <c r="S31" i="2"/>
  <c r="AE39" i="1"/>
  <c r="AE40" i="1" s="1"/>
  <c r="AP40" i="1" s="1"/>
  <c r="V25" i="1" a="1"/>
  <c r="V25" i="1" s="1"/>
  <c r="K27" i="1"/>
  <c r="N27" i="1"/>
  <c r="V26" i="1" a="1"/>
  <c r="V26" i="1" s="1"/>
  <c r="AI42" i="1"/>
  <c r="AP38" i="1"/>
  <c r="AW38" i="1" s="1"/>
  <c r="AL42" i="1"/>
  <c r="AT41" i="1" a="1"/>
  <c r="AT41" i="1" s="1"/>
  <c r="R25" i="1"/>
  <c r="G26" i="1"/>
  <c r="G27" i="1" s="1"/>
  <c r="G28" i="1" s="1"/>
  <c r="G29" i="1" s="1"/>
  <c r="G30" i="1" s="1"/>
  <c r="G31" i="1" s="1"/>
  <c r="G32" i="1" s="1"/>
  <c r="G33" i="1" s="1"/>
  <c r="G34" i="1" s="1"/>
  <c r="AP24" i="1"/>
  <c r="AW24" i="1" s="1"/>
  <c r="AT40" i="1" a="1"/>
  <c r="AT40" i="1" s="1"/>
  <c r="G38" i="1"/>
  <c r="G51" i="1" s="1"/>
  <c r="R24" i="1"/>
  <c r="Y24" i="1" s="1"/>
  <c r="AE25" i="1"/>
  <c r="AE37" i="1" s="1"/>
  <c r="O132" i="1"/>
  <c r="W132" i="1" s="1" a="1"/>
  <c r="W132" i="1" s="1"/>
  <c r="W219" i="1" a="1"/>
  <c r="W219" i="1" s="1"/>
  <c r="AM227" i="1"/>
  <c r="AM228" i="1" s="1"/>
  <c r="AM229" i="1" s="1"/>
  <c r="O178" i="1"/>
  <c r="O179" i="1" s="1"/>
  <c r="O180" i="1" s="1"/>
  <c r="AM143" i="1"/>
  <c r="AU143" i="1" s="1" a="1"/>
  <c r="AU143" i="1" s="1"/>
  <c r="S218" i="1"/>
  <c r="Z218" i="1" s="1"/>
  <c r="AF225" i="1"/>
  <c r="H224" i="1"/>
  <c r="S224" i="1" s="1"/>
  <c r="Z224" i="1" s="1"/>
  <c r="H184" i="1"/>
  <c r="H191" i="1" s="1"/>
  <c r="S191" i="1" s="1"/>
  <c r="Z191" i="1" s="1"/>
  <c r="AF186" i="1"/>
  <c r="AQ186" i="1" s="1"/>
  <c r="AX186" i="1" s="1"/>
  <c r="AX185" i="1"/>
  <c r="W228" i="1" a="1"/>
  <c r="W228" i="1" s="1"/>
  <c r="AF219" i="1"/>
  <c r="AJ228" i="1"/>
  <c r="AQ218" i="1"/>
  <c r="AX218" i="1" s="1"/>
  <c r="W221" i="1" a="1"/>
  <c r="W221" i="1" s="1"/>
  <c r="O222" i="1"/>
  <c r="S220" i="1"/>
  <c r="L221" i="1"/>
  <c r="S219" i="1"/>
  <c r="W220" i="1" a="1"/>
  <c r="W220" i="1" s="1"/>
  <c r="AF177" i="1"/>
  <c r="AQ177" i="1" s="1"/>
  <c r="AX177" i="1" s="1"/>
  <c r="AQ176" i="1"/>
  <c r="AX176" i="1" s="1"/>
  <c r="AF184" i="1"/>
  <c r="AJ190" i="1"/>
  <c r="AM187" i="1"/>
  <c r="L179" i="1"/>
  <c r="S178" i="1"/>
  <c r="S177" i="1"/>
  <c r="Z177" i="1" s="1"/>
  <c r="S176" i="1"/>
  <c r="Z176" i="1" s="1"/>
  <c r="AF141" i="1"/>
  <c r="AQ141" i="1" s="1"/>
  <c r="AX141" i="1" s="1"/>
  <c r="AF131" i="1"/>
  <c r="AF139" i="1" s="1"/>
  <c r="H140" i="1"/>
  <c r="H131" i="1"/>
  <c r="H132" i="1" s="1"/>
  <c r="H133" i="1" s="1"/>
  <c r="H134" i="1" s="1"/>
  <c r="H135" i="1" s="1"/>
  <c r="H136" i="1" s="1"/>
  <c r="H137" i="1" s="1"/>
  <c r="H138" i="1" s="1"/>
  <c r="H139" i="1" s="1"/>
  <c r="Z130" i="1"/>
  <c r="AJ143" i="1"/>
  <c r="AQ130" i="1"/>
  <c r="AX130" i="1" s="1"/>
  <c r="L133" i="1"/>
  <c r="AU90" i="1" a="1"/>
  <c r="AU90" i="1" s="1"/>
  <c r="W99" i="1" a="1"/>
  <c r="W99" i="1" s="1"/>
  <c r="W98" i="1" a="1"/>
  <c r="W98" i="1" s="1"/>
  <c r="AJ95" i="1"/>
  <c r="AM94" i="1"/>
  <c r="O82" i="1"/>
  <c r="W81" i="1" a="1"/>
  <c r="W81" i="1" s="1"/>
  <c r="W80" i="1" a="1"/>
  <c r="W80" i="1" s="1"/>
  <c r="AK146" i="2" l="1"/>
  <c r="AV146" i="2" s="1"/>
  <c r="BC146" i="2" s="1"/>
  <c r="AK144" i="2"/>
  <c r="AV144" i="2" s="1"/>
  <c r="BC144" i="2" s="1"/>
  <c r="AK152" i="2"/>
  <c r="AK153" i="2" s="1"/>
  <c r="AK154" i="2" s="1"/>
  <c r="AK155" i="2" s="1"/>
  <c r="AV200" i="2"/>
  <c r="BC200" i="2" s="1"/>
  <c r="BC248" i="2"/>
  <c r="AV201" i="2"/>
  <c r="AV202" i="2"/>
  <c r="BC202" i="2" s="1"/>
  <c r="X243" i="2"/>
  <c r="M245" i="2"/>
  <c r="M246" i="2" s="1"/>
  <c r="AB243" i="2" a="1"/>
  <c r="AB243" i="2" s="1"/>
  <c r="X155" i="2"/>
  <c r="AE155" i="2" s="1"/>
  <c r="X195" i="2"/>
  <c r="AE195" i="2" s="1"/>
  <c r="X193" i="2"/>
  <c r="AE193" i="2" s="1"/>
  <c r="X152" i="2"/>
  <c r="AE152" i="2" s="1"/>
  <c r="X142" i="2"/>
  <c r="AE142" i="2" s="1"/>
  <c r="X143" i="2"/>
  <c r="AE143" i="2" s="1"/>
  <c r="X202" i="2"/>
  <c r="AE202" i="2" s="1"/>
  <c r="AK198" i="2"/>
  <c r="AV198" i="2" s="1"/>
  <c r="BC198" i="2" s="1"/>
  <c r="X203" i="2"/>
  <c r="AE203" i="2" s="1"/>
  <c r="AK197" i="2"/>
  <c r="AV197" i="2" s="1"/>
  <c r="BC197" i="2" s="1"/>
  <c r="AV193" i="2"/>
  <c r="BC193" i="2" s="1"/>
  <c r="AK194" i="2"/>
  <c r="AV194" i="2" s="1"/>
  <c r="BC194" i="2" s="1"/>
  <c r="X205" i="2"/>
  <c r="AE205" i="2" s="1"/>
  <c r="AK195" i="2"/>
  <c r="AV195" i="2" s="1"/>
  <c r="BC195" i="2" s="1"/>
  <c r="AV142" i="2"/>
  <c r="BC142" i="2" s="1"/>
  <c r="AK143" i="2"/>
  <c r="AV143" i="2" s="1"/>
  <c r="BC143" i="2" s="1"/>
  <c r="AK149" i="2"/>
  <c r="AV149" i="2" s="1"/>
  <c r="BC149" i="2" s="1"/>
  <c r="AK145" i="2"/>
  <c r="AV145" i="2" s="1"/>
  <c r="BC145" i="2" s="1"/>
  <c r="AK199" i="2"/>
  <c r="AV199" i="2" s="1"/>
  <c r="BC199" i="2" s="1"/>
  <c r="X201" i="2"/>
  <c r="AE201" i="2" s="1"/>
  <c r="AK148" i="2"/>
  <c r="AV148" i="2" s="1"/>
  <c r="BC148" i="2" s="1"/>
  <c r="AE194" i="2"/>
  <c r="AB196" i="2" a="1"/>
  <c r="AB196" i="2" s="1"/>
  <c r="AV203" i="2"/>
  <c r="X196" i="2"/>
  <c r="BC201" i="2"/>
  <c r="AZ203" i="2" a="1"/>
  <c r="AZ203" i="2" s="1"/>
  <c r="M149" i="2"/>
  <c r="M150" i="2" s="1"/>
  <c r="AK156" i="2"/>
  <c r="AK157" i="2" s="1"/>
  <c r="AK158" i="2" s="1"/>
  <c r="AK159" i="2" s="1"/>
  <c r="AV154" i="2"/>
  <c r="AV153" i="2"/>
  <c r="AO155" i="2"/>
  <c r="Z102" i="2"/>
  <c r="AG102" i="2" s="1"/>
  <c r="AM93" i="2"/>
  <c r="AX93" i="2" s="1"/>
  <c r="BE93" i="2" s="1"/>
  <c r="AR154" i="2"/>
  <c r="AZ153" i="2" a="1"/>
  <c r="AZ153" i="2" s="1"/>
  <c r="T145" i="2"/>
  <c r="AB144" i="2" a="1"/>
  <c r="AB144" i="2" s="1"/>
  <c r="Q145" i="2"/>
  <c r="X144" i="2"/>
  <c r="AM91" i="2"/>
  <c r="AX91" i="2" s="1"/>
  <c r="BE91" i="2" s="1"/>
  <c r="Z87" i="2"/>
  <c r="AG87" i="2" s="1"/>
  <c r="AM95" i="2"/>
  <c r="AX95" i="2" s="1"/>
  <c r="BE95" i="2" s="1"/>
  <c r="AM99" i="2"/>
  <c r="AM100" i="2" s="1"/>
  <c r="AM101" i="2" s="1"/>
  <c r="AM102" i="2" s="1"/>
  <c r="AM103" i="2" s="1"/>
  <c r="AM104" i="2" s="1"/>
  <c r="AM105" i="2" s="1"/>
  <c r="AM106" i="2" s="1"/>
  <c r="AM107" i="2" s="1"/>
  <c r="AM108" i="2" s="1"/>
  <c r="AM97" i="2"/>
  <c r="AX97" i="2" s="1"/>
  <c r="BE97" i="2" s="1"/>
  <c r="Z104" i="2"/>
  <c r="AG104" i="2" s="1"/>
  <c r="AM92" i="2"/>
  <c r="AX92" i="2" s="1"/>
  <c r="BE92" i="2" s="1"/>
  <c r="AM90" i="2"/>
  <c r="AX90" i="2" s="1"/>
  <c r="BE90" i="2" s="1"/>
  <c r="Z89" i="2"/>
  <c r="AG89" i="2" s="1"/>
  <c r="Z107" i="2"/>
  <c r="AG107" i="2" s="1"/>
  <c r="AM89" i="2"/>
  <c r="AX89" i="2" s="1"/>
  <c r="BE89" i="2" s="1"/>
  <c r="Z88" i="2"/>
  <c r="AG88" i="2" s="1"/>
  <c r="AM96" i="2"/>
  <c r="AX96" i="2" s="1"/>
  <c r="BE96" i="2" s="1"/>
  <c r="AM88" i="2"/>
  <c r="AX88" i="2" s="1"/>
  <c r="BE88" i="2" s="1"/>
  <c r="AX87" i="2"/>
  <c r="BE87" i="2" s="1"/>
  <c r="O96" i="2"/>
  <c r="O97" i="2" s="1"/>
  <c r="AD90" i="2" a="1"/>
  <c r="AD90" i="2" s="1"/>
  <c r="V91" i="2"/>
  <c r="AT102" i="2"/>
  <c r="AT103" i="2" s="1"/>
  <c r="BB101" i="2" a="1"/>
  <c r="BB101" i="2" s="1"/>
  <c r="Z90" i="2"/>
  <c r="S91" i="2"/>
  <c r="AQ102" i="2"/>
  <c r="AQ103" i="2" s="1"/>
  <c r="O41" i="2"/>
  <c r="Z28" i="2"/>
  <c r="AG28" i="2" s="1"/>
  <c r="Z30" i="2"/>
  <c r="Z29" i="2"/>
  <c r="AT45" i="2"/>
  <c r="BB45" i="2" s="1" a="1"/>
  <c r="BB45" i="2" s="1"/>
  <c r="AQ45" i="2"/>
  <c r="AX42" i="2"/>
  <c r="BE42" i="2" s="1"/>
  <c r="AM43" i="2"/>
  <c r="Z42" i="2"/>
  <c r="AG42" i="2" s="1"/>
  <c r="AX40" i="2"/>
  <c r="BE40" i="2" s="1"/>
  <c r="AG30" i="2"/>
  <c r="AG29" i="2"/>
  <c r="Z31" i="2"/>
  <c r="S32" i="2"/>
  <c r="V32" i="2"/>
  <c r="AD32" i="2" s="1" a="1"/>
  <c r="AD32" i="2" s="1"/>
  <c r="AE41" i="1"/>
  <c r="AE42" i="1" s="1"/>
  <c r="AE43" i="1" s="1"/>
  <c r="AE44" i="1" s="1"/>
  <c r="AE45" i="1" s="1"/>
  <c r="AE46" i="1" s="1"/>
  <c r="AE47" i="1" s="1"/>
  <c r="AE48" i="1" s="1"/>
  <c r="AE51" i="1" s="1"/>
  <c r="AE52" i="1" s="1"/>
  <c r="AW40" i="1"/>
  <c r="AP39" i="1"/>
  <c r="AW39" i="1" s="1"/>
  <c r="Z220" i="1"/>
  <c r="AU228" i="1" a="1"/>
  <c r="AU228" i="1" s="1"/>
  <c r="Z219" i="1"/>
  <c r="G37" i="1"/>
  <c r="G35" i="1"/>
  <c r="G36" i="1" s="1"/>
  <c r="W178" i="1" a="1"/>
  <c r="W178" i="1" s="1"/>
  <c r="Z178" i="1" s="1"/>
  <c r="Y25" i="1"/>
  <c r="N28" i="1"/>
  <c r="V27" i="1" a="1"/>
  <c r="V27" i="1" s="1"/>
  <c r="R27" i="1"/>
  <c r="K28" i="1"/>
  <c r="R26" i="1"/>
  <c r="Y26" i="1" s="1"/>
  <c r="R51" i="1"/>
  <c r="Y51" i="1" s="1"/>
  <c r="R38" i="1"/>
  <c r="Y38" i="1" s="1"/>
  <c r="G39" i="1"/>
  <c r="G50" i="1" s="1"/>
  <c r="AP25" i="1"/>
  <c r="AW25" i="1" s="1"/>
  <c r="AP37" i="1"/>
  <c r="AW37" i="1" s="1"/>
  <c r="AE26" i="1"/>
  <c r="AE36" i="1" s="1"/>
  <c r="AI43" i="1"/>
  <c r="AL43" i="1"/>
  <c r="AT42" i="1" a="1"/>
  <c r="AT42" i="1" s="1"/>
  <c r="W179" i="1" a="1"/>
  <c r="W179" i="1" s="1"/>
  <c r="O133" i="1"/>
  <c r="AM144" i="1"/>
  <c r="AM145" i="1" s="1"/>
  <c r="AU227" i="1" a="1"/>
  <c r="AU227" i="1" s="1"/>
  <c r="H229" i="1"/>
  <c r="S229" i="1" s="1"/>
  <c r="Z229" i="1" s="1"/>
  <c r="S131" i="1"/>
  <c r="Z131" i="1" s="1"/>
  <c r="AF187" i="1"/>
  <c r="AF188" i="1" s="1"/>
  <c r="AQ219" i="1"/>
  <c r="AX219" i="1" s="1"/>
  <c r="AF223" i="1"/>
  <c r="AF226" i="1"/>
  <c r="AQ225" i="1"/>
  <c r="AX225" i="1" s="1"/>
  <c r="H225" i="1"/>
  <c r="S184" i="1"/>
  <c r="Z184" i="1" s="1"/>
  <c r="H185" i="1"/>
  <c r="AF220" i="1"/>
  <c r="AJ229" i="1"/>
  <c r="AU229" i="1" a="1"/>
  <c r="AU229" i="1" s="1"/>
  <c r="AM230" i="1"/>
  <c r="AU230" i="1" s="1" a="1"/>
  <c r="AU230" i="1" s="1"/>
  <c r="S221" i="1"/>
  <c r="Z221" i="1" s="1"/>
  <c r="L222" i="1"/>
  <c r="W222" i="1" a="1"/>
  <c r="W222" i="1" s="1"/>
  <c r="O223" i="1"/>
  <c r="W223" i="1" s="1" a="1"/>
  <c r="W223" i="1" s="1"/>
  <c r="AF178" i="1"/>
  <c r="AF183" i="1"/>
  <c r="AJ191" i="1"/>
  <c r="AM188" i="1"/>
  <c r="AU187" i="1" a="1"/>
  <c r="AU187" i="1" s="1"/>
  <c r="AQ184" i="1"/>
  <c r="AX184" i="1" s="1"/>
  <c r="O181" i="1"/>
  <c r="W180" i="1" a="1"/>
  <c r="W180" i="1" s="1"/>
  <c r="S179" i="1"/>
  <c r="L180" i="1"/>
  <c r="AF142" i="1"/>
  <c r="AF143" i="1" s="1"/>
  <c r="AF144" i="1" s="1"/>
  <c r="AF145" i="1" s="1"/>
  <c r="AF146" i="1" s="1"/>
  <c r="AF147" i="1" s="1"/>
  <c r="AF148" i="1" s="1"/>
  <c r="AF149" i="1" s="1"/>
  <c r="AF150" i="1" s="1"/>
  <c r="H149" i="1"/>
  <c r="S149" i="1" s="1"/>
  <c r="Z149" i="1" s="1"/>
  <c r="S140" i="1"/>
  <c r="Z140" i="1" s="1"/>
  <c r="S132" i="1"/>
  <c r="Z132" i="1" s="1"/>
  <c r="AQ131" i="1"/>
  <c r="AX131" i="1" s="1"/>
  <c r="H141" i="1"/>
  <c r="AF132" i="1"/>
  <c r="AJ144" i="1"/>
  <c r="L134" i="1"/>
  <c r="S133" i="1"/>
  <c r="AU91" i="1" a="1"/>
  <c r="AU91" i="1" s="1"/>
  <c r="AU89" i="1" a="1"/>
  <c r="AU89" i="1" s="1"/>
  <c r="W100" i="1" a="1"/>
  <c r="W100" i="1" s="1"/>
  <c r="AU94" i="1" a="1"/>
  <c r="AU94" i="1" s="1"/>
  <c r="AM95" i="1"/>
  <c r="AJ96" i="1"/>
  <c r="O83" i="1"/>
  <c r="W82" i="1" a="1"/>
  <c r="W82" i="1" s="1"/>
  <c r="AV152" i="2" l="1"/>
  <c r="BC152" i="2" s="1"/>
  <c r="AE243" i="2"/>
  <c r="X244" i="2"/>
  <c r="Q245" i="2"/>
  <c r="AO250" i="2"/>
  <c r="AV250" i="2" s="1"/>
  <c r="AV249" i="2"/>
  <c r="BC203" i="2"/>
  <c r="AE196" i="2"/>
  <c r="BC153" i="2"/>
  <c r="AV155" i="2"/>
  <c r="AO156" i="2"/>
  <c r="AX101" i="2"/>
  <c r="BE101" i="2" s="1"/>
  <c r="AX100" i="2"/>
  <c r="BE100" i="2" s="1"/>
  <c r="AE144" i="2"/>
  <c r="AX99" i="2"/>
  <c r="BE99" i="2" s="1"/>
  <c r="AR155" i="2"/>
  <c r="AR156" i="2" s="1"/>
  <c r="AZ154" i="2" a="1"/>
  <c r="AZ154" i="2" s="1"/>
  <c r="BC154" i="2" s="1"/>
  <c r="Q146" i="2"/>
  <c r="Q147" i="2" s="1"/>
  <c r="X145" i="2"/>
  <c r="T146" i="2"/>
  <c r="T147" i="2" s="1"/>
  <c r="AB145" i="2" a="1"/>
  <c r="AB145" i="2" s="1"/>
  <c r="AG90" i="2"/>
  <c r="AX102" i="2"/>
  <c r="S92" i="2"/>
  <c r="S93" i="2" s="1"/>
  <c r="Z91" i="2"/>
  <c r="BB102" i="2" a="1"/>
  <c r="BB102" i="2" s="1"/>
  <c r="V92" i="2"/>
  <c r="V93" i="2" s="1"/>
  <c r="AD91" i="2" a="1"/>
  <c r="AD91" i="2" s="1"/>
  <c r="AT46" i="2"/>
  <c r="AM44" i="2"/>
  <c r="AX43" i="2"/>
  <c r="BE43" i="2" s="1"/>
  <c r="Z43" i="2"/>
  <c r="AG43" i="2" s="1"/>
  <c r="AQ46" i="2"/>
  <c r="Z32" i="2"/>
  <c r="AG32" i="2" s="1"/>
  <c r="S33" i="2"/>
  <c r="V33" i="2"/>
  <c r="AD33" i="2" s="1" a="1"/>
  <c r="AD33" i="2" s="1"/>
  <c r="AG31" i="2"/>
  <c r="AP42" i="1"/>
  <c r="AW42" i="1" s="1"/>
  <c r="AE49" i="1"/>
  <c r="AE50" i="1" s="1"/>
  <c r="AP41" i="1"/>
  <c r="AW41" i="1" s="1"/>
  <c r="AU144" i="1" a="1"/>
  <c r="AU144" i="1" s="1"/>
  <c r="AQ187" i="1"/>
  <c r="AX187" i="1" s="1"/>
  <c r="Y27" i="1"/>
  <c r="AP43" i="1"/>
  <c r="AI44" i="1"/>
  <c r="AE27" i="1"/>
  <c r="G40" i="1"/>
  <c r="AP26" i="1"/>
  <c r="AW26" i="1" s="1"/>
  <c r="K29" i="1"/>
  <c r="R28" i="1"/>
  <c r="R39" i="1"/>
  <c r="Y39" i="1" s="1"/>
  <c r="AT43" i="1" a="1"/>
  <c r="AT43" i="1" s="1"/>
  <c r="AW43" i="1" s="1"/>
  <c r="AL44" i="1"/>
  <c r="N29" i="1"/>
  <c r="V28" i="1" a="1"/>
  <c r="V28" i="1" s="1"/>
  <c r="Z179" i="1"/>
  <c r="W133" i="1" a="1"/>
  <c r="W133" i="1" s="1"/>
  <c r="Z133" i="1" s="1"/>
  <c r="O134" i="1"/>
  <c r="AF227" i="1"/>
  <c r="AQ226" i="1"/>
  <c r="AX226" i="1" s="1"/>
  <c r="S225" i="1"/>
  <c r="Z225" i="1" s="1"/>
  <c r="H228" i="1"/>
  <c r="S228" i="1" s="1"/>
  <c r="Z228" i="1" s="1"/>
  <c r="AQ224" i="1"/>
  <c r="AX224" i="1" s="1"/>
  <c r="AF222" i="1"/>
  <c r="AQ222" i="1" s="1"/>
  <c r="AX222" i="1" s="1"/>
  <c r="H226" i="1"/>
  <c r="AF189" i="1"/>
  <c r="AQ188" i="1"/>
  <c r="AF182" i="1"/>
  <c r="H186" i="1"/>
  <c r="S185" i="1"/>
  <c r="Z185" i="1" s="1"/>
  <c r="H190" i="1"/>
  <c r="S190" i="1" s="1"/>
  <c r="Z190" i="1" s="1"/>
  <c r="AQ220" i="1"/>
  <c r="AX220" i="1" s="1"/>
  <c r="AJ230" i="1"/>
  <c r="AQ221" i="1"/>
  <c r="AX221" i="1" s="1"/>
  <c r="AQ223" i="1"/>
  <c r="AX223" i="1" s="1"/>
  <c r="S222" i="1"/>
  <c r="Z222" i="1" s="1"/>
  <c r="L223" i="1"/>
  <c r="S223" i="1" s="1"/>
  <c r="Z223" i="1" s="1"/>
  <c r="AQ178" i="1"/>
  <c r="AX178" i="1" s="1"/>
  <c r="AF179" i="1"/>
  <c r="AQ179" i="1" s="1"/>
  <c r="AX179" i="1" s="1"/>
  <c r="AJ192" i="1"/>
  <c r="AU188" i="1" a="1"/>
  <c r="AU188" i="1" s="1"/>
  <c r="AM189" i="1"/>
  <c r="AQ183" i="1"/>
  <c r="AX183" i="1" s="1"/>
  <c r="S180" i="1"/>
  <c r="Z180" i="1" s="1"/>
  <c r="L181" i="1"/>
  <c r="W181" i="1" a="1"/>
  <c r="W181" i="1" s="1"/>
  <c r="O182" i="1"/>
  <c r="AQ142" i="1"/>
  <c r="AX142" i="1" s="1"/>
  <c r="AQ143" i="1"/>
  <c r="AX143" i="1" s="1"/>
  <c r="H142" i="1"/>
  <c r="AF138" i="1"/>
  <c r="S141" i="1"/>
  <c r="Z141" i="1" s="1"/>
  <c r="H148" i="1"/>
  <c r="S148" i="1" s="1"/>
  <c r="Z148" i="1" s="1"/>
  <c r="AF133" i="1"/>
  <c r="AQ132" i="1"/>
  <c r="AX132" i="1" s="1"/>
  <c r="AM146" i="1"/>
  <c r="AU145" i="1" a="1"/>
  <c r="AU145" i="1" s="1"/>
  <c r="AJ145" i="1"/>
  <c r="AQ144" i="1"/>
  <c r="L135" i="1"/>
  <c r="S134" i="1"/>
  <c r="W101" i="1" a="1"/>
  <c r="W101" i="1" s="1"/>
  <c r="W102" i="1" a="1"/>
  <c r="W102" i="1" s="1"/>
  <c r="AJ97" i="1"/>
  <c r="AM96" i="1"/>
  <c r="AU95" i="1" a="1"/>
  <c r="AU95" i="1" s="1"/>
  <c r="O84" i="1"/>
  <c r="W83" i="1" a="1"/>
  <c r="W83" i="1" s="1"/>
  <c r="X245" i="2" l="1"/>
  <c r="Q246" i="2"/>
  <c r="X246" i="2" s="1"/>
  <c r="AR250" i="2"/>
  <c r="AZ250" i="2" s="1" a="1"/>
  <c r="AZ250" i="2" s="1"/>
  <c r="BC250" i="2" s="1"/>
  <c r="AZ249" i="2" a="1"/>
  <c r="AZ249" i="2" s="1"/>
  <c r="BC249" i="2" s="1"/>
  <c r="AG91" i="2"/>
  <c r="AE145" i="2"/>
  <c r="BE102" i="2"/>
  <c r="AZ155" i="2" a="1"/>
  <c r="AZ155" i="2" s="1"/>
  <c r="BC155" i="2" s="1"/>
  <c r="AB146" i="2" a="1"/>
  <c r="AB146" i="2" s="1"/>
  <c r="X146" i="2"/>
  <c r="AD92" i="2" a="1"/>
  <c r="AD92" i="2" s="1"/>
  <c r="Z92" i="2"/>
  <c r="AT47" i="2"/>
  <c r="BB47" i="2" s="1" a="1"/>
  <c r="BB47" i="2" s="1"/>
  <c r="BB46" i="2" a="1"/>
  <c r="BB46" i="2" s="1"/>
  <c r="AM45" i="2"/>
  <c r="AX44" i="2"/>
  <c r="BE44" i="2" s="1"/>
  <c r="AQ47" i="2"/>
  <c r="Z44" i="2"/>
  <c r="AG44" i="2" s="1"/>
  <c r="AX31" i="2"/>
  <c r="BE31" i="2" s="1"/>
  <c r="Z33" i="2"/>
  <c r="S34" i="2"/>
  <c r="V34" i="2"/>
  <c r="AD34" i="2" s="1" a="1"/>
  <c r="AD34" i="2" s="1"/>
  <c r="G49" i="1"/>
  <c r="R49" i="1" s="1"/>
  <c r="Y49" i="1" s="1"/>
  <c r="AE35" i="1"/>
  <c r="AP35" i="1" s="1"/>
  <c r="AW35" i="1" s="1"/>
  <c r="Y28" i="1"/>
  <c r="AX144" i="1"/>
  <c r="N30" i="1"/>
  <c r="V29" i="1" a="1"/>
  <c r="V29" i="1" s="1"/>
  <c r="R40" i="1"/>
  <c r="Y40" i="1" s="1"/>
  <c r="R29" i="1"/>
  <c r="K30" i="1"/>
  <c r="AT44" i="1" a="1"/>
  <c r="AT44" i="1" s="1"/>
  <c r="AL45" i="1"/>
  <c r="G41" i="1"/>
  <c r="AP27" i="1"/>
  <c r="AW27" i="1" s="1"/>
  <c r="AE28" i="1"/>
  <c r="AI45" i="1"/>
  <c r="AP44" i="1"/>
  <c r="W134" i="1" a="1"/>
  <c r="W134" i="1" s="1"/>
  <c r="Z134" i="1" s="1"/>
  <c r="O135" i="1"/>
  <c r="H227" i="1"/>
  <c r="S227" i="1" s="1"/>
  <c r="Z227" i="1" s="1"/>
  <c r="S226" i="1"/>
  <c r="Z226" i="1" s="1"/>
  <c r="AF228" i="1"/>
  <c r="AQ227" i="1"/>
  <c r="AX227" i="1" s="1"/>
  <c r="AX188" i="1"/>
  <c r="AF190" i="1"/>
  <c r="AQ189" i="1"/>
  <c r="S186" i="1"/>
  <c r="Z186" i="1" s="1"/>
  <c r="H189" i="1"/>
  <c r="S189" i="1" s="1"/>
  <c r="Z189" i="1" s="1"/>
  <c r="AF181" i="1"/>
  <c r="AQ181" i="1" s="1"/>
  <c r="AX181" i="1" s="1"/>
  <c r="H187" i="1"/>
  <c r="AM190" i="1"/>
  <c r="AU189" i="1" a="1"/>
  <c r="AU189" i="1" s="1"/>
  <c r="AQ180" i="1"/>
  <c r="AX180" i="1" s="1"/>
  <c r="AQ182" i="1"/>
  <c r="AX182" i="1" s="1"/>
  <c r="W182" i="1" a="1"/>
  <c r="W182" i="1" s="1"/>
  <c r="O183" i="1"/>
  <c r="W183" i="1" s="1" a="1"/>
  <c r="W183" i="1" s="1"/>
  <c r="S181" i="1"/>
  <c r="Z181" i="1" s="1"/>
  <c r="L182" i="1"/>
  <c r="H143" i="1"/>
  <c r="AF137" i="1"/>
  <c r="H147" i="1"/>
  <c r="S147" i="1" s="1"/>
  <c r="Z147" i="1" s="1"/>
  <c r="S142" i="1"/>
  <c r="Z142" i="1" s="1"/>
  <c r="AQ139" i="1"/>
  <c r="AX139" i="1" s="1"/>
  <c r="AF134" i="1"/>
  <c r="AQ133" i="1"/>
  <c r="AX133" i="1" s="1"/>
  <c r="AM147" i="1"/>
  <c r="AU146" i="1" a="1"/>
  <c r="AU146" i="1" s="1"/>
  <c r="AJ146" i="1"/>
  <c r="AQ145" i="1"/>
  <c r="AX145" i="1" s="1"/>
  <c r="L136" i="1"/>
  <c r="S135" i="1"/>
  <c r="AJ98" i="1"/>
  <c r="AM97" i="1"/>
  <c r="AU96" i="1" a="1"/>
  <c r="AU96" i="1" s="1"/>
  <c r="O85" i="1"/>
  <c r="W84" i="1" a="1"/>
  <c r="W84" i="1" s="1"/>
  <c r="AB244" i="2" l="1" a="1"/>
  <c r="AB244" i="2" s="1"/>
  <c r="AE244" i="2" s="1"/>
  <c r="T245" i="2"/>
  <c r="AZ204" i="2" a="1"/>
  <c r="AZ204" i="2" s="1"/>
  <c r="AR205" i="2"/>
  <c r="AO205" i="2"/>
  <c r="AV204" i="2"/>
  <c r="X197" i="2"/>
  <c r="Q198" i="2"/>
  <c r="AB197" i="2" a="1"/>
  <c r="AB197" i="2" s="1"/>
  <c r="T198" i="2"/>
  <c r="AE146" i="2"/>
  <c r="AO157" i="2"/>
  <c r="AV156" i="2"/>
  <c r="AG92" i="2"/>
  <c r="AT48" i="2"/>
  <c r="BB48" i="2" s="1" a="1"/>
  <c r="BB48" i="2" s="1"/>
  <c r="AX28" i="2"/>
  <c r="BE28" i="2" s="1"/>
  <c r="AM29" i="2"/>
  <c r="AX29" i="2" s="1"/>
  <c r="BE29" i="2" s="1"/>
  <c r="AQ48" i="2"/>
  <c r="AM30" i="2"/>
  <c r="AX30" i="2" s="1"/>
  <c r="BE30" i="2" s="1"/>
  <c r="AX32" i="2"/>
  <c r="BE32" i="2" s="1"/>
  <c r="Z45" i="2"/>
  <c r="AG45" i="2" s="1"/>
  <c r="AM46" i="2"/>
  <c r="AX45" i="2"/>
  <c r="BE45" i="2" s="1"/>
  <c r="S35" i="2"/>
  <c r="Z34" i="2"/>
  <c r="V35" i="2"/>
  <c r="AD35" i="2" s="1" a="1"/>
  <c r="AD35" i="2" s="1"/>
  <c r="AG33" i="2"/>
  <c r="AX189" i="1"/>
  <c r="R50" i="1"/>
  <c r="Y50" i="1" s="1"/>
  <c r="G48" i="1"/>
  <c r="R48" i="1" s="1"/>
  <c r="Y48" i="1" s="1"/>
  <c r="AP36" i="1"/>
  <c r="AW36" i="1" s="1"/>
  <c r="AE34" i="1"/>
  <c r="AP34" i="1" s="1"/>
  <c r="AW34" i="1" s="1"/>
  <c r="AW44" i="1"/>
  <c r="Y29" i="1"/>
  <c r="K31" i="1"/>
  <c r="R30" i="1"/>
  <c r="AI46" i="1"/>
  <c r="AP45" i="1"/>
  <c r="G42" i="1"/>
  <c r="G47" i="1" s="1"/>
  <c r="R47" i="1" s="1"/>
  <c r="Y47" i="1" s="1"/>
  <c r="AE29" i="1"/>
  <c r="AP28" i="1"/>
  <c r="AW28" i="1" s="1"/>
  <c r="AL46" i="1"/>
  <c r="AT45" i="1" a="1"/>
  <c r="AT45" i="1" s="1"/>
  <c r="R41" i="1"/>
  <c r="Y41" i="1" s="1"/>
  <c r="N31" i="1"/>
  <c r="V30" i="1" a="1"/>
  <c r="V30" i="1" s="1"/>
  <c r="O136" i="1"/>
  <c r="W135" i="1" a="1"/>
  <c r="W135" i="1" s="1"/>
  <c r="Z135" i="1" s="1"/>
  <c r="AF229" i="1"/>
  <c r="AQ228" i="1"/>
  <c r="AX228" i="1" s="1"/>
  <c r="H188" i="1"/>
  <c r="S188" i="1" s="1"/>
  <c r="Z188" i="1" s="1"/>
  <c r="S187" i="1"/>
  <c r="Z187" i="1" s="1"/>
  <c r="AF191" i="1"/>
  <c r="AQ190" i="1"/>
  <c r="AU190" i="1" a="1"/>
  <c r="AU190" i="1" s="1"/>
  <c r="AM191" i="1"/>
  <c r="S182" i="1"/>
  <c r="Z182" i="1" s="1"/>
  <c r="L183" i="1"/>
  <c r="S183" i="1" s="1"/>
  <c r="Z183" i="1" s="1"/>
  <c r="AQ140" i="1"/>
  <c r="AX140" i="1" s="1"/>
  <c r="AF136" i="1"/>
  <c r="AQ136" i="1" s="1"/>
  <c r="AX136" i="1" s="1"/>
  <c r="H144" i="1"/>
  <c r="H146" i="1"/>
  <c r="S146" i="1" s="1"/>
  <c r="Z146" i="1" s="1"/>
  <c r="S143" i="1"/>
  <c r="Z143" i="1" s="1"/>
  <c r="AQ138" i="1"/>
  <c r="AX138" i="1" s="1"/>
  <c r="AQ134" i="1"/>
  <c r="AX134" i="1" s="1"/>
  <c r="AJ147" i="1"/>
  <c r="AQ146" i="1"/>
  <c r="AX146" i="1" s="1"/>
  <c r="AM148" i="1"/>
  <c r="AU147" i="1" a="1"/>
  <c r="AU147" i="1" s="1"/>
  <c r="AQ137" i="1"/>
  <c r="AX137" i="1" s="1"/>
  <c r="AQ135" i="1"/>
  <c r="AX135" i="1" s="1"/>
  <c r="S136" i="1"/>
  <c r="L137" i="1"/>
  <c r="AJ99" i="1"/>
  <c r="AM98" i="1"/>
  <c r="AU97" i="1" a="1"/>
  <c r="AU97" i="1" s="1"/>
  <c r="O86" i="1"/>
  <c r="W85" i="1" a="1"/>
  <c r="W85" i="1" s="1"/>
  <c r="AB245" i="2" l="1" a="1"/>
  <c r="AB245" i="2" s="1"/>
  <c r="AE245" i="2" s="1"/>
  <c r="BC251" i="2" s="1"/>
  <c r="T246" i="2"/>
  <c r="AB246" i="2" s="1" a="1"/>
  <c r="AB246" i="2" s="1"/>
  <c r="AE246" i="2" s="1"/>
  <c r="BC204" i="2"/>
  <c r="AE197" i="2"/>
  <c r="X198" i="2"/>
  <c r="Q199" i="2"/>
  <c r="AB198" i="2" a="1"/>
  <c r="AB198" i="2" s="1"/>
  <c r="AE198" i="2" s="1"/>
  <c r="T199" i="2"/>
  <c r="AO206" i="2"/>
  <c r="AV206" i="2" s="1"/>
  <c r="AV205" i="2"/>
  <c r="AR206" i="2"/>
  <c r="AZ206" i="2" s="1" a="1"/>
  <c r="AZ206" i="2" s="1"/>
  <c r="AZ205" i="2" a="1"/>
  <c r="AZ205" i="2" s="1"/>
  <c r="AO158" i="2"/>
  <c r="AV157" i="2"/>
  <c r="AT104" i="2"/>
  <c r="BB103" i="2" a="1"/>
  <c r="BB103" i="2" s="1"/>
  <c r="AQ104" i="2"/>
  <c r="AX103" i="2"/>
  <c r="AT49" i="2"/>
  <c r="BB49" i="2" s="1" a="1"/>
  <c r="BB49" i="2" s="1"/>
  <c r="AM47" i="2"/>
  <c r="AX46" i="2"/>
  <c r="BE46" i="2" s="1"/>
  <c r="Z46" i="2"/>
  <c r="AG46" i="2" s="1"/>
  <c r="AX33" i="2"/>
  <c r="BE33" i="2" s="1"/>
  <c r="Z52" i="2"/>
  <c r="AG52" i="2" s="1"/>
  <c r="AX39" i="2"/>
  <c r="BE39" i="2" s="1"/>
  <c r="AQ49" i="2"/>
  <c r="S36" i="2"/>
  <c r="Z35" i="2"/>
  <c r="V36" i="2"/>
  <c r="AD36" i="2" s="1" a="1"/>
  <c r="AD36" i="2" s="1"/>
  <c r="AG34" i="2"/>
  <c r="Y30" i="1"/>
  <c r="AE33" i="1"/>
  <c r="AP33" i="1" s="1"/>
  <c r="AW33" i="1" s="1"/>
  <c r="AE30" i="1"/>
  <c r="G43" i="1"/>
  <c r="G46" i="1" s="1"/>
  <c r="R46" i="1" s="1"/>
  <c r="Y46" i="1" s="1"/>
  <c r="AW45" i="1"/>
  <c r="AP29" i="1"/>
  <c r="AW29" i="1" s="1"/>
  <c r="AP31" i="1"/>
  <c r="AW31" i="1" s="1"/>
  <c r="R42" i="1"/>
  <c r="Y42" i="1" s="1"/>
  <c r="N32" i="1"/>
  <c r="V31" i="1" a="1"/>
  <c r="V31" i="1" s="1"/>
  <c r="AP46" i="1"/>
  <c r="AI47" i="1"/>
  <c r="AL47" i="1"/>
  <c r="AT46" i="1" a="1"/>
  <c r="AT46" i="1" s="1"/>
  <c r="K32" i="1"/>
  <c r="R31" i="1"/>
  <c r="AX190" i="1"/>
  <c r="O137" i="1"/>
  <c r="W136" i="1" a="1"/>
  <c r="W136" i="1" s="1"/>
  <c r="Z136" i="1" s="1"/>
  <c r="AF230" i="1"/>
  <c r="AQ230" i="1" s="1"/>
  <c r="AX230" i="1" s="1"/>
  <c r="AQ229" i="1"/>
  <c r="AX229" i="1" s="1"/>
  <c r="AF192" i="1"/>
  <c r="AQ192" i="1" s="1"/>
  <c r="AQ191" i="1"/>
  <c r="AU191" i="1" a="1"/>
  <c r="AU191" i="1" s="1"/>
  <c r="AM192" i="1"/>
  <c r="AU192" i="1" s="1" a="1"/>
  <c r="AU192" i="1" s="1"/>
  <c r="H145" i="1"/>
  <c r="S145" i="1" s="1"/>
  <c r="Z145" i="1" s="1"/>
  <c r="S144" i="1"/>
  <c r="Z144" i="1" s="1"/>
  <c r="AQ147" i="1"/>
  <c r="AX147" i="1" s="1"/>
  <c r="AJ148" i="1"/>
  <c r="AU148" i="1" a="1"/>
  <c r="AU148" i="1" s="1"/>
  <c r="AM149" i="1"/>
  <c r="S137" i="1"/>
  <c r="L138" i="1"/>
  <c r="AJ100" i="1"/>
  <c r="AU98" i="1" a="1"/>
  <c r="AU98" i="1" s="1"/>
  <c r="AM99" i="1"/>
  <c r="O87" i="1"/>
  <c r="W86" i="1" a="1"/>
  <c r="W86" i="1" s="1"/>
  <c r="X199" i="2" l="1"/>
  <c r="Q200" i="2"/>
  <c r="X200" i="2" s="1"/>
  <c r="AB199" i="2" a="1"/>
  <c r="AB199" i="2" s="1"/>
  <c r="T200" i="2"/>
  <c r="AB200" i="2" s="1" a="1"/>
  <c r="AB200" i="2" s="1"/>
  <c r="AE200" i="2" s="1"/>
  <c r="BC206" i="2"/>
  <c r="BC205" i="2"/>
  <c r="AZ156" i="2" a="1"/>
  <c r="AZ156" i="2" s="1"/>
  <c r="BC156" i="2" s="1"/>
  <c r="AR157" i="2"/>
  <c r="T148" i="2"/>
  <c r="AB147" i="2" a="1"/>
  <c r="AB147" i="2" s="1"/>
  <c r="AO159" i="2"/>
  <c r="AV159" i="2" s="1"/>
  <c r="AV158" i="2"/>
  <c r="Q148" i="2"/>
  <c r="X147" i="2"/>
  <c r="BE103" i="2"/>
  <c r="AQ105" i="2"/>
  <c r="AX104" i="2"/>
  <c r="V94" i="2"/>
  <c r="AD93" i="2" a="1"/>
  <c r="AD93" i="2" s="1"/>
  <c r="BB104" i="2" a="1"/>
  <c r="BB104" i="2" s="1"/>
  <c r="AT105" i="2"/>
  <c r="S94" i="2"/>
  <c r="Z93" i="2"/>
  <c r="AT50" i="2"/>
  <c r="BB50" i="2" s="1" a="1"/>
  <c r="BB50" i="2" s="1"/>
  <c r="AQ50" i="2"/>
  <c r="AX38" i="2"/>
  <c r="BE38" i="2" s="1"/>
  <c r="Z51" i="2"/>
  <c r="AG51" i="2" s="1"/>
  <c r="AX34" i="2"/>
  <c r="BE34" i="2" s="1"/>
  <c r="Z47" i="2"/>
  <c r="AG47" i="2" s="1"/>
  <c r="AM48" i="2"/>
  <c r="AX47" i="2"/>
  <c r="BE47" i="2" s="1"/>
  <c r="S37" i="2"/>
  <c r="Z36" i="2"/>
  <c r="V37" i="2"/>
  <c r="AD37" i="2" s="1" a="1"/>
  <c r="AD37" i="2" s="1"/>
  <c r="AG35" i="2"/>
  <c r="AP30" i="1"/>
  <c r="AW30" i="1" s="1"/>
  <c r="G44" i="1"/>
  <c r="G45" i="1" s="1"/>
  <c r="R45" i="1" s="1"/>
  <c r="Y45" i="1" s="1"/>
  <c r="AE32" i="1"/>
  <c r="AP32" i="1" s="1"/>
  <c r="AW32" i="1" s="1"/>
  <c r="Y31" i="1"/>
  <c r="AW46" i="1"/>
  <c r="V32" i="1" a="1"/>
  <c r="V32" i="1" s="1"/>
  <c r="N33" i="1"/>
  <c r="R43" i="1"/>
  <c r="Y43" i="1" s="1"/>
  <c r="AT47" i="1" a="1"/>
  <c r="AT47" i="1" s="1"/>
  <c r="AL48" i="1"/>
  <c r="AL49" i="1" s="1"/>
  <c r="R32" i="1"/>
  <c r="K33" i="1"/>
  <c r="AP47" i="1"/>
  <c r="AI48" i="1"/>
  <c r="AI49" i="1" s="1"/>
  <c r="AX191" i="1"/>
  <c r="AX193" i="1" s="1"/>
  <c r="AX194" i="1" s="1"/>
  <c r="AX195" i="1" s="1"/>
  <c r="AX231" i="1"/>
  <c r="AX232" i="1" s="1"/>
  <c r="AX233" i="1" s="1"/>
  <c r="W137" i="1" a="1"/>
  <c r="W137" i="1" s="1"/>
  <c r="Z137" i="1" s="1"/>
  <c r="O138" i="1"/>
  <c r="AX192" i="1"/>
  <c r="AQ148" i="1"/>
  <c r="AX148" i="1" s="1"/>
  <c r="AJ149" i="1"/>
  <c r="AU149" i="1" a="1"/>
  <c r="AU149" i="1" s="1"/>
  <c r="AM150" i="1"/>
  <c r="AU150" i="1" s="1" a="1"/>
  <c r="AU150" i="1" s="1"/>
  <c r="S138" i="1"/>
  <c r="L139" i="1"/>
  <c r="S139" i="1" s="1"/>
  <c r="AJ101" i="1"/>
  <c r="AU99" i="1" a="1"/>
  <c r="AU99" i="1" s="1"/>
  <c r="AM100" i="1"/>
  <c r="O88" i="1"/>
  <c r="W87" i="1" a="1"/>
  <c r="W87" i="1" s="1"/>
  <c r="BE104" i="2" l="1"/>
  <c r="AE199" i="2"/>
  <c r="BC207" i="2"/>
  <c r="BC208" i="2" s="1"/>
  <c r="BC209" i="2" s="1"/>
  <c r="AE147" i="2"/>
  <c r="AR158" i="2"/>
  <c r="AZ157" i="2" a="1"/>
  <c r="AZ157" i="2" s="1"/>
  <c r="BC157" i="2" s="1"/>
  <c r="Q151" i="2"/>
  <c r="X151" i="2" s="1"/>
  <c r="X148" i="2"/>
  <c r="Q149" i="2"/>
  <c r="T151" i="2"/>
  <c r="AB151" i="2" s="1" a="1"/>
  <c r="AB151" i="2" s="1"/>
  <c r="AB148" i="2" a="1"/>
  <c r="AB148" i="2" s="1"/>
  <c r="T149" i="2"/>
  <c r="AG93" i="2"/>
  <c r="AT106" i="2"/>
  <c r="BB105" i="2" a="1"/>
  <c r="BB105" i="2" s="1"/>
  <c r="AQ106" i="2"/>
  <c r="AX105" i="2"/>
  <c r="S95" i="2"/>
  <c r="Z94" i="2"/>
  <c r="V95" i="2"/>
  <c r="AD94" i="2" a="1"/>
  <c r="AD94" i="2" s="1"/>
  <c r="AT51" i="2"/>
  <c r="BB51" i="2" s="1" a="1"/>
  <c r="BB51" i="2" s="1"/>
  <c r="AM49" i="2"/>
  <c r="AX48" i="2"/>
  <c r="BE48" i="2" s="1"/>
  <c r="Z48" i="2"/>
  <c r="AG48" i="2" s="1"/>
  <c r="AX35" i="2"/>
  <c r="BE35" i="2" s="1"/>
  <c r="AQ51" i="2"/>
  <c r="AX37" i="2"/>
  <c r="BE37" i="2" s="1"/>
  <c r="Z50" i="2"/>
  <c r="AG50" i="2" s="1"/>
  <c r="S38" i="2"/>
  <c r="Z37" i="2"/>
  <c r="AG37" i="2" s="1"/>
  <c r="AG36" i="2"/>
  <c r="V38" i="2"/>
  <c r="AD38" i="2" s="1" a="1"/>
  <c r="AD38" i="2" s="1"/>
  <c r="AW47" i="1"/>
  <c r="R44" i="1"/>
  <c r="Y44" i="1" s="1"/>
  <c r="AP49" i="1"/>
  <c r="AI50" i="1"/>
  <c r="AL50" i="1"/>
  <c r="AT50" i="1" s="1" a="1"/>
  <c r="AT50" i="1" s="1"/>
  <c r="AT49" i="1" a="1"/>
  <c r="AT49" i="1" s="1"/>
  <c r="Y32" i="1"/>
  <c r="R33" i="1"/>
  <c r="K34" i="1"/>
  <c r="K35" i="1" s="1"/>
  <c r="AT48" i="1" a="1"/>
  <c r="AT48" i="1" s="1"/>
  <c r="AL51" i="1"/>
  <c r="AP48" i="1"/>
  <c r="V33" i="1" a="1"/>
  <c r="V33" i="1" s="1"/>
  <c r="N34" i="1"/>
  <c r="N35" i="1" s="1"/>
  <c r="O139" i="1"/>
  <c r="W139" i="1" s="1" a="1"/>
  <c r="W139" i="1" s="1"/>
  <c r="Z139" i="1" s="1"/>
  <c r="W138" i="1" a="1"/>
  <c r="W138" i="1" s="1"/>
  <c r="Z138" i="1" s="1"/>
  <c r="AQ149" i="1"/>
  <c r="AX149" i="1" s="1"/>
  <c r="AJ150" i="1"/>
  <c r="AQ150" i="1" s="1"/>
  <c r="AX150" i="1" s="1"/>
  <c r="AJ102" i="1"/>
  <c r="AM101" i="1"/>
  <c r="AU100" i="1" a="1"/>
  <c r="AU100" i="1" s="1"/>
  <c r="O89" i="1"/>
  <c r="W88" i="1" a="1"/>
  <c r="W88" i="1" s="1"/>
  <c r="AE151" i="2" l="1"/>
  <c r="AE148" i="2"/>
  <c r="AZ158" i="2" a="1"/>
  <c r="AZ158" i="2" s="1"/>
  <c r="BC158" i="2" s="1"/>
  <c r="AR159" i="2"/>
  <c r="AZ159" i="2" s="1" a="1"/>
  <c r="AZ159" i="2" s="1"/>
  <c r="BC159" i="2" s="1"/>
  <c r="X149" i="2"/>
  <c r="Q150" i="2"/>
  <c r="X150" i="2" s="1"/>
  <c r="AB149" i="2" a="1"/>
  <c r="AB149" i="2" s="1"/>
  <c r="AE149" i="2" s="1"/>
  <c r="T150" i="2"/>
  <c r="AB150" i="2" s="1" a="1"/>
  <c r="AB150" i="2" s="1"/>
  <c r="BE105" i="2"/>
  <c r="AG94" i="2"/>
  <c r="BB106" i="2" a="1"/>
  <c r="BB106" i="2" s="1"/>
  <c r="AT107" i="2"/>
  <c r="V98" i="2"/>
  <c r="AD98" i="2" s="1" a="1"/>
  <c r="AD98" i="2" s="1"/>
  <c r="AD95" i="2" a="1"/>
  <c r="AD95" i="2" s="1"/>
  <c r="V96" i="2"/>
  <c r="S98" i="2"/>
  <c r="Z98" i="2" s="1"/>
  <c r="Z95" i="2"/>
  <c r="S96" i="2"/>
  <c r="AQ107" i="2"/>
  <c r="AX106" i="2"/>
  <c r="AT52" i="2"/>
  <c r="AT53" i="2" s="1"/>
  <c r="BB53" i="2" s="1" a="1"/>
  <c r="BB53" i="2" s="1"/>
  <c r="AM50" i="2"/>
  <c r="AX49" i="2"/>
  <c r="BE49" i="2" s="1"/>
  <c r="AQ52" i="2"/>
  <c r="AQ53" i="2" s="1"/>
  <c r="Z49" i="2"/>
  <c r="AG49" i="2" s="1"/>
  <c r="AX36" i="2"/>
  <c r="BE36" i="2" s="1"/>
  <c r="Z38" i="2"/>
  <c r="AG38" i="2" s="1"/>
  <c r="S39" i="2"/>
  <c r="V39" i="2"/>
  <c r="AD39" i="2" s="1" a="1"/>
  <c r="AD39" i="2" s="1"/>
  <c r="V41" i="2"/>
  <c r="AD41" i="2" s="1" a="1"/>
  <c r="AD41" i="2" s="1"/>
  <c r="AW48" i="1"/>
  <c r="Y33" i="1"/>
  <c r="AW49" i="1"/>
  <c r="AP50" i="1"/>
  <c r="AW50" i="1" s="1"/>
  <c r="AI51" i="1"/>
  <c r="AP51" i="1" s="1"/>
  <c r="R35" i="1"/>
  <c r="K36" i="1"/>
  <c r="R36" i="1" s="1"/>
  <c r="N36" i="1"/>
  <c r="V36" i="1" s="1" a="1"/>
  <c r="V36" i="1" s="1"/>
  <c r="V35" i="1" a="1"/>
  <c r="V35" i="1" s="1"/>
  <c r="N37" i="1"/>
  <c r="V37" i="1" s="1" a="1"/>
  <c r="V37" i="1" s="1"/>
  <c r="V34" i="1" a="1"/>
  <c r="V34" i="1" s="1"/>
  <c r="AL52" i="1"/>
  <c r="AT52" i="1" s="1" a="1"/>
  <c r="AT52" i="1" s="1"/>
  <c r="AT51" i="1" a="1"/>
  <c r="AT51" i="1" s="1"/>
  <c r="K37" i="1"/>
  <c r="R37" i="1" s="1"/>
  <c r="R34" i="1"/>
  <c r="AX151" i="1"/>
  <c r="AX152" i="1" s="1"/>
  <c r="AX153" i="1" s="1"/>
  <c r="AJ103" i="1"/>
  <c r="AM102" i="1"/>
  <c r="AU101" i="1" a="1"/>
  <c r="AU101" i="1" s="1"/>
  <c r="O90" i="1"/>
  <c r="W90" i="1" s="1" a="1"/>
  <c r="W90" i="1" s="1"/>
  <c r="W89" i="1" a="1"/>
  <c r="W89" i="1" s="1"/>
  <c r="AE150" i="2" l="1"/>
  <c r="BE106" i="2"/>
  <c r="AG95" i="2"/>
  <c r="Z96" i="2"/>
  <c r="S97" i="2"/>
  <c r="Z97" i="2" s="1"/>
  <c r="AQ108" i="2"/>
  <c r="AX108" i="2" s="1"/>
  <c r="AX107" i="2"/>
  <c r="AT108" i="2"/>
  <c r="BB108" i="2" s="1" a="1"/>
  <c r="BB108" i="2" s="1"/>
  <c r="BE108" i="2" s="1"/>
  <c r="BB107" i="2" a="1"/>
  <c r="BB107" i="2" s="1"/>
  <c r="AD96" i="2" a="1"/>
  <c r="AD96" i="2" s="1"/>
  <c r="V97" i="2"/>
  <c r="AD97" i="2" s="1" a="1"/>
  <c r="AD97" i="2" s="1"/>
  <c r="AG98" i="2"/>
  <c r="BB52" i="2" a="1"/>
  <c r="BB52" i="2" s="1"/>
  <c r="AM51" i="2"/>
  <c r="AX50" i="2"/>
  <c r="BE50" i="2" s="1"/>
  <c r="Z39" i="2"/>
  <c r="S40" i="2"/>
  <c r="V40" i="2"/>
  <c r="AD40" i="2" s="1" a="1"/>
  <c r="AD40" i="2" s="1"/>
  <c r="AI52" i="1"/>
  <c r="AP52" i="1" s="1"/>
  <c r="AW52" i="1" s="1"/>
  <c r="Y35" i="1"/>
  <c r="Y36" i="1"/>
  <c r="Y37" i="1"/>
  <c r="AW51" i="1"/>
  <c r="Y34" i="1"/>
  <c r="AM103" i="1"/>
  <c r="AU103" i="1" s="1" a="1"/>
  <c r="AU103" i="1" s="1"/>
  <c r="AU102" i="1" a="1"/>
  <c r="AU102" i="1" s="1"/>
  <c r="BC160" i="2" l="1"/>
  <c r="BC161" i="2" s="1"/>
  <c r="BC162" i="2" s="1"/>
  <c r="BE107" i="2"/>
  <c r="Z40" i="2"/>
  <c r="AG40" i="2" s="1"/>
  <c r="S41" i="2"/>
  <c r="Z41" i="2" s="1"/>
  <c r="AG41" i="2" s="1"/>
  <c r="AG97" i="2"/>
  <c r="AG96" i="2"/>
  <c r="AM52" i="2"/>
  <c r="AX51" i="2"/>
  <c r="BE51" i="2" s="1"/>
  <c r="AG39" i="2"/>
  <c r="AW53" i="1"/>
  <c r="AW54" i="1" s="1"/>
  <c r="AW55" i="1" s="1"/>
  <c r="BE109" i="2" l="1"/>
  <c r="BE110" i="2" s="1"/>
  <c r="BE111" i="2" s="1"/>
  <c r="AX52" i="2"/>
  <c r="BE52" i="2" s="1"/>
  <c r="AM53" i="2"/>
  <c r="AX53" i="2" s="1"/>
  <c r="BE53" i="2" s="1"/>
  <c r="L80" i="1"/>
  <c r="AF79" i="1"/>
  <c r="AF85" i="1"/>
  <c r="AQ85" i="1" s="1"/>
  <c r="AX85" i="1" s="1"/>
  <c r="H79" i="1"/>
  <c r="F71" i="1"/>
  <c r="AF92" i="1" s="1"/>
  <c r="BE54" i="2" l="1"/>
  <c r="BE55" i="2" s="1"/>
  <c r="BE56" i="2" s="1"/>
  <c r="AF93" i="1"/>
  <c r="AF94" i="1" s="1"/>
  <c r="AQ92" i="1"/>
  <c r="AX92" i="1" s="1"/>
  <c r="AF91" i="1"/>
  <c r="AQ91" i="1" s="1"/>
  <c r="AX91" i="1" s="1"/>
  <c r="AQ79" i="1"/>
  <c r="AX79" i="1" s="1"/>
  <c r="H80" i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S79" i="1"/>
  <c r="Z79" i="1" s="1"/>
  <c r="L81" i="1"/>
  <c r="H91" i="1"/>
  <c r="J71" i="1"/>
  <c r="N71" i="1" s="1"/>
  <c r="R71" i="1" s="1"/>
  <c r="V71" i="1" s="1"/>
  <c r="Z71" i="1" s="1"/>
  <c r="AD71" i="1" s="1"/>
  <c r="AH71" i="1" s="1"/>
  <c r="AL71" i="1" s="1"/>
  <c r="AP71" i="1" s="1"/>
  <c r="AT71" i="1" s="1"/>
  <c r="AX71" i="1" s="1"/>
  <c r="H61" i="1"/>
  <c r="AF80" i="1" s="1"/>
  <c r="AQ80" i="1" s="1"/>
  <c r="AX80" i="1" s="1"/>
  <c r="AQ93" i="1" l="1"/>
  <c r="AX93" i="1" s="1"/>
  <c r="S80" i="1"/>
  <c r="Z80" i="1" s="1"/>
  <c r="H102" i="1"/>
  <c r="S102" i="1" s="1"/>
  <c r="Z102" i="1" s="1"/>
  <c r="S91" i="1"/>
  <c r="Z91" i="1" s="1"/>
  <c r="AF95" i="1"/>
  <c r="AQ94" i="1"/>
  <c r="AX94" i="1" s="1"/>
  <c r="L82" i="1"/>
  <c r="S81" i="1"/>
  <c r="Z81" i="1" s="1"/>
  <c r="H92" i="1"/>
  <c r="AF81" i="1"/>
  <c r="AF90" i="1"/>
  <c r="AQ90" i="1" s="1"/>
  <c r="AX90" i="1" s="1"/>
  <c r="AF89" i="1" l="1"/>
  <c r="AQ89" i="1" s="1"/>
  <c r="AX89" i="1" s="1"/>
  <c r="AQ81" i="1"/>
  <c r="AX81" i="1" s="1"/>
  <c r="H101" i="1"/>
  <c r="S101" i="1" s="1"/>
  <c r="Z101" i="1" s="1"/>
  <c r="S92" i="1"/>
  <c r="Z92" i="1" s="1"/>
  <c r="AF96" i="1"/>
  <c r="AQ95" i="1"/>
  <c r="AX95" i="1" s="1"/>
  <c r="H93" i="1"/>
  <c r="L83" i="1"/>
  <c r="S82" i="1"/>
  <c r="Z82" i="1" s="1"/>
  <c r="AF82" i="1"/>
  <c r="H100" i="1" l="1"/>
  <c r="S100" i="1" s="1"/>
  <c r="Z100" i="1" s="1"/>
  <c r="S93" i="1"/>
  <c r="Z93" i="1" s="1"/>
  <c r="AF97" i="1"/>
  <c r="AQ96" i="1"/>
  <c r="AX96" i="1" s="1"/>
  <c r="AF88" i="1"/>
  <c r="AQ88" i="1" s="1"/>
  <c r="AX88" i="1" s="1"/>
  <c r="AQ82" i="1"/>
  <c r="AX82" i="1" s="1"/>
  <c r="L84" i="1"/>
  <c r="S83" i="1"/>
  <c r="Z83" i="1" s="1"/>
  <c r="AF83" i="1"/>
  <c r="H94" i="1"/>
  <c r="H95" i="1" l="1"/>
  <c r="AQ83" i="1"/>
  <c r="AX83" i="1" s="1"/>
  <c r="AF98" i="1"/>
  <c r="AQ97" i="1"/>
  <c r="AX97" i="1" s="1"/>
  <c r="H99" i="1"/>
  <c r="S99" i="1" s="1"/>
  <c r="Z99" i="1" s="1"/>
  <c r="S94" i="1"/>
  <c r="Z94" i="1" s="1"/>
  <c r="L85" i="1"/>
  <c r="S84" i="1"/>
  <c r="Z84" i="1" s="1"/>
  <c r="AF87" i="1"/>
  <c r="AQ87" i="1" s="1"/>
  <c r="AX87" i="1" s="1"/>
  <c r="AF84" i="1"/>
  <c r="AF99" i="1" l="1"/>
  <c r="AQ98" i="1"/>
  <c r="AX98" i="1" s="1"/>
  <c r="H96" i="1"/>
  <c r="AQ84" i="1"/>
  <c r="AX84" i="1" s="1"/>
  <c r="AF86" i="1"/>
  <c r="AQ86" i="1" s="1"/>
  <c r="AX86" i="1" s="1"/>
  <c r="H98" i="1"/>
  <c r="S98" i="1" s="1"/>
  <c r="Z98" i="1" s="1"/>
  <c r="S95" i="1"/>
  <c r="Z95" i="1" s="1"/>
  <c r="L86" i="1"/>
  <c r="S85" i="1"/>
  <c r="Z85" i="1" s="1"/>
  <c r="AF100" i="1" l="1"/>
  <c r="AQ99" i="1"/>
  <c r="AX99" i="1" s="1"/>
  <c r="H97" i="1"/>
  <c r="S97" i="1" s="1"/>
  <c r="Z97" i="1" s="1"/>
  <c r="S96" i="1"/>
  <c r="Z96" i="1" s="1"/>
  <c r="L87" i="1"/>
  <c r="S86" i="1"/>
  <c r="Z86" i="1" s="1"/>
  <c r="AF101" i="1" l="1"/>
  <c r="AQ100" i="1"/>
  <c r="AX100" i="1" s="1"/>
  <c r="L88" i="1"/>
  <c r="S87" i="1"/>
  <c r="Z87" i="1" s="1"/>
  <c r="AF102" i="1" l="1"/>
  <c r="AQ101" i="1"/>
  <c r="AX101" i="1" s="1"/>
  <c r="L89" i="1"/>
  <c r="S88" i="1"/>
  <c r="Z88" i="1" s="1"/>
  <c r="AF103" i="1" l="1"/>
  <c r="AQ103" i="1" s="1"/>
  <c r="AX103" i="1" s="1"/>
  <c r="AQ102" i="1"/>
  <c r="AX102" i="1" s="1"/>
  <c r="L90" i="1"/>
  <c r="S90" i="1" s="1"/>
  <c r="Z90" i="1" s="1"/>
  <c r="S89" i="1"/>
  <c r="Z89" i="1" s="1"/>
  <c r="AX104" i="1" l="1"/>
  <c r="AX105" i="1" s="1"/>
  <c r="AX106" i="1" s="1"/>
  <c r="BC252" i="2"/>
  <c r="BC25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<sst xmlns="http://schemas.openxmlformats.org/spreadsheetml/2006/main" count="2109" uniqueCount="278">
  <si>
    <t>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</si>
  <si>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</si>
  <si>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</si>
  <si>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</si>
  <si>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</si>
  <si>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</si>
  <si>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</si>
  <si>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</si>
  <si>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</si>
  <si>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</si>
  <si>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</si>
  <si>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</si>
  <si>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</si>
  <si>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U1</t>
  </si>
  <si>
    <t>U2</t>
  </si>
  <si>
    <t>U3</t>
  </si>
  <si>
    <t>U4</t>
  </si>
  <si>
    <t>U5</t>
  </si>
  <si>
    <t>U6</t>
  </si>
  <si>
    <t>U7</t>
  </si>
  <si>
    <t>U8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</si>
  <si>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</si>
  <si>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</si>
  <si>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</si>
  <si>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</si>
  <si>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</si>
  <si>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</si>
  <si>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</si>
  <si>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</si>
  <si>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</si>
  <si>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</si>
  <si>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</si>
  <si>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</si>
  <si>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</si>
  <si>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</si>
  <si>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</si>
  <si>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</si>
  <si>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</si>
  <si>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</si>
  <si>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</si>
  <si>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</si>
  <si>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</si>
  <si>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</si>
  <si>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</si>
  <si>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</si>
  <si>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D13</t>
  </si>
  <si>
    <t>a°</t>
  </si>
  <si>
    <r>
      <rPr>
        <sz val="8"/>
        <color theme="1"/>
        <rFont val="Symbol"/>
        <family val="1"/>
        <charset val="2"/>
      </rPr>
      <t xml:space="preserve">a </t>
    </r>
    <r>
      <rPr>
        <sz val="8"/>
        <color theme="1"/>
        <rFont val="Arial"/>
        <family val="2"/>
        <charset val="162"/>
      </rPr>
      <t>=</t>
    </r>
  </si>
  <si>
    <t>°</t>
  </si>
  <si>
    <t>çubuk no</t>
  </si>
  <si>
    <t>çubuk eksen uzunlukları (m)</t>
  </si>
  <si>
    <t>D10</t>
  </si>
  <si>
    <t>U9</t>
  </si>
  <si>
    <t>U10</t>
  </si>
  <si>
    <t>U11</t>
  </si>
  <si>
    <t>U12</t>
  </si>
  <si>
    <t>adet.</t>
  </si>
  <si>
    <t>L.20.3</t>
  </si>
  <si>
    <t>L.20.4</t>
  </si>
  <si>
    <t>L.25.3</t>
  </si>
  <si>
    <t>L.25.4</t>
  </si>
  <si>
    <t>L.25.5</t>
  </si>
  <si>
    <t>L.30.3</t>
  </si>
  <si>
    <t>L.30.4</t>
  </si>
  <si>
    <t>L.30.5</t>
  </si>
  <si>
    <t>L.35.3</t>
  </si>
  <si>
    <t>L.35.4</t>
  </si>
  <si>
    <t>L.35.5</t>
  </si>
  <si>
    <t>L.35.6</t>
  </si>
  <si>
    <t>L.40.3</t>
  </si>
  <si>
    <t>L.40.4</t>
  </si>
  <si>
    <t>L.40.5</t>
  </si>
  <si>
    <t>L.40.6</t>
  </si>
  <si>
    <t>L.45.4</t>
  </si>
  <si>
    <t>L.45.5</t>
  </si>
  <si>
    <t>L.45.6</t>
  </si>
  <si>
    <t>L.45.7</t>
  </si>
  <si>
    <t>L.50.4</t>
  </si>
  <si>
    <t>L.50.5</t>
  </si>
  <si>
    <t>L.50.6</t>
  </si>
  <si>
    <t>L.50.7</t>
  </si>
  <si>
    <t>L.50.8</t>
  </si>
  <si>
    <t>L.50.9</t>
  </si>
  <si>
    <t>L.55.5</t>
  </si>
  <si>
    <t>L.55.6</t>
  </si>
  <si>
    <t>L.55.8</t>
  </si>
  <si>
    <t>L.55.10</t>
  </si>
  <si>
    <t>L.60.5</t>
  </si>
  <si>
    <t>L.60.6</t>
  </si>
  <si>
    <t>L.60.8</t>
  </si>
  <si>
    <t>L.60.10</t>
  </si>
  <si>
    <t>L.65.6</t>
  </si>
  <si>
    <t>L.65.7</t>
  </si>
  <si>
    <t>L.65.8</t>
  </si>
  <si>
    <t>L.65.9</t>
  </si>
  <si>
    <t>L.65.11</t>
  </si>
  <si>
    <t>L.70.6</t>
  </si>
  <si>
    <t>L.70.7</t>
  </si>
  <si>
    <t>L.70.9</t>
  </si>
  <si>
    <t>L.70.11</t>
  </si>
  <si>
    <t>L.75.6</t>
  </si>
  <si>
    <t>L.75.7</t>
  </si>
  <si>
    <t>L.75.8</t>
  </si>
  <si>
    <t>L.75.10</t>
  </si>
  <si>
    <t>L.75.12</t>
  </si>
  <si>
    <t>L.80.7</t>
  </si>
  <si>
    <t>L.80.8</t>
  </si>
  <si>
    <t>L.80.10</t>
  </si>
  <si>
    <t>L.80.12</t>
  </si>
  <si>
    <t>L.80.14</t>
  </si>
  <si>
    <t>L.90.8</t>
  </si>
  <si>
    <t>L.90.9</t>
  </si>
  <si>
    <t>L.90.11</t>
  </si>
  <si>
    <t>L.90.13</t>
  </si>
  <si>
    <t>L.90.16</t>
  </si>
  <si>
    <t>L.100.8</t>
  </si>
  <si>
    <t>L.100.10</t>
  </si>
  <si>
    <t>L.100.12</t>
  </si>
  <si>
    <t>L.100.14</t>
  </si>
  <si>
    <t>L.100.16</t>
  </si>
  <si>
    <t>L.100.20</t>
  </si>
  <si>
    <t>L.110.10</t>
  </si>
  <si>
    <t>L.110.12</t>
  </si>
  <si>
    <t>L.110.14</t>
  </si>
  <si>
    <t>L.120.11</t>
  </si>
  <si>
    <t>L.120.12</t>
  </si>
  <si>
    <t>L.120.13</t>
  </si>
  <si>
    <t>L.120.15</t>
  </si>
  <si>
    <t>L.130.12</t>
  </si>
  <si>
    <t>L.130.14</t>
  </si>
  <si>
    <t>L.130.16</t>
  </si>
  <si>
    <t>L.140.13</t>
  </si>
  <si>
    <t>L.140.15</t>
  </si>
  <si>
    <t>L.150.12</t>
  </si>
  <si>
    <t>L.150.14</t>
  </si>
  <si>
    <t>L.150.15</t>
  </si>
  <si>
    <t>L.150.16</t>
  </si>
  <si>
    <t>L.150.18</t>
  </si>
  <si>
    <t>L.150.20</t>
  </si>
  <si>
    <t>L.160.15</t>
  </si>
  <si>
    <t>L.160.17</t>
  </si>
  <si>
    <t>L.160.19</t>
  </si>
  <si>
    <t>L.180.16</t>
  </si>
  <si>
    <t>L.180.18</t>
  </si>
  <si>
    <t>L.180.20</t>
  </si>
  <si>
    <t>L.180.22</t>
  </si>
  <si>
    <t>L.200.16</t>
  </si>
  <si>
    <t>L.200.18</t>
  </si>
  <si>
    <t>L.200.20</t>
  </si>
  <si>
    <t>L.200.24</t>
  </si>
  <si>
    <t>L.200.28</t>
  </si>
  <si>
    <t>L.250.18</t>
  </si>
  <si>
    <t>L.250.20</t>
  </si>
  <si>
    <t>L.250.22</t>
  </si>
  <si>
    <t>L.250.24</t>
  </si>
  <si>
    <t>G (kg/m.)</t>
  </si>
  <si>
    <t>L.30.20.3</t>
  </si>
  <si>
    <t>L.30.20.4</t>
  </si>
  <si>
    <t>L.40.20.3</t>
  </si>
  <si>
    <t>L.40.20.4</t>
  </si>
  <si>
    <t>L.45.30.3</t>
  </si>
  <si>
    <t>L.45.30.4</t>
  </si>
  <si>
    <t>L.45.30.5</t>
  </si>
  <si>
    <t>L.50.30.5</t>
  </si>
  <si>
    <t>L.50.40.4</t>
  </si>
  <si>
    <t>L.50.40.5</t>
  </si>
  <si>
    <t>L.60.30.5</t>
  </si>
  <si>
    <t>L.60.30.7</t>
  </si>
  <si>
    <t>L.60.40.5</t>
  </si>
  <si>
    <t>L.60.40.6</t>
  </si>
  <si>
    <t>L.60.40.7</t>
  </si>
  <si>
    <t>L.65.50.5</t>
  </si>
  <si>
    <t>L.65.50.7</t>
  </si>
  <si>
    <t>L.65.50.9</t>
  </si>
  <si>
    <t>L.75.50.5</t>
  </si>
  <si>
    <t>L.75.50.7</t>
  </si>
  <si>
    <t>L.75.50.9</t>
  </si>
  <si>
    <t>L.75.55.5</t>
  </si>
  <si>
    <t>L.75.55.7</t>
  </si>
  <si>
    <t>L.75.55.9</t>
  </si>
  <si>
    <t>L.80.40.6</t>
  </si>
  <si>
    <t>L.80.40.8</t>
  </si>
  <si>
    <t>L.80.65.6</t>
  </si>
  <si>
    <t>L.80.65.8</t>
  </si>
  <si>
    <t>L.80.65.10</t>
  </si>
  <si>
    <t>L.90.60.6</t>
  </si>
  <si>
    <t>L.90.60.8</t>
  </si>
  <si>
    <t>L.90.75.7</t>
  </si>
  <si>
    <t>L.100.50.6</t>
  </si>
  <si>
    <t>L.100.50.8</t>
  </si>
  <si>
    <t>L.100.50.10</t>
  </si>
  <si>
    <t>L.100.65.7</t>
  </si>
  <si>
    <t>L.100.65.9</t>
  </si>
  <si>
    <t>L.100.65.11</t>
  </si>
  <si>
    <t>L.100.75.7</t>
  </si>
  <si>
    <t>L.100.75.9</t>
  </si>
  <si>
    <t>L.100.75.11</t>
  </si>
  <si>
    <t>L.120.80.8</t>
  </si>
  <si>
    <t>L.120.80.10</t>
  </si>
  <si>
    <t>L.120.80.12</t>
  </si>
  <si>
    <t>L.120.80.14</t>
  </si>
  <si>
    <t>L.130.65.8</t>
  </si>
  <si>
    <t>L.130.65.10</t>
  </si>
  <si>
    <t>L.130.65.12</t>
  </si>
  <si>
    <t>L.130.75.8</t>
  </si>
  <si>
    <t>L.130.75.10</t>
  </si>
  <si>
    <t>L.130.75.12</t>
  </si>
  <si>
    <t>L.130.90.10</t>
  </si>
  <si>
    <t>L.130.90.12</t>
  </si>
  <si>
    <t>L.150.75.9</t>
  </si>
  <si>
    <t>L.150.75.11</t>
  </si>
  <si>
    <t>L.150.90.10</t>
  </si>
  <si>
    <t>L.150.90.12</t>
  </si>
  <si>
    <t>L.150.100.10</t>
  </si>
  <si>
    <t>L.150.100.12</t>
  </si>
  <si>
    <t>L.150.100.14</t>
  </si>
  <si>
    <t>L.160.80.10</t>
  </si>
  <si>
    <t>L.160.80.12</t>
  </si>
  <si>
    <t>L.160.80.14</t>
  </si>
  <si>
    <t>L.180.90.10</t>
  </si>
  <si>
    <t>L.180.90.12</t>
  </si>
  <si>
    <t>L.180.90.14</t>
  </si>
  <si>
    <t>L.200.100.10</t>
  </si>
  <si>
    <t>L.200.100.12</t>
  </si>
  <si>
    <t>L.200.100.14</t>
  </si>
  <si>
    <t>L.200.100.16</t>
  </si>
  <si>
    <t>L.250.90.10</t>
  </si>
  <si>
    <t>L.250.90.12</t>
  </si>
  <si>
    <t>L.250.90.14</t>
  </si>
  <si>
    <t>L.250.90.16</t>
  </si>
  <si>
    <t>korniyer</t>
  </si>
  <si>
    <t>YENİ</t>
  </si>
  <si>
    <t>(adet)</t>
  </si>
  <si>
    <t>seçilen korniyer</t>
  </si>
  <si>
    <t>(tipi)</t>
  </si>
  <si>
    <t>toplam uzunluk (m)</t>
  </si>
  <si>
    <t>G (kg/m)</t>
  </si>
  <si>
    <t>toplam ağırlık(kg)</t>
  </si>
  <si>
    <t>1 adet makas ağırlığı (kg)</t>
  </si>
  <si>
    <t>1 adet makas ağırlığı (ton)</t>
  </si>
  <si>
    <t>=</t>
  </si>
  <si>
    <t>mm. *</t>
  </si>
  <si>
    <t>kg</t>
  </si>
  <si>
    <t>düğüm noktası levhaları dahil 1 adet makas ağırlığı (ton)</t>
  </si>
  <si>
    <t>kg/m3</t>
  </si>
  <si>
    <t>adet.*</t>
  </si>
  <si>
    <t>Not: L 50.50.5 'den az korniyer seçilmez.</t>
  </si>
  <si>
    <t>O13</t>
  </si>
  <si>
    <t>O14</t>
  </si>
  <si>
    <t>V14</t>
  </si>
  <si>
    <t>V15</t>
  </si>
  <si>
    <t>D14</t>
  </si>
  <si>
    <t>U13</t>
  </si>
  <si>
    <t>U14</t>
  </si>
  <si>
    <t>FARKLI KOLLU KORNİYER</t>
  </si>
  <si>
    <t>EŞİT KOLLU KORNİYER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</si>
  <si>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</si>
  <si>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>TRAPEZ MAKAS AĞIRLIĞI HESABI ( L / 14 )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</si>
  <si>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TRAPEZ MAKAS AĞIRLIĞI HESABI ( L / 12 )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</si>
  <si>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TRAPEZ MAKAS AĞIRLIĞI HESABI ( L / 10 )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</si>
  <si>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TRAPEZ MAKAS AĞIRLIĞI HESABI ( L / 8 )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</si>
  <si>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TRAPEZ MAKAS AĞIRLIĞI HESABI ( L / 6 )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</si>
  <si>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t xml:space="preserve">yaklaşık olarak tüm düğüm noktası birleşiminde kullanılan toplam levha ağırlığı : 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</si>
  <si>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</si>
  <si>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</si>
  <si>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</si>
  <si>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</si>
  <si>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</si>
  <si>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</si>
  <si>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</si>
  <si>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</si>
  <si>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</si>
  <si>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</si>
  <si>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r>
      <rPr>
        <b/>
        <sz val="12"/>
        <color theme="7" tint="-0.499984740745262"/>
        <rFont val="Arial"/>
        <family val="2"/>
        <charset val="162"/>
      </rPr>
      <t>ÜÇGEN MAKAS AĞIRLIĞI HESABI ( L / 13 )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</si>
  <si>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ÜÇGEN MAKAS AĞIRLIĞI HESABI ( L / 11 )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</si>
  <si>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ÜÇGEN MAKAS AĞIRLIĞI HESABI ( L / 9 )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</si>
  <si>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ÜÇGEN MAKAS AĞIRLIĞI HESABI ( L / 7 )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</si>
  <si>
    <r>
      <rPr>
        <b/>
        <sz val="12"/>
        <color theme="7" tint="-0.499984740745262"/>
        <rFont val="Arial"/>
        <family val="2"/>
        <charset val="162"/>
      </rPr>
      <t>ÜÇGEN MAKAS AĞIRLIĞI HESABI ( L / 5 ) (tüm profiller korniyer)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</si>
</sst>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6" xfId="0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49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hidden="1"/>
    </xf>
    <xf numFmtId="0" fontId="3" fillId="3" borderId="38" xfId="0" applyFont="1" applyFill="1" applyBorder="1" applyAlignment="1" applyProtection="1">
      <alignment horizontal="center" vertical="center"/>
      <protection hidden="1"/>
    </xf>
    <xf numFmtId="0" fontId="3" fillId="3" borderId="39" xfId="0" applyFont="1" applyFill="1" applyBorder="1" applyAlignment="1" applyProtection="1">
      <alignment horizontal="center" vertical="center"/>
      <protection hidden="1"/>
    </xf>
    <xf numFmtId="164" fontId="3" fillId="0" borderId="29" xfId="0" applyNumberFormat="1" applyFont="1" applyBorder="1" applyAlignment="1" applyProtection="1">
      <alignment horizontal="center" vertical="center"/>
      <protection hidden="1"/>
    </xf>
    <xf numFmtId="164" fontId="3" fillId="0" borderId="30" xfId="0" applyNumberFormat="1" applyFont="1" applyBorder="1" applyAlignment="1" applyProtection="1">
      <alignment horizontal="center" vertical="center"/>
      <protection hidden="1"/>
    </xf>
    <xf numFmtId="164" fontId="3" fillId="0" borderId="31" xfId="0" applyNumberFormat="1" applyFont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164" fontId="3" fillId="0" borderId="12" xfId="0" applyNumberFormat="1" applyFont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164" fontId="3" fillId="0" borderId="22" xfId="0" applyNumberFormat="1" applyFont="1" applyBorder="1" applyAlignment="1" applyProtection="1">
      <alignment horizontal="center" vertical="center"/>
      <protection hidden="1"/>
    </xf>
    <xf numFmtId="164" fontId="3" fillId="0" borderId="23" xfId="0" applyNumberFormat="1" applyFont="1" applyBorder="1" applyAlignment="1" applyProtection="1">
      <alignment horizontal="center" vertical="center"/>
      <protection hidden="1"/>
    </xf>
    <xf numFmtId="164" fontId="3" fillId="0" borderId="32" xfId="0" applyNumberFormat="1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27" xfId="0" applyFont="1" applyFill="1" applyBorder="1" applyAlignment="1" applyProtection="1">
      <alignment horizontal="center" vertical="center"/>
      <protection hidden="1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  <protection hidden="1"/>
    </xf>
    <xf numFmtId="0" fontId="3" fillId="3" borderId="23" xfId="0" applyFont="1" applyFill="1" applyBorder="1" applyAlignment="1" applyProtection="1">
      <alignment horizontal="center" vertical="center"/>
      <protection hidden="1"/>
    </xf>
    <xf numFmtId="164" fontId="3" fillId="0" borderId="24" xfId="0" applyNumberFormat="1" applyFont="1" applyBorder="1" applyAlignment="1" applyProtection="1">
      <alignment horizontal="center" vertical="center"/>
      <protection hidden="1"/>
    </xf>
    <xf numFmtId="164" fontId="3" fillId="0" borderId="25" xfId="0" applyNumberFormat="1" applyFont="1" applyBorder="1" applyAlignment="1" applyProtection="1">
      <alignment horizontal="center" vertical="center"/>
      <protection hidden="1"/>
    </xf>
    <xf numFmtId="164" fontId="3" fillId="0" borderId="26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0" fillId="3" borderId="15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hidden="1"/>
    </xf>
    <xf numFmtId="164" fontId="0" fillId="0" borderId="20" xfId="0" applyNumberFormat="1" applyBorder="1" applyAlignment="1" applyProtection="1">
      <alignment horizontal="center" vertical="center"/>
      <protection hidden="1"/>
    </xf>
    <xf numFmtId="164" fontId="0" fillId="0" borderId="21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hidden="1"/>
    </xf>
    <xf numFmtId="164" fontId="0" fillId="0" borderId="23" xfId="0" applyNumberFormat="1" applyBorder="1" applyAlignment="1" applyProtection="1">
      <alignment horizontal="center" vertical="center"/>
      <protection hidden="1"/>
    </xf>
    <xf numFmtId="164" fontId="0" fillId="0" borderId="32" xfId="0" applyNumberForma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164" fontId="0" fillId="0" borderId="29" xfId="0" applyNumberFormat="1" applyBorder="1" applyAlignment="1" applyProtection="1">
      <alignment horizontal="center" vertical="center"/>
      <protection hidden="1"/>
    </xf>
    <xf numFmtId="164" fontId="0" fillId="0" borderId="30" xfId="0" applyNumberFormat="1" applyBorder="1" applyAlignment="1" applyProtection="1">
      <alignment horizontal="center" vertical="center"/>
      <protection hidden="1"/>
    </xf>
    <xf numFmtId="164" fontId="0" fillId="0" borderId="31" xfId="0" applyNumberForma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64" fontId="4" fillId="0" borderId="13" xfId="0" applyNumberFormat="1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3" fillId="3" borderId="40" xfId="0" applyFont="1" applyFill="1" applyBorder="1" applyAlignment="1" applyProtection="1">
      <alignment horizontal="center" vertical="center"/>
      <protection hidden="1"/>
    </xf>
    <xf numFmtId="0" fontId="3" fillId="3" borderId="31" xfId="0" applyFon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 textRotation="90"/>
      <protection hidden="1"/>
    </xf>
    <xf numFmtId="0" fontId="0" fillId="0" borderId="42" xfId="0" applyBorder="1" applyAlignment="1" applyProtection="1">
      <alignment horizontal="center" vertical="center" textRotation="90"/>
      <protection hidden="1"/>
    </xf>
    <xf numFmtId="0" fontId="0" fillId="0" borderId="43" xfId="0" applyBorder="1" applyAlignment="1" applyProtection="1">
      <alignment horizontal="center" vertical="center" textRotation="90"/>
      <protection hidden="1"/>
    </xf>
    <xf numFmtId="0" fontId="6" fillId="4" borderId="44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45" xfId="0" applyFont="1" applyFill="1" applyBorder="1" applyAlignment="1" applyProtection="1">
      <alignment horizontal="center" vertical="center"/>
      <protection hidden="1"/>
    </xf>
    <xf numFmtId="0" fontId="3" fillId="3" borderId="50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45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164" fontId="0" fillId="0" borderId="51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59</xdr:row>
      <xdr:rowOff>61913</xdr:rowOff>
    </xdr:from>
    <xdr:to>
      <xdr:col>55</xdr:col>
      <xdr:colOff>95250</xdr:colOff>
      <xdr:row>73</xdr:row>
      <xdr:rowOff>61913</xdr:rowOff>
    </xdr:to>
    <xdr:grpSp>
      <xdr:nvGrpSpPr>
        <xdr:cNvPr id="607" name="Group 606">
          <a:extLst>
            <a:ext uri="{FF2B5EF4-FFF2-40B4-BE49-F238E27FC236}">
              <a16:creationId xmlns:a16="http://schemas.microsoft.com/office/drawing/2014/main" id="{2CE2B1AE-C581-93B4-634E-B24EE323D347}"/>
            </a:ext>
          </a:extLst>
        </xdr:cNvPr>
        <xdr:cNvGrpSpPr/>
      </xdr:nvGrpSpPr>
      <xdr:grpSpPr>
        <a:xfrm>
          <a:off x="581025" y="9529763"/>
          <a:ext cx="8420100" cy="2000250"/>
          <a:chOff x="581025" y="9529763"/>
          <a:chExt cx="8420100" cy="2000250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A36E4751-4C51-841A-FAE2-A09E4DC55F64}"/>
              </a:ext>
            </a:extLst>
          </xdr:cNvPr>
          <xdr:cNvCxnSpPr/>
        </xdr:nvCxnSpPr>
        <xdr:spPr>
          <a:xfrm flipV="1">
            <a:off x="647700" y="10301286"/>
            <a:ext cx="0" cy="6000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FECFA5D-4D81-49F2-9430-C1980B2A1D78}"/>
              </a:ext>
            </a:extLst>
          </xdr:cNvPr>
          <xdr:cNvCxnSpPr/>
        </xdr:nvCxnSpPr>
        <xdr:spPr>
          <a:xfrm flipV="1">
            <a:off x="652463" y="9601200"/>
            <a:ext cx="3890962" cy="70000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F8498553-1AF0-9121-5826-454243D22293}"/>
              </a:ext>
            </a:extLst>
          </xdr:cNvPr>
          <xdr:cNvCxnSpPr/>
        </xdr:nvCxnSpPr>
        <xdr:spPr>
          <a:xfrm>
            <a:off x="652463" y="10896601"/>
            <a:ext cx="776763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6554B675-7CBA-16F3-FED1-6AAE6C8D4270}"/>
              </a:ext>
            </a:extLst>
          </xdr:cNvPr>
          <xdr:cNvCxnSpPr/>
        </xdr:nvCxnSpPr>
        <xdr:spPr>
          <a:xfrm>
            <a:off x="4533900" y="9601200"/>
            <a:ext cx="3890963" cy="68664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6286BC-C2F5-4FAB-9730-D6313AF66E1E}"/>
              </a:ext>
            </a:extLst>
          </xdr:cNvPr>
          <xdr:cNvCxnSpPr/>
        </xdr:nvCxnSpPr>
        <xdr:spPr>
          <a:xfrm flipV="1">
            <a:off x="8420100" y="10282238"/>
            <a:ext cx="0" cy="619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54965B0A-5D6C-4BAA-8914-B0422CBF1D91}"/>
              </a:ext>
            </a:extLst>
          </xdr:cNvPr>
          <xdr:cNvCxnSpPr/>
        </xdr:nvCxnSpPr>
        <xdr:spPr>
          <a:xfrm flipV="1">
            <a:off x="4533900" y="9610725"/>
            <a:ext cx="0" cy="12763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1907715D-837C-4DB3-AF6F-874239B9F0DB}"/>
              </a:ext>
            </a:extLst>
          </xdr:cNvPr>
          <xdr:cNvCxnSpPr/>
        </xdr:nvCxnSpPr>
        <xdr:spPr>
          <a:xfrm flipV="1">
            <a:off x="3886200" y="9705975"/>
            <a:ext cx="0" cy="11811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917FDF9-E620-48A0-97C8-2FC222455C38}"/>
              </a:ext>
            </a:extLst>
          </xdr:cNvPr>
          <xdr:cNvCxnSpPr/>
        </xdr:nvCxnSpPr>
        <xdr:spPr>
          <a:xfrm flipV="1">
            <a:off x="3238500" y="9839325"/>
            <a:ext cx="0" cy="10477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743BB135-27F6-4AB6-AB95-6B6A23A98EF9}"/>
              </a:ext>
            </a:extLst>
          </xdr:cNvPr>
          <xdr:cNvCxnSpPr/>
        </xdr:nvCxnSpPr>
        <xdr:spPr>
          <a:xfrm flipV="1">
            <a:off x="2590800" y="9944100"/>
            <a:ext cx="0" cy="9429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49A0B6EA-68C8-4B5F-969C-1523943D7B0E}"/>
              </a:ext>
            </a:extLst>
          </xdr:cNvPr>
          <xdr:cNvCxnSpPr/>
        </xdr:nvCxnSpPr>
        <xdr:spPr>
          <a:xfrm flipV="1">
            <a:off x="1943100" y="10077450"/>
            <a:ext cx="0" cy="8096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FC5FACF3-3972-495C-B521-AE8D029A8C95}"/>
              </a:ext>
            </a:extLst>
          </xdr:cNvPr>
          <xdr:cNvCxnSpPr/>
        </xdr:nvCxnSpPr>
        <xdr:spPr>
          <a:xfrm flipV="1">
            <a:off x="1295407" y="10186988"/>
            <a:ext cx="0" cy="70008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23FCD916-54B0-495D-BEF9-E63B2CF8AD37}"/>
              </a:ext>
            </a:extLst>
          </xdr:cNvPr>
          <xdr:cNvCxnSpPr/>
        </xdr:nvCxnSpPr>
        <xdr:spPr>
          <a:xfrm flipV="1">
            <a:off x="7772400" y="10167937"/>
            <a:ext cx="0" cy="72866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6DB6116F-6664-4BEE-A650-7FA8B22548D8}"/>
              </a:ext>
            </a:extLst>
          </xdr:cNvPr>
          <xdr:cNvCxnSpPr/>
        </xdr:nvCxnSpPr>
        <xdr:spPr>
          <a:xfrm flipV="1">
            <a:off x="7124700" y="10063162"/>
            <a:ext cx="0" cy="8382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95A732B6-EC1F-4EB7-A294-E69BE3424D52}"/>
              </a:ext>
            </a:extLst>
          </xdr:cNvPr>
          <xdr:cNvCxnSpPr/>
        </xdr:nvCxnSpPr>
        <xdr:spPr>
          <a:xfrm flipV="1">
            <a:off x="6477001" y="9958388"/>
            <a:ext cx="0" cy="93821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BAE3992-0A3B-4ABE-802B-CF45D90EC58D}"/>
              </a:ext>
            </a:extLst>
          </xdr:cNvPr>
          <xdr:cNvCxnSpPr/>
        </xdr:nvCxnSpPr>
        <xdr:spPr>
          <a:xfrm flipV="1">
            <a:off x="5829297" y="9829800"/>
            <a:ext cx="0" cy="10572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333B1B8D-48AE-4790-A227-C3C4E6A9789C}"/>
              </a:ext>
            </a:extLst>
          </xdr:cNvPr>
          <xdr:cNvCxnSpPr/>
        </xdr:nvCxnSpPr>
        <xdr:spPr>
          <a:xfrm flipV="1">
            <a:off x="5181600" y="9705975"/>
            <a:ext cx="0" cy="11811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9C28C0CD-4C86-3651-CAEF-C77C159FC962}"/>
              </a:ext>
            </a:extLst>
          </xdr:cNvPr>
          <xdr:cNvCxnSpPr/>
        </xdr:nvCxnSpPr>
        <xdr:spPr>
          <a:xfrm flipH="1" flipV="1">
            <a:off x="3890963" y="9725025"/>
            <a:ext cx="642937" cy="116681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FF647A69-5659-470E-8797-3366A4CAAADE}"/>
              </a:ext>
            </a:extLst>
          </xdr:cNvPr>
          <xdr:cNvCxnSpPr/>
        </xdr:nvCxnSpPr>
        <xdr:spPr>
          <a:xfrm flipH="1" flipV="1">
            <a:off x="3243263" y="9839325"/>
            <a:ext cx="642937" cy="105251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BF669920-3BD5-4CC6-AA45-0150ED82ED76}"/>
              </a:ext>
            </a:extLst>
          </xdr:cNvPr>
          <xdr:cNvCxnSpPr/>
        </xdr:nvCxnSpPr>
        <xdr:spPr>
          <a:xfrm flipH="1" flipV="1">
            <a:off x="2590800" y="9953625"/>
            <a:ext cx="642938" cy="9334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3CDAE72B-30B5-4E0F-8254-DCB2CC4053F7}"/>
              </a:ext>
            </a:extLst>
          </xdr:cNvPr>
          <xdr:cNvCxnSpPr/>
        </xdr:nvCxnSpPr>
        <xdr:spPr>
          <a:xfrm flipH="1" flipV="1">
            <a:off x="1938338" y="10067925"/>
            <a:ext cx="652462" cy="8191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4342462B-E8D9-4C89-994A-371124B2BAE8}"/>
              </a:ext>
            </a:extLst>
          </xdr:cNvPr>
          <xdr:cNvCxnSpPr/>
        </xdr:nvCxnSpPr>
        <xdr:spPr>
          <a:xfrm flipH="1" flipV="1">
            <a:off x="1295400" y="10187815"/>
            <a:ext cx="647700" cy="70402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CD081D9C-9C5C-4CCE-A47D-CB72D30BE664}"/>
              </a:ext>
            </a:extLst>
          </xdr:cNvPr>
          <xdr:cNvCxnSpPr/>
        </xdr:nvCxnSpPr>
        <xdr:spPr>
          <a:xfrm flipH="1" flipV="1">
            <a:off x="652463" y="10301288"/>
            <a:ext cx="642936" cy="59531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DCC21885-DE2F-F708-9BA0-64FFB4FD5BDF}"/>
              </a:ext>
            </a:extLst>
          </xdr:cNvPr>
          <xdr:cNvCxnSpPr/>
        </xdr:nvCxnSpPr>
        <xdr:spPr>
          <a:xfrm flipV="1">
            <a:off x="4538663" y="9715500"/>
            <a:ext cx="642937" cy="11763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106898A5-760F-F9C8-DB46-AF9151A5042B}"/>
              </a:ext>
            </a:extLst>
          </xdr:cNvPr>
          <xdr:cNvCxnSpPr/>
        </xdr:nvCxnSpPr>
        <xdr:spPr>
          <a:xfrm flipV="1">
            <a:off x="5186363" y="9829800"/>
            <a:ext cx="642937" cy="10620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AE07E6FF-6310-DFA4-2EBA-FFB6C08E1400}"/>
              </a:ext>
            </a:extLst>
          </xdr:cNvPr>
          <xdr:cNvCxnSpPr/>
        </xdr:nvCxnSpPr>
        <xdr:spPr>
          <a:xfrm flipV="1">
            <a:off x="5829300" y="9946548"/>
            <a:ext cx="647700" cy="93717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8C337297-8DE3-953C-BC0C-00F1D99DF617}"/>
              </a:ext>
            </a:extLst>
          </xdr:cNvPr>
          <xdr:cNvCxnSpPr/>
        </xdr:nvCxnSpPr>
        <xdr:spPr>
          <a:xfrm flipV="1">
            <a:off x="6472236" y="10053638"/>
            <a:ext cx="657227" cy="838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253F908-252D-A5F7-E2AF-870839BD4A07}"/>
              </a:ext>
            </a:extLst>
          </xdr:cNvPr>
          <xdr:cNvCxnSpPr/>
        </xdr:nvCxnSpPr>
        <xdr:spPr>
          <a:xfrm flipV="1">
            <a:off x="7119938" y="10177463"/>
            <a:ext cx="642937" cy="7191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6204F938-80E3-BF3D-3AE6-6563202E64AB}"/>
              </a:ext>
            </a:extLst>
          </xdr:cNvPr>
          <xdr:cNvCxnSpPr/>
        </xdr:nvCxnSpPr>
        <xdr:spPr>
          <a:xfrm flipV="1">
            <a:off x="7777163" y="10282238"/>
            <a:ext cx="647700" cy="6096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Oval 65">
            <a:extLst>
              <a:ext uri="{FF2B5EF4-FFF2-40B4-BE49-F238E27FC236}">
                <a16:creationId xmlns:a16="http://schemas.microsoft.com/office/drawing/2014/main" id="{5C21230D-812F-0C7D-4030-73E980B9DB3C}"/>
              </a:ext>
            </a:extLst>
          </xdr:cNvPr>
          <xdr:cNvSpPr/>
        </xdr:nvSpPr>
        <xdr:spPr>
          <a:xfrm>
            <a:off x="604837" y="1026318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" name="Oval 66">
            <a:extLst>
              <a:ext uri="{FF2B5EF4-FFF2-40B4-BE49-F238E27FC236}">
                <a16:creationId xmlns:a16="http://schemas.microsoft.com/office/drawing/2014/main" id="{0A19003B-902D-4BE2-8A16-D2FBFD1A8729}"/>
              </a:ext>
            </a:extLst>
          </xdr:cNvPr>
          <xdr:cNvSpPr/>
        </xdr:nvSpPr>
        <xdr:spPr>
          <a:xfrm>
            <a:off x="604837" y="1083944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" name="Oval 67">
            <a:extLst>
              <a:ext uri="{FF2B5EF4-FFF2-40B4-BE49-F238E27FC236}">
                <a16:creationId xmlns:a16="http://schemas.microsoft.com/office/drawing/2014/main" id="{B79F04C8-3485-489C-B4E1-0AD3F5459D28}"/>
              </a:ext>
            </a:extLst>
          </xdr:cNvPr>
          <xdr:cNvSpPr/>
        </xdr:nvSpPr>
        <xdr:spPr>
          <a:xfrm>
            <a:off x="1257299" y="1014412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" name="Oval 68">
            <a:extLst>
              <a:ext uri="{FF2B5EF4-FFF2-40B4-BE49-F238E27FC236}">
                <a16:creationId xmlns:a16="http://schemas.microsoft.com/office/drawing/2014/main" id="{39CBA7FF-0721-47CF-AAB1-F23FB72C18E9}"/>
              </a:ext>
            </a:extLst>
          </xdr:cNvPr>
          <xdr:cNvSpPr/>
        </xdr:nvSpPr>
        <xdr:spPr>
          <a:xfrm>
            <a:off x="1247774" y="108489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" name="Oval 69">
            <a:extLst>
              <a:ext uri="{FF2B5EF4-FFF2-40B4-BE49-F238E27FC236}">
                <a16:creationId xmlns:a16="http://schemas.microsoft.com/office/drawing/2014/main" id="{6ACE91BA-A835-46F7-9AA6-6CCFA1509ECE}"/>
              </a:ext>
            </a:extLst>
          </xdr:cNvPr>
          <xdr:cNvSpPr/>
        </xdr:nvSpPr>
        <xdr:spPr>
          <a:xfrm>
            <a:off x="1900237" y="1002506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E26CD852-DA1B-45F0-ABD1-F2D4E85BF8C7}"/>
              </a:ext>
            </a:extLst>
          </xdr:cNvPr>
          <xdr:cNvSpPr/>
        </xdr:nvSpPr>
        <xdr:spPr>
          <a:xfrm>
            <a:off x="2547938" y="991076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" name="Oval 71">
            <a:extLst>
              <a:ext uri="{FF2B5EF4-FFF2-40B4-BE49-F238E27FC236}">
                <a16:creationId xmlns:a16="http://schemas.microsoft.com/office/drawing/2014/main" id="{99E014B2-A7C4-41D8-98F7-B71D08CE01FC}"/>
              </a:ext>
            </a:extLst>
          </xdr:cNvPr>
          <xdr:cNvSpPr/>
        </xdr:nvSpPr>
        <xdr:spPr>
          <a:xfrm>
            <a:off x="3195636" y="978693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Oval 72">
            <a:extLst>
              <a:ext uri="{FF2B5EF4-FFF2-40B4-BE49-F238E27FC236}">
                <a16:creationId xmlns:a16="http://schemas.microsoft.com/office/drawing/2014/main" id="{4ED67397-4A5E-4836-B73E-72FDF5A34641}"/>
              </a:ext>
            </a:extLst>
          </xdr:cNvPr>
          <xdr:cNvSpPr/>
        </xdr:nvSpPr>
        <xdr:spPr>
          <a:xfrm>
            <a:off x="3843338" y="1085373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" name="Oval 73">
            <a:extLst>
              <a:ext uri="{FF2B5EF4-FFF2-40B4-BE49-F238E27FC236}">
                <a16:creationId xmlns:a16="http://schemas.microsoft.com/office/drawing/2014/main" id="{9861EA10-9083-4BA2-B9B6-7F4F6DAE454F}"/>
              </a:ext>
            </a:extLst>
          </xdr:cNvPr>
          <xdr:cNvSpPr/>
        </xdr:nvSpPr>
        <xdr:spPr>
          <a:xfrm>
            <a:off x="4486275" y="108489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193D512D-5B55-4BAB-9082-45448CC3CB82}"/>
              </a:ext>
            </a:extLst>
          </xdr:cNvPr>
          <xdr:cNvSpPr/>
        </xdr:nvSpPr>
        <xdr:spPr>
          <a:xfrm>
            <a:off x="2547937" y="1084897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" name="Oval 75">
            <a:extLst>
              <a:ext uri="{FF2B5EF4-FFF2-40B4-BE49-F238E27FC236}">
                <a16:creationId xmlns:a16="http://schemas.microsoft.com/office/drawing/2014/main" id="{5A0DF560-468B-496A-B63A-D67CC8B4A426}"/>
              </a:ext>
            </a:extLst>
          </xdr:cNvPr>
          <xdr:cNvSpPr/>
        </xdr:nvSpPr>
        <xdr:spPr>
          <a:xfrm>
            <a:off x="3195638" y="1085373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1CF8ACF7-E460-414D-A3F1-5727BEB0CA13}"/>
              </a:ext>
            </a:extLst>
          </xdr:cNvPr>
          <xdr:cNvSpPr/>
        </xdr:nvSpPr>
        <xdr:spPr>
          <a:xfrm>
            <a:off x="1900237" y="108489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0E01B4D0-0A25-4D38-8EAC-CB9D6271E023}"/>
              </a:ext>
            </a:extLst>
          </xdr:cNvPr>
          <xdr:cNvSpPr/>
        </xdr:nvSpPr>
        <xdr:spPr>
          <a:xfrm>
            <a:off x="3843337" y="967263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" name="Oval 78">
            <a:extLst>
              <a:ext uri="{FF2B5EF4-FFF2-40B4-BE49-F238E27FC236}">
                <a16:creationId xmlns:a16="http://schemas.microsoft.com/office/drawing/2014/main" id="{4262A52F-D959-4929-883A-52724A38AC4F}"/>
              </a:ext>
            </a:extLst>
          </xdr:cNvPr>
          <xdr:cNvSpPr/>
        </xdr:nvSpPr>
        <xdr:spPr>
          <a:xfrm>
            <a:off x="4491036" y="955833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0" name="Oval 79">
            <a:extLst>
              <a:ext uri="{FF2B5EF4-FFF2-40B4-BE49-F238E27FC236}">
                <a16:creationId xmlns:a16="http://schemas.microsoft.com/office/drawing/2014/main" id="{87D9C19C-EF72-4E75-9BAE-E479AFCCFEC5}"/>
              </a:ext>
            </a:extLst>
          </xdr:cNvPr>
          <xdr:cNvSpPr/>
        </xdr:nvSpPr>
        <xdr:spPr>
          <a:xfrm>
            <a:off x="5143498" y="1085373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1" name="Oval 80">
            <a:extLst>
              <a:ext uri="{FF2B5EF4-FFF2-40B4-BE49-F238E27FC236}">
                <a16:creationId xmlns:a16="http://schemas.microsoft.com/office/drawing/2014/main" id="{B2EE8260-BB87-43F8-9935-54597F7D9C91}"/>
              </a:ext>
            </a:extLst>
          </xdr:cNvPr>
          <xdr:cNvSpPr/>
        </xdr:nvSpPr>
        <xdr:spPr>
          <a:xfrm>
            <a:off x="6419848" y="990123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A2C19770-D7C5-4D5B-BD66-2EA0BEBC3B15}"/>
              </a:ext>
            </a:extLst>
          </xdr:cNvPr>
          <xdr:cNvSpPr/>
        </xdr:nvSpPr>
        <xdr:spPr>
          <a:xfrm>
            <a:off x="6424611" y="108489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78D38A4C-923F-4831-9601-19DBF8CFFD67}"/>
              </a:ext>
            </a:extLst>
          </xdr:cNvPr>
          <xdr:cNvSpPr/>
        </xdr:nvSpPr>
        <xdr:spPr>
          <a:xfrm>
            <a:off x="7081838" y="100107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6E8D03DA-4C3D-4EDC-93F5-5021C3157606}"/>
              </a:ext>
            </a:extLst>
          </xdr:cNvPr>
          <xdr:cNvSpPr/>
        </xdr:nvSpPr>
        <xdr:spPr>
          <a:xfrm>
            <a:off x="5138737" y="966787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E060982E-C203-437B-A8CF-8EED17FE8B59}"/>
              </a:ext>
            </a:extLst>
          </xdr:cNvPr>
          <xdr:cNvSpPr/>
        </xdr:nvSpPr>
        <xdr:spPr>
          <a:xfrm>
            <a:off x="5786437" y="978217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E29FE4B9-57FC-4585-AAAA-DAA793AE8BD6}"/>
              </a:ext>
            </a:extLst>
          </xdr:cNvPr>
          <xdr:cNvSpPr/>
        </xdr:nvSpPr>
        <xdr:spPr>
          <a:xfrm>
            <a:off x="5791197" y="1084897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57BE5DE1-BFAE-4F33-A3A6-84A9D491433D}"/>
              </a:ext>
            </a:extLst>
          </xdr:cNvPr>
          <xdr:cNvSpPr/>
        </xdr:nvSpPr>
        <xdr:spPr>
          <a:xfrm>
            <a:off x="7724776" y="101250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Oval 87">
            <a:extLst>
              <a:ext uri="{FF2B5EF4-FFF2-40B4-BE49-F238E27FC236}">
                <a16:creationId xmlns:a16="http://schemas.microsoft.com/office/drawing/2014/main" id="{A6DFF347-5B3E-4EA0-91D3-47DF84040B29}"/>
              </a:ext>
            </a:extLst>
          </xdr:cNvPr>
          <xdr:cNvSpPr/>
        </xdr:nvSpPr>
        <xdr:spPr>
          <a:xfrm>
            <a:off x="7729538" y="108489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F510DDE3-6E42-4EC8-8BE6-ADF50042C014}"/>
              </a:ext>
            </a:extLst>
          </xdr:cNvPr>
          <xdr:cNvSpPr/>
        </xdr:nvSpPr>
        <xdr:spPr>
          <a:xfrm>
            <a:off x="8377237" y="1084897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:a16="http://schemas.microsoft.com/office/drawing/2014/main" id="{D4277E96-A938-48A8-B12A-A347596AD0CF}"/>
              </a:ext>
            </a:extLst>
          </xdr:cNvPr>
          <xdr:cNvSpPr/>
        </xdr:nvSpPr>
        <xdr:spPr>
          <a:xfrm>
            <a:off x="8377236" y="102393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D5B9B2B9-746C-9E60-39D8-57E284C64B34}"/>
              </a:ext>
            </a:extLst>
          </xdr:cNvPr>
          <xdr:cNvCxnSpPr/>
        </xdr:nvCxnSpPr>
        <xdr:spPr>
          <a:xfrm>
            <a:off x="4786313" y="9605963"/>
            <a:ext cx="4214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3D93C554-3250-7950-D19E-E92120CBC118}"/>
              </a:ext>
            </a:extLst>
          </xdr:cNvPr>
          <xdr:cNvCxnSpPr/>
        </xdr:nvCxnSpPr>
        <xdr:spPr>
          <a:xfrm>
            <a:off x="8582025" y="10896600"/>
            <a:ext cx="400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6ED8167E-B896-E815-6B67-94B1E6DB4683}"/>
              </a:ext>
            </a:extLst>
          </xdr:cNvPr>
          <xdr:cNvCxnSpPr/>
        </xdr:nvCxnSpPr>
        <xdr:spPr>
          <a:xfrm flipV="1">
            <a:off x="8905875" y="9529763"/>
            <a:ext cx="0" cy="1438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6ED28A73-141D-6237-CC03-BD9CE09EB931}"/>
              </a:ext>
            </a:extLst>
          </xdr:cNvPr>
          <xdr:cNvCxnSpPr/>
        </xdr:nvCxnSpPr>
        <xdr:spPr>
          <a:xfrm flipH="1">
            <a:off x="8863012" y="108585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CD452E3F-D609-4BF1-88A6-7D497B6DFFD4}"/>
              </a:ext>
            </a:extLst>
          </xdr:cNvPr>
          <xdr:cNvCxnSpPr/>
        </xdr:nvCxnSpPr>
        <xdr:spPr>
          <a:xfrm flipH="1">
            <a:off x="8863012" y="957262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5AC8B97E-E38F-4317-887E-DE3678A736BE}"/>
              </a:ext>
            </a:extLst>
          </xdr:cNvPr>
          <xdr:cNvCxnSpPr/>
        </xdr:nvCxnSpPr>
        <xdr:spPr>
          <a:xfrm>
            <a:off x="8582025" y="10296523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DD1C1936-D65F-49C4-9236-65BB2DBAE554}"/>
              </a:ext>
            </a:extLst>
          </xdr:cNvPr>
          <xdr:cNvCxnSpPr/>
        </xdr:nvCxnSpPr>
        <xdr:spPr>
          <a:xfrm flipH="1">
            <a:off x="8863014" y="1025842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CE7FE031-A43A-5400-4457-BDB1A78F0B09}"/>
              </a:ext>
            </a:extLst>
          </xdr:cNvPr>
          <xdr:cNvCxnSpPr/>
        </xdr:nvCxnSpPr>
        <xdr:spPr>
          <a:xfrm>
            <a:off x="647703" y="10991850"/>
            <a:ext cx="0" cy="538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A86918FA-2A70-ADA1-6E07-A2A735C1B561}"/>
              </a:ext>
            </a:extLst>
          </xdr:cNvPr>
          <xdr:cNvCxnSpPr/>
        </xdr:nvCxnSpPr>
        <xdr:spPr>
          <a:xfrm>
            <a:off x="581025" y="11468100"/>
            <a:ext cx="7929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8EAE3540-7940-0A3F-BBE9-B62C9E115B93}"/>
              </a:ext>
            </a:extLst>
          </xdr:cNvPr>
          <xdr:cNvCxnSpPr/>
        </xdr:nvCxnSpPr>
        <xdr:spPr>
          <a:xfrm flipH="1">
            <a:off x="609602" y="1143476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18DD9CD3-8DAF-4C8A-84E5-52235F52E1DD}"/>
              </a:ext>
            </a:extLst>
          </xdr:cNvPr>
          <xdr:cNvCxnSpPr/>
        </xdr:nvCxnSpPr>
        <xdr:spPr>
          <a:xfrm>
            <a:off x="8420095" y="10991850"/>
            <a:ext cx="0" cy="538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61C88F02-475C-4B9B-8394-1EBAD195BF01}"/>
              </a:ext>
            </a:extLst>
          </xdr:cNvPr>
          <xdr:cNvCxnSpPr/>
        </xdr:nvCxnSpPr>
        <xdr:spPr>
          <a:xfrm flipH="1">
            <a:off x="8381994" y="1143476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" name="Oval 115">
            <a:extLst>
              <a:ext uri="{FF2B5EF4-FFF2-40B4-BE49-F238E27FC236}">
                <a16:creationId xmlns:a16="http://schemas.microsoft.com/office/drawing/2014/main" id="{420449F4-E6A9-4DFD-8212-A95598132F73}"/>
              </a:ext>
            </a:extLst>
          </xdr:cNvPr>
          <xdr:cNvSpPr/>
        </xdr:nvSpPr>
        <xdr:spPr>
          <a:xfrm>
            <a:off x="7081838" y="1084897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84BCA874-B435-12B0-1776-70FB998F904C}"/>
              </a:ext>
            </a:extLst>
          </xdr:cNvPr>
          <xdr:cNvCxnSpPr/>
        </xdr:nvCxnSpPr>
        <xdr:spPr>
          <a:xfrm>
            <a:off x="652463" y="10310813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" name="Arc 143">
            <a:extLst>
              <a:ext uri="{FF2B5EF4-FFF2-40B4-BE49-F238E27FC236}">
                <a16:creationId xmlns:a16="http://schemas.microsoft.com/office/drawing/2014/main" id="{E89B674B-5545-F53E-AD5D-057B3F3D1AA7}"/>
              </a:ext>
            </a:extLst>
          </xdr:cNvPr>
          <xdr:cNvSpPr/>
        </xdr:nvSpPr>
        <xdr:spPr>
          <a:xfrm rot="2187373">
            <a:off x="809626" y="10206039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" name="Straight Connector 1">
            <a:extLst>
              <a:ext uri="{FF2B5EF4-FFF2-40B4-BE49-F238E27FC236}">
                <a16:creationId xmlns:a16="http://schemas.microsoft.com/office/drawing/2014/main" id="{017102D5-013C-4CF6-B07F-2E8B480C923C}"/>
              </a:ext>
            </a:extLst>
          </xdr:cNvPr>
          <xdr:cNvCxnSpPr/>
        </xdr:nvCxnSpPr>
        <xdr:spPr>
          <a:xfrm>
            <a:off x="581025" y="11182350"/>
            <a:ext cx="79295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2C4AE564-0F1A-475E-B884-A6A26CAC5958}"/>
              </a:ext>
            </a:extLst>
          </xdr:cNvPr>
          <xdr:cNvCxnSpPr/>
        </xdr:nvCxnSpPr>
        <xdr:spPr>
          <a:xfrm flipH="1">
            <a:off x="609602" y="1114901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94B1D76-7664-4724-A961-EE977FC0714C}"/>
              </a:ext>
            </a:extLst>
          </xdr:cNvPr>
          <xdr:cNvCxnSpPr/>
        </xdr:nvCxnSpPr>
        <xdr:spPr>
          <a:xfrm flipH="1">
            <a:off x="8381994" y="1114901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B7B725A2-B7B0-4A03-A981-394EF973669F}"/>
              </a:ext>
            </a:extLst>
          </xdr:cNvPr>
          <xdr:cNvCxnSpPr/>
        </xdr:nvCxnSpPr>
        <xdr:spPr>
          <a:xfrm>
            <a:off x="4533902" y="10987088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5EB7BB42-807E-4A25-898A-23A583781F96}"/>
              </a:ext>
            </a:extLst>
          </xdr:cNvPr>
          <xdr:cNvCxnSpPr/>
        </xdr:nvCxnSpPr>
        <xdr:spPr>
          <a:xfrm flipH="1">
            <a:off x="4495801" y="1114901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4B734A8B-A78B-4696-AE39-99EB4EA9A24C}"/>
              </a:ext>
            </a:extLst>
          </xdr:cNvPr>
          <xdr:cNvCxnSpPr/>
        </xdr:nvCxnSpPr>
        <xdr:spPr>
          <a:xfrm>
            <a:off x="51816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C17F7EC-75F3-462E-BA7A-AB457FAF55F8}"/>
              </a:ext>
            </a:extLst>
          </xdr:cNvPr>
          <xdr:cNvCxnSpPr/>
        </xdr:nvCxnSpPr>
        <xdr:spPr>
          <a:xfrm flipH="1">
            <a:off x="51435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68A633A4-248B-4D86-80A0-C184E3CD4144}"/>
              </a:ext>
            </a:extLst>
          </xdr:cNvPr>
          <xdr:cNvCxnSpPr/>
        </xdr:nvCxnSpPr>
        <xdr:spPr>
          <a:xfrm>
            <a:off x="58293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941F9BA4-6048-43F1-9195-5F67DEDD9D3C}"/>
              </a:ext>
            </a:extLst>
          </xdr:cNvPr>
          <xdr:cNvCxnSpPr/>
        </xdr:nvCxnSpPr>
        <xdr:spPr>
          <a:xfrm flipH="1">
            <a:off x="57912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62E59DF4-0BE9-4B6B-B2BD-3D987AFBE8CB}"/>
              </a:ext>
            </a:extLst>
          </xdr:cNvPr>
          <xdr:cNvCxnSpPr/>
        </xdr:nvCxnSpPr>
        <xdr:spPr>
          <a:xfrm>
            <a:off x="64770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8C78F253-CF42-416F-8ADA-30C73D6F47CE}"/>
              </a:ext>
            </a:extLst>
          </xdr:cNvPr>
          <xdr:cNvCxnSpPr/>
        </xdr:nvCxnSpPr>
        <xdr:spPr>
          <a:xfrm flipH="1">
            <a:off x="64389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9BA15B9E-014B-43F8-855E-1FE3FEE010BD}"/>
              </a:ext>
            </a:extLst>
          </xdr:cNvPr>
          <xdr:cNvCxnSpPr/>
        </xdr:nvCxnSpPr>
        <xdr:spPr>
          <a:xfrm>
            <a:off x="71247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CE2A3647-823A-4314-B871-1AFB49FED622}"/>
              </a:ext>
            </a:extLst>
          </xdr:cNvPr>
          <xdr:cNvCxnSpPr/>
        </xdr:nvCxnSpPr>
        <xdr:spPr>
          <a:xfrm flipH="1">
            <a:off x="70866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D5C4665F-B565-49A7-AF88-52530B6DB859}"/>
              </a:ext>
            </a:extLst>
          </xdr:cNvPr>
          <xdr:cNvCxnSpPr/>
        </xdr:nvCxnSpPr>
        <xdr:spPr>
          <a:xfrm>
            <a:off x="77724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1506B53F-D865-45AF-BB81-89AE370FC406}"/>
              </a:ext>
            </a:extLst>
          </xdr:cNvPr>
          <xdr:cNvCxnSpPr/>
        </xdr:nvCxnSpPr>
        <xdr:spPr>
          <a:xfrm flipH="1">
            <a:off x="77343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73E11A22-693E-4699-829A-378B52DFA51F}"/>
              </a:ext>
            </a:extLst>
          </xdr:cNvPr>
          <xdr:cNvCxnSpPr/>
        </xdr:nvCxnSpPr>
        <xdr:spPr>
          <a:xfrm>
            <a:off x="1295402" y="10987088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60B9A211-713A-4550-9377-8E17E05E11FC}"/>
              </a:ext>
            </a:extLst>
          </xdr:cNvPr>
          <xdr:cNvCxnSpPr/>
        </xdr:nvCxnSpPr>
        <xdr:spPr>
          <a:xfrm flipH="1">
            <a:off x="1257301" y="11149014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EE6E7C4E-98BA-4992-9A68-B67E58E4F471}"/>
              </a:ext>
            </a:extLst>
          </xdr:cNvPr>
          <xdr:cNvCxnSpPr/>
        </xdr:nvCxnSpPr>
        <xdr:spPr>
          <a:xfrm>
            <a:off x="19431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13AB63A-C7F2-40D5-A92A-EDB41BC06C35}"/>
              </a:ext>
            </a:extLst>
          </xdr:cNvPr>
          <xdr:cNvCxnSpPr/>
        </xdr:nvCxnSpPr>
        <xdr:spPr>
          <a:xfrm flipH="1">
            <a:off x="19050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C3860925-90FA-48EA-A843-8EDD9944D833}"/>
              </a:ext>
            </a:extLst>
          </xdr:cNvPr>
          <xdr:cNvCxnSpPr/>
        </xdr:nvCxnSpPr>
        <xdr:spPr>
          <a:xfrm>
            <a:off x="25908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355F48A9-9B1D-4E7A-9300-980A65C3E27A}"/>
              </a:ext>
            </a:extLst>
          </xdr:cNvPr>
          <xdr:cNvCxnSpPr/>
        </xdr:nvCxnSpPr>
        <xdr:spPr>
          <a:xfrm flipH="1">
            <a:off x="25527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5253EA32-55A9-42C1-A3A6-172E3728BAFC}"/>
              </a:ext>
            </a:extLst>
          </xdr:cNvPr>
          <xdr:cNvCxnSpPr/>
        </xdr:nvCxnSpPr>
        <xdr:spPr>
          <a:xfrm>
            <a:off x="32385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AC911B9F-AD5B-44C7-A187-35959AA8211D}"/>
              </a:ext>
            </a:extLst>
          </xdr:cNvPr>
          <xdr:cNvCxnSpPr/>
        </xdr:nvCxnSpPr>
        <xdr:spPr>
          <a:xfrm flipH="1">
            <a:off x="32004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27638F89-CC04-4872-9D03-3A24C8024042}"/>
              </a:ext>
            </a:extLst>
          </xdr:cNvPr>
          <xdr:cNvCxnSpPr/>
        </xdr:nvCxnSpPr>
        <xdr:spPr>
          <a:xfrm>
            <a:off x="3886202" y="10982327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A23FED2D-D9FE-4EAE-91A0-0E6FA033950D}"/>
              </a:ext>
            </a:extLst>
          </xdr:cNvPr>
          <xdr:cNvCxnSpPr/>
        </xdr:nvCxnSpPr>
        <xdr:spPr>
          <a:xfrm flipH="1">
            <a:off x="3848101" y="11144253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100013</xdr:colOff>
      <xdr:row>110</xdr:row>
      <xdr:rowOff>66675</xdr:rowOff>
    </xdr:from>
    <xdr:to>
      <xdr:col>50</xdr:col>
      <xdr:colOff>80963</xdr:colOff>
      <xdr:row>124</xdr:row>
      <xdr:rowOff>85725</xdr:rowOff>
    </xdr:to>
    <xdr:grpSp>
      <xdr:nvGrpSpPr>
        <xdr:cNvPr id="608" name="Group 607">
          <a:extLst>
            <a:ext uri="{FF2B5EF4-FFF2-40B4-BE49-F238E27FC236}">
              <a16:creationId xmlns:a16="http://schemas.microsoft.com/office/drawing/2014/main" id="{CB2AF9CC-4F8D-AAB7-F276-40BE3F776833}"/>
            </a:ext>
          </a:extLst>
        </xdr:cNvPr>
        <xdr:cNvGrpSpPr/>
      </xdr:nvGrpSpPr>
      <xdr:grpSpPr>
        <a:xfrm>
          <a:off x="1071563" y="17373600"/>
          <a:ext cx="7105650" cy="2019300"/>
          <a:chOff x="1071563" y="17373600"/>
          <a:chExt cx="7105650" cy="2019300"/>
        </a:xfrm>
      </xdr:grpSpPr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0BCA2856-8C8F-E457-5F07-0E7775AB34EE}"/>
              </a:ext>
            </a:extLst>
          </xdr:cNvPr>
          <xdr:cNvCxnSpPr/>
        </xdr:nvCxnSpPr>
        <xdr:spPr>
          <a:xfrm>
            <a:off x="1133475" y="18845213"/>
            <a:ext cx="0" cy="5476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12072264-0E27-FF7E-BE6B-F2A045AD498F}"/>
              </a:ext>
            </a:extLst>
          </xdr:cNvPr>
          <xdr:cNvCxnSpPr/>
        </xdr:nvCxnSpPr>
        <xdr:spPr>
          <a:xfrm flipV="1">
            <a:off x="1133475" y="17445038"/>
            <a:ext cx="3243263" cy="7143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3EB180C0-090D-4B03-A382-F04BDFCC38F9}"/>
              </a:ext>
            </a:extLst>
          </xdr:cNvPr>
          <xdr:cNvCxnSpPr/>
        </xdr:nvCxnSpPr>
        <xdr:spPr>
          <a:xfrm>
            <a:off x="1133476" y="18159412"/>
            <a:ext cx="0" cy="5715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B2DCBA8F-0DF8-64FE-F19D-C0E969DE8C72}"/>
              </a:ext>
            </a:extLst>
          </xdr:cNvPr>
          <xdr:cNvCxnSpPr/>
        </xdr:nvCxnSpPr>
        <xdr:spPr>
          <a:xfrm>
            <a:off x="1133474" y="18735676"/>
            <a:ext cx="6477001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07521F70-E547-5DB9-0035-8C126AC51D71}"/>
              </a:ext>
            </a:extLst>
          </xdr:cNvPr>
          <xdr:cNvCxnSpPr/>
        </xdr:nvCxnSpPr>
        <xdr:spPr>
          <a:xfrm>
            <a:off x="4371976" y="17449800"/>
            <a:ext cx="0" cy="12906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4ACF6A0F-B78C-431E-A9CB-9FA28CDB3052}"/>
              </a:ext>
            </a:extLst>
          </xdr:cNvPr>
          <xdr:cNvCxnSpPr/>
        </xdr:nvCxnSpPr>
        <xdr:spPr>
          <a:xfrm>
            <a:off x="3724275" y="17587913"/>
            <a:ext cx="0" cy="11525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AFA65321-01D3-4789-99C1-D90C60A8345D}"/>
              </a:ext>
            </a:extLst>
          </xdr:cNvPr>
          <xdr:cNvCxnSpPr/>
        </xdr:nvCxnSpPr>
        <xdr:spPr>
          <a:xfrm>
            <a:off x="3076575" y="17730788"/>
            <a:ext cx="0" cy="10096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DF6508DE-7C2D-4904-878D-E66161E22E90}"/>
              </a:ext>
            </a:extLst>
          </xdr:cNvPr>
          <xdr:cNvCxnSpPr/>
        </xdr:nvCxnSpPr>
        <xdr:spPr>
          <a:xfrm>
            <a:off x="2428875" y="17873663"/>
            <a:ext cx="0" cy="8667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D4121C26-C409-4A2E-98AD-4370635BCBC9}"/>
              </a:ext>
            </a:extLst>
          </xdr:cNvPr>
          <xdr:cNvCxnSpPr/>
        </xdr:nvCxnSpPr>
        <xdr:spPr>
          <a:xfrm>
            <a:off x="1781175" y="18016539"/>
            <a:ext cx="0" cy="7191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E5A1B183-A8C7-5F7D-EEA2-BAC3407E1F70}"/>
              </a:ext>
            </a:extLst>
          </xdr:cNvPr>
          <xdr:cNvCxnSpPr/>
        </xdr:nvCxnSpPr>
        <xdr:spPr>
          <a:xfrm flipH="1" flipV="1">
            <a:off x="3729038" y="17587913"/>
            <a:ext cx="642937" cy="11430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9D600000-1C93-DB8D-6875-B65B8ED95BE1}"/>
              </a:ext>
            </a:extLst>
          </xdr:cNvPr>
          <xdr:cNvCxnSpPr/>
        </xdr:nvCxnSpPr>
        <xdr:spPr>
          <a:xfrm flipH="1" flipV="1">
            <a:off x="3076575" y="17730788"/>
            <a:ext cx="647700" cy="101441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58A6C567-8A8C-4479-BEB3-89C6EE83ED7C}"/>
              </a:ext>
            </a:extLst>
          </xdr:cNvPr>
          <xdr:cNvCxnSpPr/>
        </xdr:nvCxnSpPr>
        <xdr:spPr>
          <a:xfrm flipH="1" flipV="1">
            <a:off x="2424112" y="17873664"/>
            <a:ext cx="657226" cy="86677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D1FB4742-8B95-46D0-858C-89E58855E5B8}"/>
              </a:ext>
            </a:extLst>
          </xdr:cNvPr>
          <xdr:cNvCxnSpPr/>
        </xdr:nvCxnSpPr>
        <xdr:spPr>
          <a:xfrm flipH="1" flipV="1">
            <a:off x="1785938" y="18016540"/>
            <a:ext cx="642937" cy="72389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8FDABA14-3659-4F5A-9B8E-101AAACA338E}"/>
              </a:ext>
            </a:extLst>
          </xdr:cNvPr>
          <xdr:cNvCxnSpPr/>
        </xdr:nvCxnSpPr>
        <xdr:spPr>
          <a:xfrm flipH="1" flipV="1">
            <a:off x="1133475" y="18164179"/>
            <a:ext cx="647700" cy="57149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331C9D76-BB78-4511-891F-3A2C142810CC}"/>
              </a:ext>
            </a:extLst>
          </xdr:cNvPr>
          <xdr:cNvCxnSpPr/>
        </xdr:nvCxnSpPr>
        <xdr:spPr>
          <a:xfrm>
            <a:off x="4376738" y="17449800"/>
            <a:ext cx="3238500" cy="7191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A8A4E086-E5FA-4DB3-980C-A20A001B2EA8}"/>
              </a:ext>
            </a:extLst>
          </xdr:cNvPr>
          <xdr:cNvCxnSpPr/>
        </xdr:nvCxnSpPr>
        <xdr:spPr>
          <a:xfrm>
            <a:off x="7610476" y="18164174"/>
            <a:ext cx="0" cy="5715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6FE266A5-C789-4598-8910-6ED5CCA65C17}"/>
              </a:ext>
            </a:extLst>
          </xdr:cNvPr>
          <xdr:cNvCxnSpPr/>
        </xdr:nvCxnSpPr>
        <xdr:spPr>
          <a:xfrm>
            <a:off x="5019675" y="17587915"/>
            <a:ext cx="0" cy="11525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118162F9-F4DA-4EB8-9220-6D1FA4B5CF59}"/>
              </a:ext>
            </a:extLst>
          </xdr:cNvPr>
          <xdr:cNvCxnSpPr/>
        </xdr:nvCxnSpPr>
        <xdr:spPr>
          <a:xfrm>
            <a:off x="5667375" y="17730787"/>
            <a:ext cx="0" cy="10096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D0F69523-D3BB-4CB9-A150-FF09B329FC6A}"/>
              </a:ext>
            </a:extLst>
          </xdr:cNvPr>
          <xdr:cNvCxnSpPr/>
        </xdr:nvCxnSpPr>
        <xdr:spPr>
          <a:xfrm>
            <a:off x="6315075" y="17873663"/>
            <a:ext cx="0" cy="8667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3693EAF8-9A11-4C95-9B1F-293C09D4CD52}"/>
              </a:ext>
            </a:extLst>
          </xdr:cNvPr>
          <xdr:cNvCxnSpPr/>
        </xdr:nvCxnSpPr>
        <xdr:spPr>
          <a:xfrm>
            <a:off x="6962775" y="18021302"/>
            <a:ext cx="0" cy="7191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2DD936E3-FEDA-41AF-89CE-BE60DD959F9E}"/>
              </a:ext>
            </a:extLst>
          </xdr:cNvPr>
          <xdr:cNvCxnSpPr/>
        </xdr:nvCxnSpPr>
        <xdr:spPr>
          <a:xfrm flipV="1">
            <a:off x="4376738" y="17597438"/>
            <a:ext cx="642937" cy="113823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3D5318EB-4940-433A-B10A-EAE89075B784}"/>
              </a:ext>
            </a:extLst>
          </xdr:cNvPr>
          <xdr:cNvCxnSpPr/>
        </xdr:nvCxnSpPr>
        <xdr:spPr>
          <a:xfrm flipV="1">
            <a:off x="5014913" y="17740313"/>
            <a:ext cx="657225" cy="100012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F95193CF-10CA-4865-96F5-DC5A732062A6}"/>
              </a:ext>
            </a:extLst>
          </xdr:cNvPr>
          <xdr:cNvCxnSpPr/>
        </xdr:nvCxnSpPr>
        <xdr:spPr>
          <a:xfrm flipV="1">
            <a:off x="5672138" y="17883188"/>
            <a:ext cx="647700" cy="84772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DA80DFA3-FD98-4504-9C04-C8312EBD3992}"/>
              </a:ext>
            </a:extLst>
          </xdr:cNvPr>
          <xdr:cNvCxnSpPr/>
        </xdr:nvCxnSpPr>
        <xdr:spPr>
          <a:xfrm flipV="1">
            <a:off x="6315076" y="18026063"/>
            <a:ext cx="647699" cy="70961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373A1B4B-F4D6-45A2-B658-D8B097FB6D6A}"/>
              </a:ext>
            </a:extLst>
          </xdr:cNvPr>
          <xdr:cNvCxnSpPr/>
        </xdr:nvCxnSpPr>
        <xdr:spPr>
          <a:xfrm flipV="1">
            <a:off x="6962776" y="18173700"/>
            <a:ext cx="652462" cy="56197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5" name="Oval 154">
            <a:extLst>
              <a:ext uri="{FF2B5EF4-FFF2-40B4-BE49-F238E27FC236}">
                <a16:creationId xmlns:a16="http://schemas.microsoft.com/office/drawing/2014/main" id="{EB659552-7EBD-4A6C-9B5E-A878C05EA559}"/>
              </a:ext>
            </a:extLst>
          </xdr:cNvPr>
          <xdr:cNvSpPr/>
        </xdr:nvSpPr>
        <xdr:spPr>
          <a:xfrm>
            <a:off x="1738313" y="1868804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6" name="Oval 155">
            <a:extLst>
              <a:ext uri="{FF2B5EF4-FFF2-40B4-BE49-F238E27FC236}">
                <a16:creationId xmlns:a16="http://schemas.microsoft.com/office/drawing/2014/main" id="{CF33D983-F212-4CB1-910C-5F402D3BB748}"/>
              </a:ext>
            </a:extLst>
          </xdr:cNvPr>
          <xdr:cNvSpPr/>
        </xdr:nvSpPr>
        <xdr:spPr>
          <a:xfrm>
            <a:off x="2386012" y="1868805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7" name="Oval 156">
            <a:extLst>
              <a:ext uri="{FF2B5EF4-FFF2-40B4-BE49-F238E27FC236}">
                <a16:creationId xmlns:a16="http://schemas.microsoft.com/office/drawing/2014/main" id="{E2FDE9EF-DD2D-45EF-AF55-CC90CE60B1F2}"/>
              </a:ext>
            </a:extLst>
          </xdr:cNvPr>
          <xdr:cNvSpPr/>
        </xdr:nvSpPr>
        <xdr:spPr>
          <a:xfrm>
            <a:off x="1090611" y="1869281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" name="Oval 157">
            <a:extLst>
              <a:ext uri="{FF2B5EF4-FFF2-40B4-BE49-F238E27FC236}">
                <a16:creationId xmlns:a16="http://schemas.microsoft.com/office/drawing/2014/main" id="{B1D51461-90D3-4CD9-BFC4-3CD74A5FAD56}"/>
              </a:ext>
            </a:extLst>
          </xdr:cNvPr>
          <xdr:cNvSpPr/>
        </xdr:nvSpPr>
        <xdr:spPr>
          <a:xfrm>
            <a:off x="4333875" y="1868804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B5BC7355-81DB-40C6-BDEB-1889DBCE01E4}"/>
              </a:ext>
            </a:extLst>
          </xdr:cNvPr>
          <xdr:cNvSpPr/>
        </xdr:nvSpPr>
        <xdr:spPr>
          <a:xfrm>
            <a:off x="2386010" y="1782603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0" name="Oval 159">
            <a:extLst>
              <a:ext uri="{FF2B5EF4-FFF2-40B4-BE49-F238E27FC236}">
                <a16:creationId xmlns:a16="http://schemas.microsoft.com/office/drawing/2014/main" id="{3B3D3F07-CFA3-40EA-B770-39FF5586F4F8}"/>
              </a:ext>
            </a:extLst>
          </xdr:cNvPr>
          <xdr:cNvSpPr/>
        </xdr:nvSpPr>
        <xdr:spPr>
          <a:xfrm>
            <a:off x="1738312" y="1796415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0BD47EDD-C0CE-47D3-9BB3-B8FCB7D8B1EF}"/>
              </a:ext>
            </a:extLst>
          </xdr:cNvPr>
          <xdr:cNvSpPr/>
        </xdr:nvSpPr>
        <xdr:spPr>
          <a:xfrm>
            <a:off x="3033712" y="1868805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" name="Oval 161">
            <a:extLst>
              <a:ext uri="{FF2B5EF4-FFF2-40B4-BE49-F238E27FC236}">
                <a16:creationId xmlns:a16="http://schemas.microsoft.com/office/drawing/2014/main" id="{22F60F6D-00B4-4B5E-9E6C-DBEF96E7F5A5}"/>
              </a:ext>
            </a:extLst>
          </xdr:cNvPr>
          <xdr:cNvSpPr/>
        </xdr:nvSpPr>
        <xdr:spPr>
          <a:xfrm>
            <a:off x="3681412" y="1868805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" name="Oval 162">
            <a:extLst>
              <a:ext uri="{FF2B5EF4-FFF2-40B4-BE49-F238E27FC236}">
                <a16:creationId xmlns:a16="http://schemas.microsoft.com/office/drawing/2014/main" id="{7118C2AF-BDAE-4655-B4C3-2A3059A454E6}"/>
              </a:ext>
            </a:extLst>
          </xdr:cNvPr>
          <xdr:cNvSpPr/>
        </xdr:nvSpPr>
        <xdr:spPr>
          <a:xfrm>
            <a:off x="4981575" y="186928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4" name="Oval 163">
            <a:extLst>
              <a:ext uri="{FF2B5EF4-FFF2-40B4-BE49-F238E27FC236}">
                <a16:creationId xmlns:a16="http://schemas.microsoft.com/office/drawing/2014/main" id="{8F2552EC-B45D-4473-92B9-8AE327F08A69}"/>
              </a:ext>
            </a:extLst>
          </xdr:cNvPr>
          <xdr:cNvSpPr/>
        </xdr:nvSpPr>
        <xdr:spPr>
          <a:xfrm>
            <a:off x="4976812" y="1754505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A4F08610-F049-4A18-BAD4-037DBD2878D1}"/>
              </a:ext>
            </a:extLst>
          </xdr:cNvPr>
          <xdr:cNvSpPr/>
        </xdr:nvSpPr>
        <xdr:spPr>
          <a:xfrm>
            <a:off x="1090613" y="1811178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" name="Oval 165">
            <a:extLst>
              <a:ext uri="{FF2B5EF4-FFF2-40B4-BE49-F238E27FC236}">
                <a16:creationId xmlns:a16="http://schemas.microsoft.com/office/drawing/2014/main" id="{15E514A1-65AC-4A6A-8344-D6127AE8694E}"/>
              </a:ext>
            </a:extLst>
          </xdr:cNvPr>
          <xdr:cNvSpPr/>
        </xdr:nvSpPr>
        <xdr:spPr>
          <a:xfrm>
            <a:off x="3033712" y="1768316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:a16="http://schemas.microsoft.com/office/drawing/2014/main" id="{C26D29F3-F16A-4ABD-9D8E-2A867643CBFD}"/>
              </a:ext>
            </a:extLst>
          </xdr:cNvPr>
          <xdr:cNvSpPr/>
        </xdr:nvSpPr>
        <xdr:spPr>
          <a:xfrm>
            <a:off x="3676650" y="1754505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8" name="Oval 167">
            <a:extLst>
              <a:ext uri="{FF2B5EF4-FFF2-40B4-BE49-F238E27FC236}">
                <a16:creationId xmlns:a16="http://schemas.microsoft.com/office/drawing/2014/main" id="{EA0520B4-784A-4712-9CA1-AAD1883558A9}"/>
              </a:ext>
            </a:extLst>
          </xdr:cNvPr>
          <xdr:cNvSpPr/>
        </xdr:nvSpPr>
        <xdr:spPr>
          <a:xfrm>
            <a:off x="4329113" y="174021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" name="Oval 168">
            <a:extLst>
              <a:ext uri="{FF2B5EF4-FFF2-40B4-BE49-F238E27FC236}">
                <a16:creationId xmlns:a16="http://schemas.microsoft.com/office/drawing/2014/main" id="{C580E6D1-FDD8-4B09-AA31-E1615F285AEA}"/>
              </a:ext>
            </a:extLst>
          </xdr:cNvPr>
          <xdr:cNvSpPr/>
        </xdr:nvSpPr>
        <xdr:spPr>
          <a:xfrm>
            <a:off x="5624512" y="176879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0" name="Oval 169">
            <a:extLst>
              <a:ext uri="{FF2B5EF4-FFF2-40B4-BE49-F238E27FC236}">
                <a16:creationId xmlns:a16="http://schemas.microsoft.com/office/drawing/2014/main" id="{2F2DDF5D-A12B-42A9-B2A1-AC8275B46FDF}"/>
              </a:ext>
            </a:extLst>
          </xdr:cNvPr>
          <xdr:cNvSpPr/>
        </xdr:nvSpPr>
        <xdr:spPr>
          <a:xfrm>
            <a:off x="6272212" y="1784032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1" name="Oval 170">
            <a:extLst>
              <a:ext uri="{FF2B5EF4-FFF2-40B4-BE49-F238E27FC236}">
                <a16:creationId xmlns:a16="http://schemas.microsoft.com/office/drawing/2014/main" id="{2122EB33-DA40-4784-BB0D-935F6FAAB7EC}"/>
              </a:ext>
            </a:extLst>
          </xdr:cNvPr>
          <xdr:cNvSpPr/>
        </xdr:nvSpPr>
        <xdr:spPr>
          <a:xfrm>
            <a:off x="5624513" y="1868328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2" name="Oval 171">
            <a:extLst>
              <a:ext uri="{FF2B5EF4-FFF2-40B4-BE49-F238E27FC236}">
                <a16:creationId xmlns:a16="http://schemas.microsoft.com/office/drawing/2014/main" id="{C8329323-E06B-4C61-8354-5601CE598817}"/>
              </a:ext>
            </a:extLst>
          </xdr:cNvPr>
          <xdr:cNvSpPr/>
        </xdr:nvSpPr>
        <xdr:spPr>
          <a:xfrm>
            <a:off x="6919913" y="1797843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3" name="Oval 172">
            <a:extLst>
              <a:ext uri="{FF2B5EF4-FFF2-40B4-BE49-F238E27FC236}">
                <a16:creationId xmlns:a16="http://schemas.microsoft.com/office/drawing/2014/main" id="{431F994F-2E52-400D-B0B5-9736819CED0C}"/>
              </a:ext>
            </a:extLst>
          </xdr:cNvPr>
          <xdr:cNvSpPr/>
        </xdr:nvSpPr>
        <xdr:spPr>
          <a:xfrm>
            <a:off x="6272211" y="1868805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4" name="Oval 173">
            <a:extLst>
              <a:ext uri="{FF2B5EF4-FFF2-40B4-BE49-F238E27FC236}">
                <a16:creationId xmlns:a16="http://schemas.microsoft.com/office/drawing/2014/main" id="{B1595BCC-A645-4E26-A8CB-5A408898AE89}"/>
              </a:ext>
            </a:extLst>
          </xdr:cNvPr>
          <xdr:cNvSpPr/>
        </xdr:nvSpPr>
        <xdr:spPr>
          <a:xfrm>
            <a:off x="7567612" y="1812131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5" name="Oval 174">
            <a:extLst>
              <a:ext uri="{FF2B5EF4-FFF2-40B4-BE49-F238E27FC236}">
                <a16:creationId xmlns:a16="http://schemas.microsoft.com/office/drawing/2014/main" id="{E590B1CA-DAD0-46F4-B142-DF3A79681EB1}"/>
              </a:ext>
            </a:extLst>
          </xdr:cNvPr>
          <xdr:cNvSpPr/>
        </xdr:nvSpPr>
        <xdr:spPr>
          <a:xfrm>
            <a:off x="7562850" y="1868805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6" name="Oval 175">
            <a:extLst>
              <a:ext uri="{FF2B5EF4-FFF2-40B4-BE49-F238E27FC236}">
                <a16:creationId xmlns:a16="http://schemas.microsoft.com/office/drawing/2014/main" id="{ED73BF06-82A6-4CAE-A4C1-EFBD9F51C73E}"/>
              </a:ext>
            </a:extLst>
          </xdr:cNvPr>
          <xdr:cNvSpPr/>
        </xdr:nvSpPr>
        <xdr:spPr>
          <a:xfrm>
            <a:off x="6919914" y="1868804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9A81B914-B464-CD4F-58F4-DEA89B6852DE}"/>
              </a:ext>
            </a:extLst>
          </xdr:cNvPr>
          <xdr:cNvCxnSpPr/>
        </xdr:nvCxnSpPr>
        <xdr:spPr>
          <a:xfrm>
            <a:off x="1071563" y="19021426"/>
            <a:ext cx="6610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7D3D019D-6878-DAE0-57A0-93B18D350951}"/>
              </a:ext>
            </a:extLst>
          </xdr:cNvPr>
          <xdr:cNvCxnSpPr/>
        </xdr:nvCxnSpPr>
        <xdr:spPr>
          <a:xfrm flipH="1">
            <a:off x="1095375" y="189880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000ADC43-849B-45D4-9EF7-090E50CEC512}"/>
              </a:ext>
            </a:extLst>
          </xdr:cNvPr>
          <xdr:cNvCxnSpPr/>
        </xdr:nvCxnSpPr>
        <xdr:spPr>
          <a:xfrm>
            <a:off x="1071563" y="19307178"/>
            <a:ext cx="6610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2E0E9B27-3C22-4251-B02F-03082D1AF777}"/>
              </a:ext>
            </a:extLst>
          </xdr:cNvPr>
          <xdr:cNvCxnSpPr/>
        </xdr:nvCxnSpPr>
        <xdr:spPr>
          <a:xfrm flipH="1">
            <a:off x="1095375" y="192738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A0957814-3503-4916-A528-E63BCFFEA491}"/>
              </a:ext>
            </a:extLst>
          </xdr:cNvPr>
          <xdr:cNvCxnSpPr/>
        </xdr:nvCxnSpPr>
        <xdr:spPr>
          <a:xfrm>
            <a:off x="7610475" y="18845213"/>
            <a:ext cx="0" cy="5476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842431F4-A45F-4EE3-8B49-1DA20AEB3937}"/>
              </a:ext>
            </a:extLst>
          </xdr:cNvPr>
          <xdr:cNvCxnSpPr/>
        </xdr:nvCxnSpPr>
        <xdr:spPr>
          <a:xfrm flipH="1">
            <a:off x="7572375" y="189880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2BE2ADD7-75B5-47C8-8380-8DA7B5094053}"/>
              </a:ext>
            </a:extLst>
          </xdr:cNvPr>
          <xdr:cNvCxnSpPr/>
        </xdr:nvCxnSpPr>
        <xdr:spPr>
          <a:xfrm flipH="1">
            <a:off x="7572375" y="192738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70922D90-A71E-4785-946A-1CF46C86DA47}"/>
              </a:ext>
            </a:extLst>
          </xdr:cNvPr>
          <xdr:cNvCxnSpPr/>
        </xdr:nvCxnSpPr>
        <xdr:spPr>
          <a:xfrm>
            <a:off x="17811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B9D78AA8-4DF1-4516-BA84-7FDD9E9E3440}"/>
              </a:ext>
            </a:extLst>
          </xdr:cNvPr>
          <xdr:cNvCxnSpPr/>
        </xdr:nvCxnSpPr>
        <xdr:spPr>
          <a:xfrm flipH="1">
            <a:off x="17430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A2705609-379C-482C-B7F1-EBEC01457F45}"/>
              </a:ext>
            </a:extLst>
          </xdr:cNvPr>
          <xdr:cNvCxnSpPr/>
        </xdr:nvCxnSpPr>
        <xdr:spPr>
          <a:xfrm>
            <a:off x="24288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212C272F-B3BE-40FD-B74E-AB592BE86171}"/>
              </a:ext>
            </a:extLst>
          </xdr:cNvPr>
          <xdr:cNvCxnSpPr/>
        </xdr:nvCxnSpPr>
        <xdr:spPr>
          <a:xfrm flipH="1">
            <a:off x="23907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5323602C-734C-4B08-996F-2AB31253BD39}"/>
              </a:ext>
            </a:extLst>
          </xdr:cNvPr>
          <xdr:cNvCxnSpPr/>
        </xdr:nvCxnSpPr>
        <xdr:spPr>
          <a:xfrm>
            <a:off x="30765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015105F8-6BB3-4992-BDDD-057AD69FD47A}"/>
              </a:ext>
            </a:extLst>
          </xdr:cNvPr>
          <xdr:cNvCxnSpPr/>
        </xdr:nvCxnSpPr>
        <xdr:spPr>
          <a:xfrm flipH="1">
            <a:off x="30384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AAF07ED9-3881-4362-9E72-2A329315A8BD}"/>
              </a:ext>
            </a:extLst>
          </xdr:cNvPr>
          <xdr:cNvCxnSpPr/>
        </xdr:nvCxnSpPr>
        <xdr:spPr>
          <a:xfrm>
            <a:off x="37242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970E8182-CCFE-4972-BF6A-DC32A4667002}"/>
              </a:ext>
            </a:extLst>
          </xdr:cNvPr>
          <xdr:cNvCxnSpPr/>
        </xdr:nvCxnSpPr>
        <xdr:spPr>
          <a:xfrm flipH="1">
            <a:off x="36861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236DDC29-B002-4448-9C31-F97B06B1402E}"/>
              </a:ext>
            </a:extLst>
          </xdr:cNvPr>
          <xdr:cNvCxnSpPr/>
        </xdr:nvCxnSpPr>
        <xdr:spPr>
          <a:xfrm>
            <a:off x="43719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E272D2E9-3DCD-494C-90A0-7D973B9CAA69}"/>
              </a:ext>
            </a:extLst>
          </xdr:cNvPr>
          <xdr:cNvCxnSpPr/>
        </xdr:nvCxnSpPr>
        <xdr:spPr>
          <a:xfrm flipH="1">
            <a:off x="43338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2B4C49EC-0B7A-47C1-B1D6-B1099689C235}"/>
              </a:ext>
            </a:extLst>
          </xdr:cNvPr>
          <xdr:cNvCxnSpPr/>
        </xdr:nvCxnSpPr>
        <xdr:spPr>
          <a:xfrm>
            <a:off x="50196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BE197835-7455-464B-9ED5-D97E9F5B2DE3}"/>
              </a:ext>
            </a:extLst>
          </xdr:cNvPr>
          <xdr:cNvCxnSpPr/>
        </xdr:nvCxnSpPr>
        <xdr:spPr>
          <a:xfrm flipH="1">
            <a:off x="49815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BFD4D56F-D9EC-465C-9FC7-FDEA189C3274}"/>
              </a:ext>
            </a:extLst>
          </xdr:cNvPr>
          <xdr:cNvCxnSpPr/>
        </xdr:nvCxnSpPr>
        <xdr:spPr>
          <a:xfrm>
            <a:off x="56673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BF789F6F-9B57-4137-8261-A957C20A6EA9}"/>
              </a:ext>
            </a:extLst>
          </xdr:cNvPr>
          <xdr:cNvCxnSpPr/>
        </xdr:nvCxnSpPr>
        <xdr:spPr>
          <a:xfrm flipH="1">
            <a:off x="56292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B49BBFC1-B1EE-41A6-B71D-FDB58BFB272D}"/>
              </a:ext>
            </a:extLst>
          </xdr:cNvPr>
          <xdr:cNvCxnSpPr/>
        </xdr:nvCxnSpPr>
        <xdr:spPr>
          <a:xfrm>
            <a:off x="63150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C0C3FC65-B790-47A0-B45E-DDA400665C39}"/>
              </a:ext>
            </a:extLst>
          </xdr:cNvPr>
          <xdr:cNvCxnSpPr/>
        </xdr:nvCxnSpPr>
        <xdr:spPr>
          <a:xfrm flipH="1">
            <a:off x="62769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47E833CD-A817-4B42-BF66-D31C5C295D38}"/>
              </a:ext>
            </a:extLst>
          </xdr:cNvPr>
          <xdr:cNvCxnSpPr/>
        </xdr:nvCxnSpPr>
        <xdr:spPr>
          <a:xfrm>
            <a:off x="6962776" y="188452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CBE90DB7-2180-40D3-AEE3-064481E99E60}"/>
              </a:ext>
            </a:extLst>
          </xdr:cNvPr>
          <xdr:cNvCxnSpPr/>
        </xdr:nvCxnSpPr>
        <xdr:spPr>
          <a:xfrm flipH="1">
            <a:off x="6924676" y="189880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1DDE39F4-A8D5-D78F-1DB1-CC57A0F03F8A}"/>
              </a:ext>
            </a:extLst>
          </xdr:cNvPr>
          <xdr:cNvCxnSpPr/>
        </xdr:nvCxnSpPr>
        <xdr:spPr>
          <a:xfrm>
            <a:off x="7724775" y="18164176"/>
            <a:ext cx="4524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594BC830-DA59-7EE3-7ACF-F4EAFF2D7B81}"/>
              </a:ext>
            </a:extLst>
          </xdr:cNvPr>
          <xdr:cNvCxnSpPr/>
        </xdr:nvCxnSpPr>
        <xdr:spPr>
          <a:xfrm>
            <a:off x="7720013" y="187356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94CE7493-3669-3A49-59F5-BAF98FDDF9BA}"/>
              </a:ext>
            </a:extLst>
          </xdr:cNvPr>
          <xdr:cNvCxnSpPr/>
        </xdr:nvCxnSpPr>
        <xdr:spPr>
          <a:xfrm flipV="1">
            <a:off x="8096251" y="17373600"/>
            <a:ext cx="0" cy="14382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447880CB-CEBA-65E4-C62B-6C5473A1DDE3}"/>
              </a:ext>
            </a:extLst>
          </xdr:cNvPr>
          <xdr:cNvCxnSpPr/>
        </xdr:nvCxnSpPr>
        <xdr:spPr>
          <a:xfrm flipH="1">
            <a:off x="8058148" y="181308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343E9004-3034-42CF-819D-721227A0FA0D}"/>
              </a:ext>
            </a:extLst>
          </xdr:cNvPr>
          <xdr:cNvCxnSpPr/>
        </xdr:nvCxnSpPr>
        <xdr:spPr>
          <a:xfrm flipH="1">
            <a:off x="8058141" y="1870234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42151F73-6FB0-427D-8A8F-DC33E682971B}"/>
              </a:ext>
            </a:extLst>
          </xdr:cNvPr>
          <xdr:cNvCxnSpPr/>
        </xdr:nvCxnSpPr>
        <xdr:spPr>
          <a:xfrm>
            <a:off x="4567238" y="17449802"/>
            <a:ext cx="3609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075318A4-1633-4FAD-8D77-BD76E63B6EEB}"/>
              </a:ext>
            </a:extLst>
          </xdr:cNvPr>
          <xdr:cNvCxnSpPr/>
        </xdr:nvCxnSpPr>
        <xdr:spPr>
          <a:xfrm flipH="1">
            <a:off x="8058148" y="17416465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69537423-28B5-4491-8AA6-AE80836AAE8A}"/>
              </a:ext>
            </a:extLst>
          </xdr:cNvPr>
          <xdr:cNvCxnSpPr/>
        </xdr:nvCxnSpPr>
        <xdr:spPr>
          <a:xfrm>
            <a:off x="1142999" y="18164175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4" name="Arc 223">
            <a:extLst>
              <a:ext uri="{FF2B5EF4-FFF2-40B4-BE49-F238E27FC236}">
                <a16:creationId xmlns:a16="http://schemas.microsoft.com/office/drawing/2014/main" id="{89F89510-A25D-44BD-BB3D-CBC25DA2C193}"/>
              </a:ext>
            </a:extLst>
          </xdr:cNvPr>
          <xdr:cNvSpPr/>
        </xdr:nvSpPr>
        <xdr:spPr>
          <a:xfrm rot="2187373">
            <a:off x="1300162" y="18059401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11</xdr:col>
      <xdr:colOff>90491</xdr:colOff>
      <xdr:row>157</xdr:row>
      <xdr:rowOff>66675</xdr:rowOff>
    </xdr:from>
    <xdr:to>
      <xdr:col>47</xdr:col>
      <xdr:colOff>80963</xdr:colOff>
      <xdr:row>170</xdr:row>
      <xdr:rowOff>85725</xdr:rowOff>
    </xdr:to>
    <xdr:grpSp>
      <xdr:nvGrpSpPr>
        <xdr:cNvPr id="609" name="Group 608">
          <a:extLst>
            <a:ext uri="{FF2B5EF4-FFF2-40B4-BE49-F238E27FC236}">
              <a16:creationId xmlns:a16="http://schemas.microsoft.com/office/drawing/2014/main" id="{9EFDE277-BFF0-3580-B5D6-356E0D186ED4}"/>
            </a:ext>
          </a:extLst>
        </xdr:cNvPr>
        <xdr:cNvGrpSpPr/>
      </xdr:nvGrpSpPr>
      <xdr:grpSpPr>
        <a:xfrm>
          <a:off x="1871666" y="24641175"/>
          <a:ext cx="5819772" cy="1876425"/>
          <a:chOff x="1871666" y="24641175"/>
          <a:chExt cx="5819772" cy="1876425"/>
        </a:xfrm>
      </xdr:grpSpPr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F158B32F-D8BE-5DC2-0CDC-67C6A308B6A2}"/>
              </a:ext>
            </a:extLst>
          </xdr:cNvPr>
          <xdr:cNvCxnSpPr/>
        </xdr:nvCxnSpPr>
        <xdr:spPr>
          <a:xfrm flipV="1">
            <a:off x="1938338" y="24717375"/>
            <a:ext cx="2600325" cy="57626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EB4E71B4-FFBC-CEC6-D8F5-C7A82E0A516E}"/>
              </a:ext>
            </a:extLst>
          </xdr:cNvPr>
          <xdr:cNvCxnSpPr/>
        </xdr:nvCxnSpPr>
        <xdr:spPr>
          <a:xfrm>
            <a:off x="1943100" y="25293638"/>
            <a:ext cx="0" cy="5715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26F932F6-BA89-E16E-32A0-D6C68936B109}"/>
              </a:ext>
            </a:extLst>
          </xdr:cNvPr>
          <xdr:cNvCxnSpPr/>
        </xdr:nvCxnSpPr>
        <xdr:spPr>
          <a:xfrm>
            <a:off x="1943101" y="25860375"/>
            <a:ext cx="518636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14F23D5B-7206-49D9-8EC2-C70144ED493D}"/>
              </a:ext>
            </a:extLst>
          </xdr:cNvPr>
          <xdr:cNvCxnSpPr/>
        </xdr:nvCxnSpPr>
        <xdr:spPr>
          <a:xfrm>
            <a:off x="4538663" y="24717375"/>
            <a:ext cx="2586037" cy="5715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8CC4E734-103C-4185-A9AF-D9C1A161610C}"/>
              </a:ext>
            </a:extLst>
          </xdr:cNvPr>
          <xdr:cNvCxnSpPr/>
        </xdr:nvCxnSpPr>
        <xdr:spPr>
          <a:xfrm>
            <a:off x="7124700" y="25288873"/>
            <a:ext cx="0" cy="5715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6D8D9574-CDCE-40D3-BED0-52F538B657D9}"/>
              </a:ext>
            </a:extLst>
          </xdr:cNvPr>
          <xdr:cNvCxnSpPr/>
        </xdr:nvCxnSpPr>
        <xdr:spPr>
          <a:xfrm>
            <a:off x="2590800" y="25146000"/>
            <a:ext cx="0" cy="7143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1D06C71C-070D-4F72-BF4E-91FEAADBBD80}"/>
              </a:ext>
            </a:extLst>
          </xdr:cNvPr>
          <xdr:cNvCxnSpPr/>
        </xdr:nvCxnSpPr>
        <xdr:spPr>
          <a:xfrm>
            <a:off x="3238501" y="25003125"/>
            <a:ext cx="0" cy="8572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6F51C29F-CD53-44DA-8493-3894E3C23E74}"/>
              </a:ext>
            </a:extLst>
          </xdr:cNvPr>
          <xdr:cNvCxnSpPr/>
        </xdr:nvCxnSpPr>
        <xdr:spPr>
          <a:xfrm>
            <a:off x="3886202" y="24860249"/>
            <a:ext cx="0" cy="99536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0D16E9EE-AC1E-48A3-BC51-1DAADE703368}"/>
              </a:ext>
            </a:extLst>
          </xdr:cNvPr>
          <xdr:cNvCxnSpPr/>
        </xdr:nvCxnSpPr>
        <xdr:spPr>
          <a:xfrm>
            <a:off x="4533902" y="24717374"/>
            <a:ext cx="0" cy="11430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D8E0296C-4B6B-4883-9046-D7B3189D62BB}"/>
              </a:ext>
            </a:extLst>
          </xdr:cNvPr>
          <xdr:cNvCxnSpPr/>
        </xdr:nvCxnSpPr>
        <xdr:spPr>
          <a:xfrm>
            <a:off x="6477000" y="25146001"/>
            <a:ext cx="0" cy="7143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0843083C-68CF-451B-9CB0-F4518F5F9400}"/>
              </a:ext>
            </a:extLst>
          </xdr:cNvPr>
          <xdr:cNvCxnSpPr/>
        </xdr:nvCxnSpPr>
        <xdr:spPr>
          <a:xfrm>
            <a:off x="5829302" y="25003126"/>
            <a:ext cx="0" cy="8572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DA622FE1-D16C-4B66-975A-A348226EFE57}"/>
              </a:ext>
            </a:extLst>
          </xdr:cNvPr>
          <xdr:cNvCxnSpPr/>
        </xdr:nvCxnSpPr>
        <xdr:spPr>
          <a:xfrm>
            <a:off x="5181601" y="24865011"/>
            <a:ext cx="0" cy="99536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22031F38-7BBB-41D1-95C4-DCF9F9E415AB}"/>
              </a:ext>
            </a:extLst>
          </xdr:cNvPr>
          <xdr:cNvCxnSpPr/>
        </xdr:nvCxnSpPr>
        <xdr:spPr>
          <a:xfrm flipH="1">
            <a:off x="6477000" y="25293638"/>
            <a:ext cx="647700" cy="5667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9A64FB14-678D-401D-BF97-A78EE9349980}"/>
              </a:ext>
            </a:extLst>
          </xdr:cNvPr>
          <xdr:cNvCxnSpPr/>
        </xdr:nvCxnSpPr>
        <xdr:spPr>
          <a:xfrm flipH="1">
            <a:off x="5829300" y="25146000"/>
            <a:ext cx="647700" cy="71437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ED1A1B25-94D6-4CED-B4FE-57FF3251A494}"/>
              </a:ext>
            </a:extLst>
          </xdr:cNvPr>
          <xdr:cNvCxnSpPr/>
        </xdr:nvCxnSpPr>
        <xdr:spPr>
          <a:xfrm flipH="1">
            <a:off x="5181601" y="25003125"/>
            <a:ext cx="647699" cy="85725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0BBB82B4-96DF-4A14-B3CB-599B300AFC88}"/>
              </a:ext>
            </a:extLst>
          </xdr:cNvPr>
          <xdr:cNvCxnSpPr/>
        </xdr:nvCxnSpPr>
        <xdr:spPr>
          <a:xfrm flipH="1">
            <a:off x="4533901" y="24860250"/>
            <a:ext cx="642937" cy="100012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95940DF2-35EA-4B11-93B4-67E93620F8AC}"/>
              </a:ext>
            </a:extLst>
          </xdr:cNvPr>
          <xdr:cNvCxnSpPr/>
        </xdr:nvCxnSpPr>
        <xdr:spPr>
          <a:xfrm>
            <a:off x="3238500" y="25007888"/>
            <a:ext cx="642939" cy="84772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94847E90-74D1-455F-92B3-3448EDE2892E}"/>
              </a:ext>
            </a:extLst>
          </xdr:cNvPr>
          <xdr:cNvCxnSpPr/>
        </xdr:nvCxnSpPr>
        <xdr:spPr>
          <a:xfrm>
            <a:off x="2586038" y="25150763"/>
            <a:ext cx="652463" cy="70961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5F081551-C872-4C3E-977E-8866C66788C5}"/>
              </a:ext>
            </a:extLst>
          </xdr:cNvPr>
          <xdr:cNvCxnSpPr/>
        </xdr:nvCxnSpPr>
        <xdr:spPr>
          <a:xfrm>
            <a:off x="1943100" y="25293638"/>
            <a:ext cx="647700" cy="56674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10AB0343-9BBF-4E53-AE2B-694C57D4E1EA}"/>
              </a:ext>
            </a:extLst>
          </xdr:cNvPr>
          <xdr:cNvCxnSpPr/>
        </xdr:nvCxnSpPr>
        <xdr:spPr>
          <a:xfrm>
            <a:off x="3886200" y="24860250"/>
            <a:ext cx="647701" cy="100012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" name="Oval 268">
            <a:extLst>
              <a:ext uri="{FF2B5EF4-FFF2-40B4-BE49-F238E27FC236}">
                <a16:creationId xmlns:a16="http://schemas.microsoft.com/office/drawing/2014/main" id="{DF888082-76A2-4354-BAD8-AB993A7F68EA}"/>
              </a:ext>
            </a:extLst>
          </xdr:cNvPr>
          <xdr:cNvSpPr/>
        </xdr:nvSpPr>
        <xdr:spPr>
          <a:xfrm>
            <a:off x="2547937" y="2581275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0" name="Oval 269">
            <a:extLst>
              <a:ext uri="{FF2B5EF4-FFF2-40B4-BE49-F238E27FC236}">
                <a16:creationId xmlns:a16="http://schemas.microsoft.com/office/drawing/2014/main" id="{10E7B5C0-C7BB-4780-A4B1-C8D822796206}"/>
              </a:ext>
            </a:extLst>
          </xdr:cNvPr>
          <xdr:cNvSpPr/>
        </xdr:nvSpPr>
        <xdr:spPr>
          <a:xfrm>
            <a:off x="3195637" y="2496026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1" name="Oval 270">
            <a:extLst>
              <a:ext uri="{FF2B5EF4-FFF2-40B4-BE49-F238E27FC236}">
                <a16:creationId xmlns:a16="http://schemas.microsoft.com/office/drawing/2014/main" id="{23F1AB63-E864-4661-A16C-76654BC7E419}"/>
              </a:ext>
            </a:extLst>
          </xdr:cNvPr>
          <xdr:cNvSpPr/>
        </xdr:nvSpPr>
        <xdr:spPr>
          <a:xfrm>
            <a:off x="3843338" y="248126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2" name="Oval 271">
            <a:extLst>
              <a:ext uri="{FF2B5EF4-FFF2-40B4-BE49-F238E27FC236}">
                <a16:creationId xmlns:a16="http://schemas.microsoft.com/office/drawing/2014/main" id="{09B84CFC-4393-4AB6-874C-B29BF31EFEA0}"/>
              </a:ext>
            </a:extLst>
          </xdr:cNvPr>
          <xdr:cNvSpPr/>
        </xdr:nvSpPr>
        <xdr:spPr>
          <a:xfrm>
            <a:off x="4491037" y="2467927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3" name="Oval 272">
            <a:extLst>
              <a:ext uri="{FF2B5EF4-FFF2-40B4-BE49-F238E27FC236}">
                <a16:creationId xmlns:a16="http://schemas.microsoft.com/office/drawing/2014/main" id="{2F75C308-2C78-41C5-9864-4CA696646FAF}"/>
              </a:ext>
            </a:extLst>
          </xdr:cNvPr>
          <xdr:cNvSpPr/>
        </xdr:nvSpPr>
        <xdr:spPr>
          <a:xfrm>
            <a:off x="1900238" y="258175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4" name="Oval 273">
            <a:extLst>
              <a:ext uri="{FF2B5EF4-FFF2-40B4-BE49-F238E27FC236}">
                <a16:creationId xmlns:a16="http://schemas.microsoft.com/office/drawing/2014/main" id="{BC7635A2-4013-44E3-80C9-FE76EBAE8CDF}"/>
              </a:ext>
            </a:extLst>
          </xdr:cNvPr>
          <xdr:cNvSpPr/>
        </xdr:nvSpPr>
        <xdr:spPr>
          <a:xfrm>
            <a:off x="2547937" y="2510313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5" name="Oval 274">
            <a:extLst>
              <a:ext uri="{FF2B5EF4-FFF2-40B4-BE49-F238E27FC236}">
                <a16:creationId xmlns:a16="http://schemas.microsoft.com/office/drawing/2014/main" id="{608E0615-53A1-49C0-BF2B-D4C6C68A9EB2}"/>
              </a:ext>
            </a:extLst>
          </xdr:cNvPr>
          <xdr:cNvSpPr/>
        </xdr:nvSpPr>
        <xdr:spPr>
          <a:xfrm>
            <a:off x="1900236" y="2524601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6" name="Oval 275">
            <a:extLst>
              <a:ext uri="{FF2B5EF4-FFF2-40B4-BE49-F238E27FC236}">
                <a16:creationId xmlns:a16="http://schemas.microsoft.com/office/drawing/2014/main" id="{DB9A954D-DA92-416D-AE33-DBBF4CD42FF8}"/>
              </a:ext>
            </a:extLst>
          </xdr:cNvPr>
          <xdr:cNvSpPr/>
        </xdr:nvSpPr>
        <xdr:spPr>
          <a:xfrm>
            <a:off x="3195636" y="2581275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7" name="Oval 276">
            <a:extLst>
              <a:ext uri="{FF2B5EF4-FFF2-40B4-BE49-F238E27FC236}">
                <a16:creationId xmlns:a16="http://schemas.microsoft.com/office/drawing/2014/main" id="{C32DA3A9-DDD4-490E-B65D-65F9376D3549}"/>
              </a:ext>
            </a:extLst>
          </xdr:cNvPr>
          <xdr:cNvSpPr/>
        </xdr:nvSpPr>
        <xdr:spPr>
          <a:xfrm>
            <a:off x="3843337" y="258175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8" name="Oval 277">
            <a:extLst>
              <a:ext uri="{FF2B5EF4-FFF2-40B4-BE49-F238E27FC236}">
                <a16:creationId xmlns:a16="http://schemas.microsoft.com/office/drawing/2014/main" id="{F67AB104-E994-4685-A2D2-430BC54A4142}"/>
              </a:ext>
            </a:extLst>
          </xdr:cNvPr>
          <xdr:cNvSpPr/>
        </xdr:nvSpPr>
        <xdr:spPr>
          <a:xfrm>
            <a:off x="5138735" y="2581274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" name="Oval 278">
            <a:extLst>
              <a:ext uri="{FF2B5EF4-FFF2-40B4-BE49-F238E27FC236}">
                <a16:creationId xmlns:a16="http://schemas.microsoft.com/office/drawing/2014/main" id="{760C96CC-37AB-45B4-B604-E5E3412110FC}"/>
              </a:ext>
            </a:extLst>
          </xdr:cNvPr>
          <xdr:cNvSpPr/>
        </xdr:nvSpPr>
        <xdr:spPr>
          <a:xfrm>
            <a:off x="5786436" y="258175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" name="Oval 279">
            <a:extLst>
              <a:ext uri="{FF2B5EF4-FFF2-40B4-BE49-F238E27FC236}">
                <a16:creationId xmlns:a16="http://schemas.microsoft.com/office/drawing/2014/main" id="{CF330CC2-722C-4518-B3A6-27B5C981CA1B}"/>
              </a:ext>
            </a:extLst>
          </xdr:cNvPr>
          <xdr:cNvSpPr/>
        </xdr:nvSpPr>
        <xdr:spPr>
          <a:xfrm>
            <a:off x="4491035" y="2581275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" name="Oval 280">
            <a:extLst>
              <a:ext uri="{FF2B5EF4-FFF2-40B4-BE49-F238E27FC236}">
                <a16:creationId xmlns:a16="http://schemas.microsoft.com/office/drawing/2014/main" id="{C7051DA6-4FC7-40A2-9817-C4B56B8259BE}"/>
              </a:ext>
            </a:extLst>
          </xdr:cNvPr>
          <xdr:cNvSpPr/>
        </xdr:nvSpPr>
        <xdr:spPr>
          <a:xfrm>
            <a:off x="6434135" y="2581274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2" name="Oval 281">
            <a:extLst>
              <a:ext uri="{FF2B5EF4-FFF2-40B4-BE49-F238E27FC236}">
                <a16:creationId xmlns:a16="http://schemas.microsoft.com/office/drawing/2014/main" id="{AFF8F589-6B4C-4E7C-8D38-B8B1AF463735}"/>
              </a:ext>
            </a:extLst>
          </xdr:cNvPr>
          <xdr:cNvSpPr/>
        </xdr:nvSpPr>
        <xdr:spPr>
          <a:xfrm>
            <a:off x="7081836" y="2581274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" name="Oval 283">
            <a:extLst>
              <a:ext uri="{FF2B5EF4-FFF2-40B4-BE49-F238E27FC236}">
                <a16:creationId xmlns:a16="http://schemas.microsoft.com/office/drawing/2014/main" id="{6EB1F558-CD49-46D9-B735-33DBAA5DF78A}"/>
              </a:ext>
            </a:extLst>
          </xdr:cNvPr>
          <xdr:cNvSpPr/>
        </xdr:nvSpPr>
        <xdr:spPr>
          <a:xfrm>
            <a:off x="5138738" y="248126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5" name="Oval 284">
            <a:extLst>
              <a:ext uri="{FF2B5EF4-FFF2-40B4-BE49-F238E27FC236}">
                <a16:creationId xmlns:a16="http://schemas.microsoft.com/office/drawing/2014/main" id="{C8F22CE6-5821-4039-B89E-2C1BE72950AF}"/>
              </a:ext>
            </a:extLst>
          </xdr:cNvPr>
          <xdr:cNvSpPr/>
        </xdr:nvSpPr>
        <xdr:spPr>
          <a:xfrm>
            <a:off x="5786437" y="2495550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6" name="Oval 285">
            <a:extLst>
              <a:ext uri="{FF2B5EF4-FFF2-40B4-BE49-F238E27FC236}">
                <a16:creationId xmlns:a16="http://schemas.microsoft.com/office/drawing/2014/main" id="{358106E3-3D03-48F9-A20C-EDDCF006F298}"/>
              </a:ext>
            </a:extLst>
          </xdr:cNvPr>
          <xdr:cNvSpPr/>
        </xdr:nvSpPr>
        <xdr:spPr>
          <a:xfrm>
            <a:off x="6434137" y="2509837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7" name="Oval 286">
            <a:extLst>
              <a:ext uri="{FF2B5EF4-FFF2-40B4-BE49-F238E27FC236}">
                <a16:creationId xmlns:a16="http://schemas.microsoft.com/office/drawing/2014/main" id="{97AA644B-CADC-4ACD-ABA1-CC04D0F8C15F}"/>
              </a:ext>
            </a:extLst>
          </xdr:cNvPr>
          <xdr:cNvSpPr/>
        </xdr:nvSpPr>
        <xdr:spPr>
          <a:xfrm>
            <a:off x="7081837" y="2523648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F68B177C-66DC-4C73-9C44-28F1CCC9172C}"/>
              </a:ext>
            </a:extLst>
          </xdr:cNvPr>
          <xdr:cNvCxnSpPr/>
        </xdr:nvCxnSpPr>
        <xdr:spPr>
          <a:xfrm>
            <a:off x="1943100" y="25969913"/>
            <a:ext cx="0" cy="5476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0033AD0C-B8DE-4399-9AA7-BA93F6B222F0}"/>
              </a:ext>
            </a:extLst>
          </xdr:cNvPr>
          <xdr:cNvCxnSpPr/>
        </xdr:nvCxnSpPr>
        <xdr:spPr>
          <a:xfrm flipH="1">
            <a:off x="1905000" y="26112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1242DB60-1158-43EB-AC03-C2681C1124B4}"/>
              </a:ext>
            </a:extLst>
          </xdr:cNvPr>
          <xdr:cNvCxnSpPr/>
        </xdr:nvCxnSpPr>
        <xdr:spPr>
          <a:xfrm flipH="1">
            <a:off x="1905000" y="263985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621DB0CC-F07E-495B-90D4-D42024E9AE7E}"/>
              </a:ext>
            </a:extLst>
          </xdr:cNvPr>
          <xdr:cNvCxnSpPr/>
        </xdr:nvCxnSpPr>
        <xdr:spPr>
          <a:xfrm>
            <a:off x="25908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C587F70D-EE20-4CBC-9577-9102E7627A99}"/>
              </a:ext>
            </a:extLst>
          </xdr:cNvPr>
          <xdr:cNvCxnSpPr/>
        </xdr:nvCxnSpPr>
        <xdr:spPr>
          <a:xfrm flipH="1">
            <a:off x="25527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36576A17-31ED-4BAA-8836-254593485808}"/>
              </a:ext>
            </a:extLst>
          </xdr:cNvPr>
          <xdr:cNvCxnSpPr/>
        </xdr:nvCxnSpPr>
        <xdr:spPr>
          <a:xfrm>
            <a:off x="32385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6459DF71-2D1D-4844-AA39-3689A635AE2D}"/>
              </a:ext>
            </a:extLst>
          </xdr:cNvPr>
          <xdr:cNvCxnSpPr/>
        </xdr:nvCxnSpPr>
        <xdr:spPr>
          <a:xfrm flipH="1">
            <a:off x="32004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F0CEF05B-7E57-4D8E-B889-462911B091FD}"/>
              </a:ext>
            </a:extLst>
          </xdr:cNvPr>
          <xdr:cNvCxnSpPr/>
        </xdr:nvCxnSpPr>
        <xdr:spPr>
          <a:xfrm>
            <a:off x="38862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E3E96CDB-48A8-4A0F-B2D1-FF76211292D7}"/>
              </a:ext>
            </a:extLst>
          </xdr:cNvPr>
          <xdr:cNvCxnSpPr/>
        </xdr:nvCxnSpPr>
        <xdr:spPr>
          <a:xfrm flipH="1">
            <a:off x="38481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63C5696B-248B-4D86-B4A1-93609B799C10}"/>
              </a:ext>
            </a:extLst>
          </xdr:cNvPr>
          <xdr:cNvCxnSpPr/>
        </xdr:nvCxnSpPr>
        <xdr:spPr>
          <a:xfrm>
            <a:off x="45339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AFF3520C-FA59-435D-86A3-D29005859BFC}"/>
              </a:ext>
            </a:extLst>
          </xdr:cNvPr>
          <xdr:cNvCxnSpPr/>
        </xdr:nvCxnSpPr>
        <xdr:spPr>
          <a:xfrm flipH="1">
            <a:off x="44958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52BA8B23-D1FE-47C1-B274-18AD7FB2DF81}"/>
              </a:ext>
            </a:extLst>
          </xdr:cNvPr>
          <xdr:cNvCxnSpPr/>
        </xdr:nvCxnSpPr>
        <xdr:spPr>
          <a:xfrm>
            <a:off x="7124700" y="25969913"/>
            <a:ext cx="0" cy="5476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DA65FE93-B37D-4F21-BD21-4EFBA4C972C0}"/>
              </a:ext>
            </a:extLst>
          </xdr:cNvPr>
          <xdr:cNvCxnSpPr/>
        </xdr:nvCxnSpPr>
        <xdr:spPr>
          <a:xfrm flipH="1">
            <a:off x="7086600" y="26112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819FBAB1-7657-45E6-9C2B-84CE54E0EB80}"/>
              </a:ext>
            </a:extLst>
          </xdr:cNvPr>
          <xdr:cNvCxnSpPr/>
        </xdr:nvCxnSpPr>
        <xdr:spPr>
          <a:xfrm flipH="1">
            <a:off x="7086600" y="263985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4CBDDF00-DEB2-47DD-8D42-16BC415000D0}"/>
              </a:ext>
            </a:extLst>
          </xdr:cNvPr>
          <xdr:cNvCxnSpPr/>
        </xdr:nvCxnSpPr>
        <xdr:spPr>
          <a:xfrm>
            <a:off x="51816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37FC6197-6A4E-4F9E-83B5-7B1368E13265}"/>
              </a:ext>
            </a:extLst>
          </xdr:cNvPr>
          <xdr:cNvCxnSpPr/>
        </xdr:nvCxnSpPr>
        <xdr:spPr>
          <a:xfrm flipH="1">
            <a:off x="51435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CE0B1379-6E87-4C70-A7A7-0A9A3825B51B}"/>
              </a:ext>
            </a:extLst>
          </xdr:cNvPr>
          <xdr:cNvCxnSpPr/>
        </xdr:nvCxnSpPr>
        <xdr:spPr>
          <a:xfrm>
            <a:off x="58293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F3C2F515-8FF1-407C-86B5-9362D60A3483}"/>
              </a:ext>
            </a:extLst>
          </xdr:cNvPr>
          <xdr:cNvCxnSpPr/>
        </xdr:nvCxnSpPr>
        <xdr:spPr>
          <a:xfrm flipH="1">
            <a:off x="57912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3B1D743E-8538-4CCD-9D95-7F5552B7387E}"/>
              </a:ext>
            </a:extLst>
          </xdr:cNvPr>
          <xdr:cNvCxnSpPr/>
        </xdr:nvCxnSpPr>
        <xdr:spPr>
          <a:xfrm>
            <a:off x="6477001" y="259699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E269C565-7019-4449-9783-1B3213052D94}"/>
              </a:ext>
            </a:extLst>
          </xdr:cNvPr>
          <xdr:cNvCxnSpPr/>
        </xdr:nvCxnSpPr>
        <xdr:spPr>
          <a:xfrm flipH="1">
            <a:off x="6438901" y="2611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46D2328D-7986-F3A2-0388-97D00F407887}"/>
              </a:ext>
            </a:extLst>
          </xdr:cNvPr>
          <xdr:cNvCxnSpPr/>
        </xdr:nvCxnSpPr>
        <xdr:spPr>
          <a:xfrm>
            <a:off x="1871667" y="26146126"/>
            <a:ext cx="53197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91BA7EC4-88BC-442A-8D25-85BAE60D8F7D}"/>
              </a:ext>
            </a:extLst>
          </xdr:cNvPr>
          <xdr:cNvCxnSpPr/>
        </xdr:nvCxnSpPr>
        <xdr:spPr>
          <a:xfrm>
            <a:off x="1871666" y="26431877"/>
            <a:ext cx="53197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92937D0E-98A6-4523-AFF3-EC0A0FFC1143}"/>
              </a:ext>
            </a:extLst>
          </xdr:cNvPr>
          <xdr:cNvCxnSpPr/>
        </xdr:nvCxnSpPr>
        <xdr:spPr>
          <a:xfrm>
            <a:off x="7239000" y="25288876"/>
            <a:ext cx="4524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B23821C3-8918-4CF2-94F8-BB710DED231A}"/>
              </a:ext>
            </a:extLst>
          </xdr:cNvPr>
          <xdr:cNvCxnSpPr/>
        </xdr:nvCxnSpPr>
        <xdr:spPr>
          <a:xfrm>
            <a:off x="7234238" y="258603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9DA24265-4D64-4F33-9E0E-59D76135C385}"/>
              </a:ext>
            </a:extLst>
          </xdr:cNvPr>
          <xdr:cNvCxnSpPr/>
        </xdr:nvCxnSpPr>
        <xdr:spPr>
          <a:xfrm flipV="1">
            <a:off x="7610476" y="24641175"/>
            <a:ext cx="0" cy="12953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1E0E2C18-21CC-4B85-A205-60804CC92371}"/>
              </a:ext>
            </a:extLst>
          </xdr:cNvPr>
          <xdr:cNvCxnSpPr/>
        </xdr:nvCxnSpPr>
        <xdr:spPr>
          <a:xfrm flipH="1">
            <a:off x="7572373" y="252555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062F159E-7F4E-4E19-9826-331B06B7AC94}"/>
              </a:ext>
            </a:extLst>
          </xdr:cNvPr>
          <xdr:cNvCxnSpPr/>
        </xdr:nvCxnSpPr>
        <xdr:spPr>
          <a:xfrm flipH="1">
            <a:off x="7572366" y="2582704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EC3C0809-FB69-4C66-AA06-09F64582D6FA}"/>
              </a:ext>
            </a:extLst>
          </xdr:cNvPr>
          <xdr:cNvCxnSpPr/>
        </xdr:nvCxnSpPr>
        <xdr:spPr>
          <a:xfrm flipH="1">
            <a:off x="7572373" y="24684040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3496E382-5A8D-9313-15FD-8D9DA7D87B48}"/>
              </a:ext>
            </a:extLst>
          </xdr:cNvPr>
          <xdr:cNvCxnSpPr/>
        </xdr:nvCxnSpPr>
        <xdr:spPr>
          <a:xfrm>
            <a:off x="4643438" y="24717377"/>
            <a:ext cx="3028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EC1EFED0-42E3-4CD2-8498-86A43C5F2D3B}"/>
              </a:ext>
            </a:extLst>
          </xdr:cNvPr>
          <xdr:cNvCxnSpPr/>
        </xdr:nvCxnSpPr>
        <xdr:spPr>
          <a:xfrm>
            <a:off x="1947864" y="25288874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4" name="Arc 323">
            <a:extLst>
              <a:ext uri="{FF2B5EF4-FFF2-40B4-BE49-F238E27FC236}">
                <a16:creationId xmlns:a16="http://schemas.microsoft.com/office/drawing/2014/main" id="{03372F4B-16FB-4BA1-9C6D-420518285315}"/>
              </a:ext>
            </a:extLst>
          </xdr:cNvPr>
          <xdr:cNvSpPr/>
        </xdr:nvSpPr>
        <xdr:spPr>
          <a:xfrm rot="2187373">
            <a:off x="2105027" y="25184100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80964</xdr:colOff>
      <xdr:row>3</xdr:row>
      <xdr:rowOff>85725</xdr:rowOff>
    </xdr:from>
    <xdr:to>
      <xdr:col>62</xdr:col>
      <xdr:colOff>76202</xdr:colOff>
      <xdr:row>18</xdr:row>
      <xdr:rowOff>61913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68562701-9EBF-58BD-AFEB-3327DF4ADC85}"/>
            </a:ext>
          </a:extLst>
        </xdr:cNvPr>
        <xdr:cNvGrpSpPr/>
      </xdr:nvGrpSpPr>
      <xdr:grpSpPr>
        <a:xfrm>
          <a:off x="404814" y="1000125"/>
          <a:ext cx="9710738" cy="2119313"/>
          <a:chOff x="404814" y="1000125"/>
          <a:chExt cx="9710738" cy="2119313"/>
        </a:xfrm>
      </xdr:grpSpPr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A244AC97-6CB5-4B76-8E49-58294B2591AC}"/>
              </a:ext>
            </a:extLst>
          </xdr:cNvPr>
          <xdr:cNvCxnSpPr/>
        </xdr:nvCxnSpPr>
        <xdr:spPr>
          <a:xfrm flipV="1">
            <a:off x="490537" y="1083379"/>
            <a:ext cx="4538663" cy="80249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7DB6FCAE-DAB0-46E4-9081-80163FE886F1}"/>
              </a:ext>
            </a:extLst>
          </xdr:cNvPr>
          <xdr:cNvCxnSpPr/>
        </xdr:nvCxnSpPr>
        <xdr:spPr>
          <a:xfrm flipV="1">
            <a:off x="490538" y="1885946"/>
            <a:ext cx="0" cy="6000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F02EF3D8-3919-4A76-924A-A22DB47B8401}"/>
              </a:ext>
            </a:extLst>
          </xdr:cNvPr>
          <xdr:cNvCxnSpPr/>
        </xdr:nvCxnSpPr>
        <xdr:spPr>
          <a:xfrm>
            <a:off x="485774" y="2486025"/>
            <a:ext cx="9067801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8E4680CE-3E2A-430B-AE33-1A53B032121B}"/>
              </a:ext>
            </a:extLst>
          </xdr:cNvPr>
          <xdr:cNvCxnSpPr/>
        </xdr:nvCxnSpPr>
        <xdr:spPr>
          <a:xfrm flipV="1">
            <a:off x="1133476" y="1771646"/>
            <a:ext cx="0" cy="70961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694FC3F4-50FE-4CCC-A5F2-308550570FF6}"/>
              </a:ext>
            </a:extLst>
          </xdr:cNvPr>
          <xdr:cNvCxnSpPr/>
        </xdr:nvCxnSpPr>
        <xdr:spPr>
          <a:xfrm flipV="1">
            <a:off x="1785939" y="1657346"/>
            <a:ext cx="0" cy="82867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422662B5-9E6D-407C-AA53-8FFC602FAE26}"/>
              </a:ext>
            </a:extLst>
          </xdr:cNvPr>
          <xdr:cNvCxnSpPr/>
        </xdr:nvCxnSpPr>
        <xdr:spPr>
          <a:xfrm flipV="1">
            <a:off x="2428876" y="1538283"/>
            <a:ext cx="0" cy="9525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0DDB7005-A06F-4F96-83D4-5EB883C69398}"/>
              </a:ext>
            </a:extLst>
          </xdr:cNvPr>
          <xdr:cNvCxnSpPr/>
        </xdr:nvCxnSpPr>
        <xdr:spPr>
          <a:xfrm flipV="1">
            <a:off x="3081339" y="1423983"/>
            <a:ext cx="0" cy="106204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29FF3D7F-8C5B-4327-A067-21AE49B5CD80}"/>
              </a:ext>
            </a:extLst>
          </xdr:cNvPr>
          <xdr:cNvCxnSpPr/>
        </xdr:nvCxnSpPr>
        <xdr:spPr>
          <a:xfrm flipV="1">
            <a:off x="3729038" y="1314447"/>
            <a:ext cx="0" cy="117157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F0130977-3B7C-4F4F-B1B7-DC496B29135E}"/>
              </a:ext>
            </a:extLst>
          </xdr:cNvPr>
          <xdr:cNvCxnSpPr/>
        </xdr:nvCxnSpPr>
        <xdr:spPr>
          <a:xfrm flipV="1">
            <a:off x="4371975" y="1195384"/>
            <a:ext cx="0" cy="129540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7F1CF0C3-74A5-465A-8DE6-6EFE6BD5C81A}"/>
              </a:ext>
            </a:extLst>
          </xdr:cNvPr>
          <xdr:cNvCxnSpPr/>
        </xdr:nvCxnSpPr>
        <xdr:spPr>
          <a:xfrm flipV="1">
            <a:off x="5024438" y="1081084"/>
            <a:ext cx="0" cy="140970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DD661AA9-4DDB-4709-B29A-FF82B8161EB1}"/>
              </a:ext>
            </a:extLst>
          </xdr:cNvPr>
          <xdr:cNvCxnSpPr/>
        </xdr:nvCxnSpPr>
        <xdr:spPr>
          <a:xfrm flipV="1">
            <a:off x="9548812" y="1885949"/>
            <a:ext cx="0" cy="60007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70FC65C7-1F05-491D-8795-B037526B1204}"/>
              </a:ext>
            </a:extLst>
          </xdr:cNvPr>
          <xdr:cNvCxnSpPr/>
        </xdr:nvCxnSpPr>
        <xdr:spPr>
          <a:xfrm flipV="1">
            <a:off x="8905875" y="1771649"/>
            <a:ext cx="0" cy="70961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A874AB21-6CD7-45B1-9810-6342EF5C7158}"/>
              </a:ext>
            </a:extLst>
          </xdr:cNvPr>
          <xdr:cNvCxnSpPr/>
        </xdr:nvCxnSpPr>
        <xdr:spPr>
          <a:xfrm flipV="1">
            <a:off x="8258176" y="1657349"/>
            <a:ext cx="0" cy="82867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54ED57F5-DF70-4E1D-8863-4D7114073D78}"/>
              </a:ext>
            </a:extLst>
          </xdr:cNvPr>
          <xdr:cNvCxnSpPr/>
        </xdr:nvCxnSpPr>
        <xdr:spPr>
          <a:xfrm flipV="1">
            <a:off x="7615238" y="1533524"/>
            <a:ext cx="0" cy="95250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2AB48276-4141-4698-822E-2AFB05BBC96D}"/>
              </a:ext>
            </a:extLst>
          </xdr:cNvPr>
          <xdr:cNvCxnSpPr/>
        </xdr:nvCxnSpPr>
        <xdr:spPr>
          <a:xfrm flipV="1">
            <a:off x="6962776" y="1423986"/>
            <a:ext cx="0" cy="106204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3797CF54-C54A-4CA3-AE79-FC12AABB608A}"/>
              </a:ext>
            </a:extLst>
          </xdr:cNvPr>
          <xdr:cNvCxnSpPr/>
        </xdr:nvCxnSpPr>
        <xdr:spPr>
          <a:xfrm flipV="1">
            <a:off x="6319843" y="1309689"/>
            <a:ext cx="0" cy="117157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C79F61E3-C3EE-4837-9614-1BCABCB5D487}"/>
              </a:ext>
            </a:extLst>
          </xdr:cNvPr>
          <xdr:cNvCxnSpPr/>
        </xdr:nvCxnSpPr>
        <xdr:spPr>
          <a:xfrm flipV="1">
            <a:off x="5667382" y="1185863"/>
            <a:ext cx="0" cy="129540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5E859C07-659F-4A9D-A23E-2D55E15D88FF}"/>
              </a:ext>
            </a:extLst>
          </xdr:cNvPr>
          <xdr:cNvCxnSpPr/>
        </xdr:nvCxnSpPr>
        <xdr:spPr>
          <a:xfrm flipH="1" flipV="1">
            <a:off x="5024438" y="1085850"/>
            <a:ext cx="4529137" cy="7953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CFB108D4-1456-4D78-BC49-9A3D6B18FD3E}"/>
              </a:ext>
            </a:extLst>
          </xdr:cNvPr>
          <xdr:cNvCxnSpPr/>
        </xdr:nvCxnSpPr>
        <xdr:spPr>
          <a:xfrm flipV="1">
            <a:off x="8910637" y="1881188"/>
            <a:ext cx="638176" cy="60007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CD7476A5-7628-41BA-9742-814F02F7A4DF}"/>
              </a:ext>
            </a:extLst>
          </xdr:cNvPr>
          <xdr:cNvCxnSpPr/>
        </xdr:nvCxnSpPr>
        <xdr:spPr>
          <a:xfrm flipV="1">
            <a:off x="8258175" y="1766888"/>
            <a:ext cx="642938" cy="71913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A85E81F2-A5BB-4030-939D-BAA9A05DECCB}"/>
              </a:ext>
            </a:extLst>
          </xdr:cNvPr>
          <xdr:cNvCxnSpPr/>
        </xdr:nvCxnSpPr>
        <xdr:spPr>
          <a:xfrm flipV="1">
            <a:off x="7615237" y="1657350"/>
            <a:ext cx="638176" cy="82867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E50A0699-5ED9-4A34-8236-E71102F9F05B}"/>
              </a:ext>
            </a:extLst>
          </xdr:cNvPr>
          <xdr:cNvCxnSpPr/>
        </xdr:nvCxnSpPr>
        <xdr:spPr>
          <a:xfrm flipV="1">
            <a:off x="6967537" y="1538288"/>
            <a:ext cx="642938" cy="94297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DF2D7CFE-56EB-4E09-8C3B-8AECEE8D8E21}"/>
              </a:ext>
            </a:extLst>
          </xdr:cNvPr>
          <xdr:cNvCxnSpPr/>
        </xdr:nvCxnSpPr>
        <xdr:spPr>
          <a:xfrm flipV="1">
            <a:off x="6319837" y="1423988"/>
            <a:ext cx="647701" cy="105727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29F6E21B-F6CF-4497-8C07-D7383E3C8980}"/>
              </a:ext>
            </a:extLst>
          </xdr:cNvPr>
          <xdr:cNvCxnSpPr/>
        </xdr:nvCxnSpPr>
        <xdr:spPr>
          <a:xfrm flipV="1">
            <a:off x="5667374" y="1314450"/>
            <a:ext cx="642939" cy="116681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9211347D-DDFB-4B1B-BA6B-A8A4CD532AA0}"/>
              </a:ext>
            </a:extLst>
          </xdr:cNvPr>
          <xdr:cNvCxnSpPr/>
        </xdr:nvCxnSpPr>
        <xdr:spPr>
          <a:xfrm flipV="1">
            <a:off x="5024436" y="1200150"/>
            <a:ext cx="642939" cy="128111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5E826936-8929-43F9-8D97-80226027AE21}"/>
              </a:ext>
            </a:extLst>
          </xdr:cNvPr>
          <xdr:cNvCxnSpPr/>
        </xdr:nvCxnSpPr>
        <xdr:spPr>
          <a:xfrm flipH="1" flipV="1">
            <a:off x="1128713" y="1771650"/>
            <a:ext cx="657225" cy="70961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3552B246-7B54-4D68-B9F2-22314C46DA72}"/>
              </a:ext>
            </a:extLst>
          </xdr:cNvPr>
          <xdr:cNvCxnSpPr/>
        </xdr:nvCxnSpPr>
        <xdr:spPr>
          <a:xfrm flipH="1" flipV="1">
            <a:off x="495300" y="1885950"/>
            <a:ext cx="633412" cy="6000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564862C0-47D5-4246-A88E-434742D68C09}"/>
              </a:ext>
            </a:extLst>
          </xdr:cNvPr>
          <xdr:cNvCxnSpPr/>
        </xdr:nvCxnSpPr>
        <xdr:spPr>
          <a:xfrm flipH="1" flipV="1">
            <a:off x="1785938" y="1652588"/>
            <a:ext cx="642936" cy="8334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C8A6F67D-9743-465A-860A-87A57A848049}"/>
              </a:ext>
            </a:extLst>
          </xdr:cNvPr>
          <xdr:cNvCxnSpPr/>
        </xdr:nvCxnSpPr>
        <xdr:spPr>
          <a:xfrm flipH="1" flipV="1">
            <a:off x="2428875" y="1543050"/>
            <a:ext cx="647698" cy="94297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3FF9BDDE-5009-4FA6-9463-B4CC90EA8E30}"/>
              </a:ext>
            </a:extLst>
          </xdr:cNvPr>
          <xdr:cNvCxnSpPr/>
        </xdr:nvCxnSpPr>
        <xdr:spPr>
          <a:xfrm flipH="1" flipV="1">
            <a:off x="3081338" y="1428750"/>
            <a:ext cx="642935" cy="105727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4936612D-C600-4B97-B609-9AF1ACA860AC}"/>
              </a:ext>
            </a:extLst>
          </xdr:cNvPr>
          <xdr:cNvCxnSpPr/>
        </xdr:nvCxnSpPr>
        <xdr:spPr>
          <a:xfrm flipH="1" flipV="1">
            <a:off x="3733800" y="1314450"/>
            <a:ext cx="633411" cy="116205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6D0B1F98-E5A9-4672-B571-1FCA8E4633A5}"/>
              </a:ext>
            </a:extLst>
          </xdr:cNvPr>
          <xdr:cNvCxnSpPr/>
        </xdr:nvCxnSpPr>
        <xdr:spPr>
          <a:xfrm flipH="1" flipV="1">
            <a:off x="4367213" y="1200150"/>
            <a:ext cx="661985" cy="129063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3" name="Oval 462">
            <a:extLst>
              <a:ext uri="{FF2B5EF4-FFF2-40B4-BE49-F238E27FC236}">
                <a16:creationId xmlns:a16="http://schemas.microsoft.com/office/drawing/2014/main" id="{988AB04E-AC7A-455E-8639-134070076A85}"/>
              </a:ext>
            </a:extLst>
          </xdr:cNvPr>
          <xdr:cNvSpPr/>
        </xdr:nvSpPr>
        <xdr:spPr>
          <a:xfrm>
            <a:off x="442913" y="183356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4" name="Oval 463">
            <a:extLst>
              <a:ext uri="{FF2B5EF4-FFF2-40B4-BE49-F238E27FC236}">
                <a16:creationId xmlns:a16="http://schemas.microsoft.com/office/drawing/2014/main" id="{08DEACBD-79E4-4C65-A12F-EF791D4A2DA0}"/>
              </a:ext>
            </a:extLst>
          </xdr:cNvPr>
          <xdr:cNvSpPr/>
        </xdr:nvSpPr>
        <xdr:spPr>
          <a:xfrm>
            <a:off x="1090612" y="172402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5" name="Oval 464">
            <a:extLst>
              <a:ext uri="{FF2B5EF4-FFF2-40B4-BE49-F238E27FC236}">
                <a16:creationId xmlns:a16="http://schemas.microsoft.com/office/drawing/2014/main" id="{6881E234-14B2-40EE-B6D3-BBBCA8AE54DA}"/>
              </a:ext>
            </a:extLst>
          </xdr:cNvPr>
          <xdr:cNvSpPr/>
        </xdr:nvSpPr>
        <xdr:spPr>
          <a:xfrm>
            <a:off x="447675" y="244316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6" name="Oval 465">
            <a:extLst>
              <a:ext uri="{FF2B5EF4-FFF2-40B4-BE49-F238E27FC236}">
                <a16:creationId xmlns:a16="http://schemas.microsoft.com/office/drawing/2014/main" id="{DB96708F-1F09-4D62-8CCA-31CD74E8186A}"/>
              </a:ext>
            </a:extLst>
          </xdr:cNvPr>
          <xdr:cNvSpPr/>
        </xdr:nvSpPr>
        <xdr:spPr>
          <a:xfrm>
            <a:off x="1743076" y="243839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7" name="Oval 466">
            <a:extLst>
              <a:ext uri="{FF2B5EF4-FFF2-40B4-BE49-F238E27FC236}">
                <a16:creationId xmlns:a16="http://schemas.microsoft.com/office/drawing/2014/main" id="{09DB9089-47E6-423E-99A0-92DC93BB68C8}"/>
              </a:ext>
            </a:extLst>
          </xdr:cNvPr>
          <xdr:cNvSpPr/>
        </xdr:nvSpPr>
        <xdr:spPr>
          <a:xfrm>
            <a:off x="1090611" y="244316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8" name="Oval 467">
            <a:extLst>
              <a:ext uri="{FF2B5EF4-FFF2-40B4-BE49-F238E27FC236}">
                <a16:creationId xmlns:a16="http://schemas.microsoft.com/office/drawing/2014/main" id="{B5305530-011A-4138-8EDC-FD2CCD08B5FB}"/>
              </a:ext>
            </a:extLst>
          </xdr:cNvPr>
          <xdr:cNvSpPr/>
        </xdr:nvSpPr>
        <xdr:spPr>
          <a:xfrm>
            <a:off x="3038475" y="243840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9" name="Oval 468">
            <a:extLst>
              <a:ext uri="{FF2B5EF4-FFF2-40B4-BE49-F238E27FC236}">
                <a16:creationId xmlns:a16="http://schemas.microsoft.com/office/drawing/2014/main" id="{2B95A5A8-8D58-4F6B-8777-0E1449BB331B}"/>
              </a:ext>
            </a:extLst>
          </xdr:cNvPr>
          <xdr:cNvSpPr/>
        </xdr:nvSpPr>
        <xdr:spPr>
          <a:xfrm>
            <a:off x="3681412" y="243839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0" name="Oval 469">
            <a:extLst>
              <a:ext uri="{FF2B5EF4-FFF2-40B4-BE49-F238E27FC236}">
                <a16:creationId xmlns:a16="http://schemas.microsoft.com/office/drawing/2014/main" id="{3668261B-9A15-453F-8C30-F82C1CFEDDEA}"/>
              </a:ext>
            </a:extLst>
          </xdr:cNvPr>
          <xdr:cNvSpPr/>
        </xdr:nvSpPr>
        <xdr:spPr>
          <a:xfrm>
            <a:off x="1743075" y="160972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1" name="Oval 470">
            <a:extLst>
              <a:ext uri="{FF2B5EF4-FFF2-40B4-BE49-F238E27FC236}">
                <a16:creationId xmlns:a16="http://schemas.microsoft.com/office/drawing/2014/main" id="{116B904D-52DF-457C-A9BA-A461FC93C354}"/>
              </a:ext>
            </a:extLst>
          </xdr:cNvPr>
          <xdr:cNvSpPr/>
        </xdr:nvSpPr>
        <xdr:spPr>
          <a:xfrm>
            <a:off x="2386011" y="14954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2" name="Oval 471">
            <a:extLst>
              <a:ext uri="{FF2B5EF4-FFF2-40B4-BE49-F238E27FC236}">
                <a16:creationId xmlns:a16="http://schemas.microsoft.com/office/drawing/2014/main" id="{DA4105C8-D9EF-4796-972C-ED70875F2A65}"/>
              </a:ext>
            </a:extLst>
          </xdr:cNvPr>
          <xdr:cNvSpPr/>
        </xdr:nvSpPr>
        <xdr:spPr>
          <a:xfrm>
            <a:off x="2386014" y="243839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3" name="Oval 472">
            <a:extLst>
              <a:ext uri="{FF2B5EF4-FFF2-40B4-BE49-F238E27FC236}">
                <a16:creationId xmlns:a16="http://schemas.microsoft.com/office/drawing/2014/main" id="{5121458E-8F6C-4628-AC8A-F261C30DF42A}"/>
              </a:ext>
            </a:extLst>
          </xdr:cNvPr>
          <xdr:cNvSpPr/>
        </xdr:nvSpPr>
        <xdr:spPr>
          <a:xfrm>
            <a:off x="4981575" y="244316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4" name="Oval 473">
            <a:extLst>
              <a:ext uri="{FF2B5EF4-FFF2-40B4-BE49-F238E27FC236}">
                <a16:creationId xmlns:a16="http://schemas.microsoft.com/office/drawing/2014/main" id="{E4691EE4-8424-48E4-ADE6-C84EA6FB450C}"/>
              </a:ext>
            </a:extLst>
          </xdr:cNvPr>
          <xdr:cNvSpPr/>
        </xdr:nvSpPr>
        <xdr:spPr>
          <a:xfrm>
            <a:off x="4329112" y="243839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5" name="Oval 474">
            <a:extLst>
              <a:ext uri="{FF2B5EF4-FFF2-40B4-BE49-F238E27FC236}">
                <a16:creationId xmlns:a16="http://schemas.microsoft.com/office/drawing/2014/main" id="{6250FC55-591B-44BE-AE65-B5351413AF8F}"/>
              </a:ext>
            </a:extLst>
          </xdr:cNvPr>
          <xdr:cNvSpPr/>
        </xdr:nvSpPr>
        <xdr:spPr>
          <a:xfrm>
            <a:off x="3038476" y="138112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6" name="Oval 475">
            <a:extLst>
              <a:ext uri="{FF2B5EF4-FFF2-40B4-BE49-F238E27FC236}">
                <a16:creationId xmlns:a16="http://schemas.microsoft.com/office/drawing/2014/main" id="{12EE5F1A-6560-4E4E-A2FD-3E73FC185720}"/>
              </a:ext>
            </a:extLst>
          </xdr:cNvPr>
          <xdr:cNvSpPr/>
        </xdr:nvSpPr>
        <xdr:spPr>
          <a:xfrm>
            <a:off x="3681412" y="12668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7" name="Oval 476">
            <a:extLst>
              <a:ext uri="{FF2B5EF4-FFF2-40B4-BE49-F238E27FC236}">
                <a16:creationId xmlns:a16="http://schemas.microsoft.com/office/drawing/2014/main" id="{1E63CADE-A26F-4DB7-891C-7BDF4F304E1E}"/>
              </a:ext>
            </a:extLst>
          </xdr:cNvPr>
          <xdr:cNvSpPr/>
        </xdr:nvSpPr>
        <xdr:spPr>
          <a:xfrm>
            <a:off x="4333874" y="11525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8" name="Oval 477">
            <a:extLst>
              <a:ext uri="{FF2B5EF4-FFF2-40B4-BE49-F238E27FC236}">
                <a16:creationId xmlns:a16="http://schemas.microsoft.com/office/drawing/2014/main" id="{CB0629BE-36D2-486C-BB62-0AB94DAF1443}"/>
              </a:ext>
            </a:extLst>
          </xdr:cNvPr>
          <xdr:cNvSpPr/>
        </xdr:nvSpPr>
        <xdr:spPr>
          <a:xfrm>
            <a:off x="4981574" y="103822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9" name="Oval 478">
            <a:extLst>
              <a:ext uri="{FF2B5EF4-FFF2-40B4-BE49-F238E27FC236}">
                <a16:creationId xmlns:a16="http://schemas.microsoft.com/office/drawing/2014/main" id="{005E06C6-5691-43D7-B10D-52019A708BBB}"/>
              </a:ext>
            </a:extLst>
          </xdr:cNvPr>
          <xdr:cNvSpPr/>
        </xdr:nvSpPr>
        <xdr:spPr>
          <a:xfrm>
            <a:off x="5624510" y="115728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0" name="Oval 479">
            <a:extLst>
              <a:ext uri="{FF2B5EF4-FFF2-40B4-BE49-F238E27FC236}">
                <a16:creationId xmlns:a16="http://schemas.microsoft.com/office/drawing/2014/main" id="{B3CE9CFE-25EA-4039-9CA2-FB86C38CE994}"/>
              </a:ext>
            </a:extLst>
          </xdr:cNvPr>
          <xdr:cNvSpPr/>
        </xdr:nvSpPr>
        <xdr:spPr>
          <a:xfrm>
            <a:off x="6281736" y="127158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1" name="Oval 480">
            <a:extLst>
              <a:ext uri="{FF2B5EF4-FFF2-40B4-BE49-F238E27FC236}">
                <a16:creationId xmlns:a16="http://schemas.microsoft.com/office/drawing/2014/main" id="{567EB73B-5F3E-4B6C-BB5C-0B07B6D439F5}"/>
              </a:ext>
            </a:extLst>
          </xdr:cNvPr>
          <xdr:cNvSpPr/>
        </xdr:nvSpPr>
        <xdr:spPr>
          <a:xfrm>
            <a:off x="6276974" y="2438399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2" name="Oval 481">
            <a:extLst>
              <a:ext uri="{FF2B5EF4-FFF2-40B4-BE49-F238E27FC236}">
                <a16:creationId xmlns:a16="http://schemas.microsoft.com/office/drawing/2014/main" id="{698196FE-F961-4D8F-A32E-0BF15FC3CA38}"/>
              </a:ext>
            </a:extLst>
          </xdr:cNvPr>
          <xdr:cNvSpPr/>
        </xdr:nvSpPr>
        <xdr:spPr>
          <a:xfrm>
            <a:off x="6919911" y="138112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3" name="Oval 482">
            <a:extLst>
              <a:ext uri="{FF2B5EF4-FFF2-40B4-BE49-F238E27FC236}">
                <a16:creationId xmlns:a16="http://schemas.microsoft.com/office/drawing/2014/main" id="{0876993B-E307-4224-BA25-7B23EA92B076}"/>
              </a:ext>
            </a:extLst>
          </xdr:cNvPr>
          <xdr:cNvSpPr/>
        </xdr:nvSpPr>
        <xdr:spPr>
          <a:xfrm>
            <a:off x="5629274" y="2438397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4" name="Oval 483">
            <a:extLst>
              <a:ext uri="{FF2B5EF4-FFF2-40B4-BE49-F238E27FC236}">
                <a16:creationId xmlns:a16="http://schemas.microsoft.com/office/drawing/2014/main" id="{AFDD3C16-7800-4540-AEAA-7D5578E95CC9}"/>
              </a:ext>
            </a:extLst>
          </xdr:cNvPr>
          <xdr:cNvSpPr/>
        </xdr:nvSpPr>
        <xdr:spPr>
          <a:xfrm>
            <a:off x="7567612" y="149542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5" name="Oval 484">
            <a:extLst>
              <a:ext uri="{FF2B5EF4-FFF2-40B4-BE49-F238E27FC236}">
                <a16:creationId xmlns:a16="http://schemas.microsoft.com/office/drawing/2014/main" id="{3908A5DC-0C11-491F-A4EF-09278507B26B}"/>
              </a:ext>
            </a:extLst>
          </xdr:cNvPr>
          <xdr:cNvSpPr/>
        </xdr:nvSpPr>
        <xdr:spPr>
          <a:xfrm>
            <a:off x="8210551" y="1609724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6" name="Oval 485">
            <a:extLst>
              <a:ext uri="{FF2B5EF4-FFF2-40B4-BE49-F238E27FC236}">
                <a16:creationId xmlns:a16="http://schemas.microsoft.com/office/drawing/2014/main" id="{FA093977-2C7D-4F5C-8AAC-359C7AC25FEB}"/>
              </a:ext>
            </a:extLst>
          </xdr:cNvPr>
          <xdr:cNvSpPr/>
        </xdr:nvSpPr>
        <xdr:spPr>
          <a:xfrm>
            <a:off x="8215311" y="244316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7" name="Oval 486">
            <a:extLst>
              <a:ext uri="{FF2B5EF4-FFF2-40B4-BE49-F238E27FC236}">
                <a16:creationId xmlns:a16="http://schemas.microsoft.com/office/drawing/2014/main" id="{C8248323-1C74-4E19-BC5B-92A2D0119066}"/>
              </a:ext>
            </a:extLst>
          </xdr:cNvPr>
          <xdr:cNvSpPr/>
        </xdr:nvSpPr>
        <xdr:spPr>
          <a:xfrm>
            <a:off x="7572373" y="244316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8" name="Oval 487">
            <a:extLst>
              <a:ext uri="{FF2B5EF4-FFF2-40B4-BE49-F238E27FC236}">
                <a16:creationId xmlns:a16="http://schemas.microsoft.com/office/drawing/2014/main" id="{079F4BB3-37C2-48C6-8C68-71E6E52BFB12}"/>
              </a:ext>
            </a:extLst>
          </xdr:cNvPr>
          <xdr:cNvSpPr/>
        </xdr:nvSpPr>
        <xdr:spPr>
          <a:xfrm>
            <a:off x="8863011" y="1719261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9" name="Oval 488">
            <a:extLst>
              <a:ext uri="{FF2B5EF4-FFF2-40B4-BE49-F238E27FC236}">
                <a16:creationId xmlns:a16="http://schemas.microsoft.com/office/drawing/2014/main" id="{795A609D-D39A-447B-9BF4-94693C54454E}"/>
              </a:ext>
            </a:extLst>
          </xdr:cNvPr>
          <xdr:cNvSpPr/>
        </xdr:nvSpPr>
        <xdr:spPr>
          <a:xfrm>
            <a:off x="6919912" y="244316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0" name="Oval 489">
            <a:extLst>
              <a:ext uri="{FF2B5EF4-FFF2-40B4-BE49-F238E27FC236}">
                <a16:creationId xmlns:a16="http://schemas.microsoft.com/office/drawing/2014/main" id="{8A0A6DFC-90E8-448E-AEE9-9CBDA1F80808}"/>
              </a:ext>
            </a:extLst>
          </xdr:cNvPr>
          <xdr:cNvSpPr/>
        </xdr:nvSpPr>
        <xdr:spPr>
          <a:xfrm>
            <a:off x="9505948" y="1833560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1" name="Oval 490">
            <a:extLst>
              <a:ext uri="{FF2B5EF4-FFF2-40B4-BE49-F238E27FC236}">
                <a16:creationId xmlns:a16="http://schemas.microsoft.com/office/drawing/2014/main" id="{BCA2DDB1-0B40-4181-AF53-0CD584B4BECE}"/>
              </a:ext>
            </a:extLst>
          </xdr:cNvPr>
          <xdr:cNvSpPr/>
        </xdr:nvSpPr>
        <xdr:spPr>
          <a:xfrm>
            <a:off x="8863011" y="243839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2" name="Oval 491">
            <a:extLst>
              <a:ext uri="{FF2B5EF4-FFF2-40B4-BE49-F238E27FC236}">
                <a16:creationId xmlns:a16="http://schemas.microsoft.com/office/drawing/2014/main" id="{8BD93004-D6F6-407F-978B-C52694266F3D}"/>
              </a:ext>
            </a:extLst>
          </xdr:cNvPr>
          <xdr:cNvSpPr/>
        </xdr:nvSpPr>
        <xdr:spPr>
          <a:xfrm>
            <a:off x="9505942" y="2443168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6A8E67BD-08BF-4FC3-8CB5-193614E7AF9B}"/>
              </a:ext>
            </a:extLst>
          </xdr:cNvPr>
          <xdr:cNvCxnSpPr/>
        </xdr:nvCxnSpPr>
        <xdr:spPr>
          <a:xfrm>
            <a:off x="9715500" y="2486025"/>
            <a:ext cx="400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389D82C9-B182-4C12-A6F5-7DD57A233FFC}"/>
              </a:ext>
            </a:extLst>
          </xdr:cNvPr>
          <xdr:cNvCxnSpPr/>
        </xdr:nvCxnSpPr>
        <xdr:spPr>
          <a:xfrm flipV="1">
            <a:off x="10039350" y="1000125"/>
            <a:ext cx="0" cy="15573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3383859E-D0C5-464C-8B63-6113E8649523}"/>
              </a:ext>
            </a:extLst>
          </xdr:cNvPr>
          <xdr:cNvCxnSpPr/>
        </xdr:nvCxnSpPr>
        <xdr:spPr>
          <a:xfrm flipH="1">
            <a:off x="9996487" y="2447926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6ACAB97E-B6D5-447F-9844-0044BDB8776D}"/>
              </a:ext>
            </a:extLst>
          </xdr:cNvPr>
          <xdr:cNvCxnSpPr/>
        </xdr:nvCxnSpPr>
        <xdr:spPr>
          <a:xfrm flipH="1">
            <a:off x="9996487" y="103822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1BC2F4B6-D3B6-4F95-9BDC-73976F3CDC27}"/>
              </a:ext>
            </a:extLst>
          </xdr:cNvPr>
          <xdr:cNvCxnSpPr/>
        </xdr:nvCxnSpPr>
        <xdr:spPr>
          <a:xfrm>
            <a:off x="9715500" y="1885948"/>
            <a:ext cx="400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C0378D2C-AC87-47E0-B7F7-E99E138D889E}"/>
              </a:ext>
            </a:extLst>
          </xdr:cNvPr>
          <xdr:cNvCxnSpPr/>
        </xdr:nvCxnSpPr>
        <xdr:spPr>
          <a:xfrm flipH="1">
            <a:off x="9996489" y="1847849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AAC64D7F-FCD7-47B5-B562-1DF5F6114E3F}"/>
              </a:ext>
            </a:extLst>
          </xdr:cNvPr>
          <xdr:cNvCxnSpPr/>
        </xdr:nvCxnSpPr>
        <xdr:spPr>
          <a:xfrm>
            <a:off x="5133975" y="1076325"/>
            <a:ext cx="4981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8B2DFEA0-D477-4FB8-AC43-73E93AFEF52E}"/>
              </a:ext>
            </a:extLst>
          </xdr:cNvPr>
          <xdr:cNvCxnSpPr/>
        </xdr:nvCxnSpPr>
        <xdr:spPr>
          <a:xfrm>
            <a:off x="485778" y="2581275"/>
            <a:ext cx="0" cy="538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961BDA31-BD45-4EF4-99EB-26A805690500}"/>
              </a:ext>
            </a:extLst>
          </xdr:cNvPr>
          <xdr:cNvCxnSpPr/>
        </xdr:nvCxnSpPr>
        <xdr:spPr>
          <a:xfrm flipH="1">
            <a:off x="447677" y="302418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03086735-969C-43E9-9CA2-0514128C6C63}"/>
              </a:ext>
            </a:extLst>
          </xdr:cNvPr>
          <xdr:cNvCxnSpPr/>
        </xdr:nvCxnSpPr>
        <xdr:spPr>
          <a:xfrm flipH="1">
            <a:off x="447677" y="27384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F8526329-DA05-4675-8837-C596A3B472F8}"/>
              </a:ext>
            </a:extLst>
          </xdr:cNvPr>
          <xdr:cNvCxnSpPr/>
        </xdr:nvCxnSpPr>
        <xdr:spPr>
          <a:xfrm>
            <a:off x="1133477" y="2576513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EF5E309C-F01B-488C-A1E3-C6DB93C20CF1}"/>
              </a:ext>
            </a:extLst>
          </xdr:cNvPr>
          <xdr:cNvCxnSpPr/>
        </xdr:nvCxnSpPr>
        <xdr:spPr>
          <a:xfrm flipH="1">
            <a:off x="1095376" y="27384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5C2BCDA6-B961-4705-BED1-27833570B44D}"/>
              </a:ext>
            </a:extLst>
          </xdr:cNvPr>
          <xdr:cNvCxnSpPr/>
        </xdr:nvCxnSpPr>
        <xdr:spPr>
          <a:xfrm>
            <a:off x="17811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F0E81465-7243-4EA3-A3B5-9F7460D3E9FC}"/>
              </a:ext>
            </a:extLst>
          </xdr:cNvPr>
          <xdr:cNvCxnSpPr/>
        </xdr:nvCxnSpPr>
        <xdr:spPr>
          <a:xfrm flipH="1">
            <a:off x="17430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042D2626-61E1-483E-B4AD-5954F95BBABF}"/>
              </a:ext>
            </a:extLst>
          </xdr:cNvPr>
          <xdr:cNvCxnSpPr/>
        </xdr:nvCxnSpPr>
        <xdr:spPr>
          <a:xfrm>
            <a:off x="24288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F4259BA5-3E05-4DCC-B559-5CFBFAFC93DE}"/>
              </a:ext>
            </a:extLst>
          </xdr:cNvPr>
          <xdr:cNvCxnSpPr/>
        </xdr:nvCxnSpPr>
        <xdr:spPr>
          <a:xfrm flipH="1">
            <a:off x="23907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A48142B8-15A4-4E56-8972-D4DC3387440C}"/>
              </a:ext>
            </a:extLst>
          </xdr:cNvPr>
          <xdr:cNvCxnSpPr/>
        </xdr:nvCxnSpPr>
        <xdr:spPr>
          <a:xfrm>
            <a:off x="30765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55F7BB13-4F1D-4818-8FC5-DFE2576AD265}"/>
              </a:ext>
            </a:extLst>
          </xdr:cNvPr>
          <xdr:cNvCxnSpPr/>
        </xdr:nvCxnSpPr>
        <xdr:spPr>
          <a:xfrm flipH="1">
            <a:off x="30384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A893C873-D787-4121-A2C1-577D0B92E88E}"/>
              </a:ext>
            </a:extLst>
          </xdr:cNvPr>
          <xdr:cNvCxnSpPr/>
        </xdr:nvCxnSpPr>
        <xdr:spPr>
          <a:xfrm>
            <a:off x="37242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47B5F44D-6D1A-4DE4-9EE2-609AD725ADE9}"/>
              </a:ext>
            </a:extLst>
          </xdr:cNvPr>
          <xdr:cNvCxnSpPr/>
        </xdr:nvCxnSpPr>
        <xdr:spPr>
          <a:xfrm flipH="1">
            <a:off x="36861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A9D5EED5-5C37-48F4-940E-CDE75D89A8AB}"/>
              </a:ext>
            </a:extLst>
          </xdr:cNvPr>
          <xdr:cNvCxnSpPr/>
        </xdr:nvCxnSpPr>
        <xdr:spPr>
          <a:xfrm>
            <a:off x="9553570" y="2581275"/>
            <a:ext cx="0" cy="538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5B398AC8-745A-4764-8D9E-3442CA381204}"/>
              </a:ext>
            </a:extLst>
          </xdr:cNvPr>
          <xdr:cNvCxnSpPr/>
        </xdr:nvCxnSpPr>
        <xdr:spPr>
          <a:xfrm flipH="1">
            <a:off x="9515469" y="302418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842D674D-3B47-4BB1-AC1F-DBC4EE13BC3B}"/>
              </a:ext>
            </a:extLst>
          </xdr:cNvPr>
          <xdr:cNvCxnSpPr/>
        </xdr:nvCxnSpPr>
        <xdr:spPr>
          <a:xfrm flipH="1">
            <a:off x="9515469" y="27384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8B2BD968-B6A8-4FD0-A593-F2278BFCD475}"/>
              </a:ext>
            </a:extLst>
          </xdr:cNvPr>
          <xdr:cNvCxnSpPr/>
        </xdr:nvCxnSpPr>
        <xdr:spPr>
          <a:xfrm>
            <a:off x="63150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D938BF22-DFCE-43E2-827A-E91A0BD391BE}"/>
              </a:ext>
            </a:extLst>
          </xdr:cNvPr>
          <xdr:cNvCxnSpPr/>
        </xdr:nvCxnSpPr>
        <xdr:spPr>
          <a:xfrm flipH="1">
            <a:off x="62769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Connector 525">
            <a:extLst>
              <a:ext uri="{FF2B5EF4-FFF2-40B4-BE49-F238E27FC236}">
                <a16:creationId xmlns:a16="http://schemas.microsoft.com/office/drawing/2014/main" id="{C53756C5-5B63-4805-B8D9-9FCFE52022ED}"/>
              </a:ext>
            </a:extLst>
          </xdr:cNvPr>
          <xdr:cNvCxnSpPr/>
        </xdr:nvCxnSpPr>
        <xdr:spPr>
          <a:xfrm>
            <a:off x="69627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Connector 526">
            <a:extLst>
              <a:ext uri="{FF2B5EF4-FFF2-40B4-BE49-F238E27FC236}">
                <a16:creationId xmlns:a16="http://schemas.microsoft.com/office/drawing/2014/main" id="{EFFF62F1-0171-4F14-9901-351DC5CCBD36}"/>
              </a:ext>
            </a:extLst>
          </xdr:cNvPr>
          <xdr:cNvCxnSpPr/>
        </xdr:nvCxnSpPr>
        <xdr:spPr>
          <a:xfrm flipH="1">
            <a:off x="69246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F4789E16-5888-4E28-AAD5-2A6099D16AC8}"/>
              </a:ext>
            </a:extLst>
          </xdr:cNvPr>
          <xdr:cNvCxnSpPr/>
        </xdr:nvCxnSpPr>
        <xdr:spPr>
          <a:xfrm>
            <a:off x="76104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ADBBCC19-1A5A-4642-9BEB-7418FF3887C0}"/>
              </a:ext>
            </a:extLst>
          </xdr:cNvPr>
          <xdr:cNvCxnSpPr/>
        </xdr:nvCxnSpPr>
        <xdr:spPr>
          <a:xfrm flipH="1">
            <a:off x="75723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Connector 529">
            <a:extLst>
              <a:ext uri="{FF2B5EF4-FFF2-40B4-BE49-F238E27FC236}">
                <a16:creationId xmlns:a16="http://schemas.microsoft.com/office/drawing/2014/main" id="{2FEC59A4-798C-420C-B4E8-509C54B5EC4C}"/>
              </a:ext>
            </a:extLst>
          </xdr:cNvPr>
          <xdr:cNvCxnSpPr/>
        </xdr:nvCxnSpPr>
        <xdr:spPr>
          <a:xfrm>
            <a:off x="82581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1BE711F5-D03A-49C3-8F0A-704B7EEE966A}"/>
              </a:ext>
            </a:extLst>
          </xdr:cNvPr>
          <xdr:cNvCxnSpPr/>
        </xdr:nvCxnSpPr>
        <xdr:spPr>
          <a:xfrm flipH="1">
            <a:off x="82200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>
            <a:extLst>
              <a:ext uri="{FF2B5EF4-FFF2-40B4-BE49-F238E27FC236}">
                <a16:creationId xmlns:a16="http://schemas.microsoft.com/office/drawing/2014/main" id="{D2A9C24D-9109-4727-AA2F-0ED9607FC623}"/>
              </a:ext>
            </a:extLst>
          </xdr:cNvPr>
          <xdr:cNvCxnSpPr/>
        </xdr:nvCxnSpPr>
        <xdr:spPr>
          <a:xfrm>
            <a:off x="89058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2AEA708D-FF00-47B4-80C7-B48935989C7F}"/>
              </a:ext>
            </a:extLst>
          </xdr:cNvPr>
          <xdr:cNvCxnSpPr/>
        </xdr:nvCxnSpPr>
        <xdr:spPr>
          <a:xfrm flipH="1">
            <a:off x="88677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E01E126D-E376-C447-C6D3-DC4C135BF880}"/>
              </a:ext>
            </a:extLst>
          </xdr:cNvPr>
          <xdr:cNvCxnSpPr/>
        </xdr:nvCxnSpPr>
        <xdr:spPr>
          <a:xfrm>
            <a:off x="404814" y="2771775"/>
            <a:ext cx="92201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7B9343E4-95A5-44AA-8BC7-4FFAEDE0AD99}"/>
              </a:ext>
            </a:extLst>
          </xdr:cNvPr>
          <xdr:cNvCxnSpPr/>
        </xdr:nvCxnSpPr>
        <xdr:spPr>
          <a:xfrm>
            <a:off x="414339" y="3057525"/>
            <a:ext cx="92154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0E4816A0-666A-46E0-A38C-72D4C07A919F}"/>
              </a:ext>
            </a:extLst>
          </xdr:cNvPr>
          <xdr:cNvCxnSpPr/>
        </xdr:nvCxnSpPr>
        <xdr:spPr>
          <a:xfrm>
            <a:off x="43719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0BD0285E-02C4-4E9A-B212-F587B91C5FE6}"/>
              </a:ext>
            </a:extLst>
          </xdr:cNvPr>
          <xdr:cNvCxnSpPr/>
        </xdr:nvCxnSpPr>
        <xdr:spPr>
          <a:xfrm flipH="1">
            <a:off x="43338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7C74B7DA-B5FD-4A69-9240-EE61BFA91CCB}"/>
              </a:ext>
            </a:extLst>
          </xdr:cNvPr>
          <xdr:cNvCxnSpPr/>
        </xdr:nvCxnSpPr>
        <xdr:spPr>
          <a:xfrm>
            <a:off x="50196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B5C95116-39CF-4EA7-A99F-CC927020A214}"/>
              </a:ext>
            </a:extLst>
          </xdr:cNvPr>
          <xdr:cNvCxnSpPr/>
        </xdr:nvCxnSpPr>
        <xdr:spPr>
          <a:xfrm flipH="1">
            <a:off x="49815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F97273DE-8039-4BD6-AAA9-796BBF52FDEA}"/>
              </a:ext>
            </a:extLst>
          </xdr:cNvPr>
          <xdr:cNvCxnSpPr/>
        </xdr:nvCxnSpPr>
        <xdr:spPr>
          <a:xfrm>
            <a:off x="5667377" y="2571752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Connector 541">
            <a:extLst>
              <a:ext uri="{FF2B5EF4-FFF2-40B4-BE49-F238E27FC236}">
                <a16:creationId xmlns:a16="http://schemas.microsoft.com/office/drawing/2014/main" id="{A75C741D-5318-49FE-84E8-A46741E7BAC8}"/>
              </a:ext>
            </a:extLst>
          </xdr:cNvPr>
          <xdr:cNvCxnSpPr/>
        </xdr:nvCxnSpPr>
        <xdr:spPr>
          <a:xfrm flipH="1">
            <a:off x="5629276" y="273367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Arc 5">
            <a:extLst>
              <a:ext uri="{FF2B5EF4-FFF2-40B4-BE49-F238E27FC236}">
                <a16:creationId xmlns:a16="http://schemas.microsoft.com/office/drawing/2014/main" id="{45B274B0-3C75-49A5-B5FD-E6B152CD7A40}"/>
              </a:ext>
            </a:extLst>
          </xdr:cNvPr>
          <xdr:cNvSpPr/>
        </xdr:nvSpPr>
        <xdr:spPr>
          <a:xfrm rot="2187373">
            <a:off x="619120" y="1790700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954B577-B056-4978-8A6C-8A7EBDC616C1}"/>
              </a:ext>
            </a:extLst>
          </xdr:cNvPr>
          <xdr:cNvCxnSpPr/>
        </xdr:nvCxnSpPr>
        <xdr:spPr>
          <a:xfrm>
            <a:off x="495300" y="1885950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90488</xdr:colOff>
      <xdr:row>199</xdr:row>
      <xdr:rowOff>66675</xdr:rowOff>
    </xdr:from>
    <xdr:to>
      <xdr:col>43</xdr:col>
      <xdr:colOff>80963</xdr:colOff>
      <xdr:row>212</xdr:row>
      <xdr:rowOff>85725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AD5142E3-1014-E25A-E47C-6F16AFBD4520}"/>
            </a:ext>
          </a:extLst>
        </xdr:cNvPr>
        <xdr:cNvGrpSpPr/>
      </xdr:nvGrpSpPr>
      <xdr:grpSpPr>
        <a:xfrm>
          <a:off x="2519363" y="31194375"/>
          <a:ext cx="4524375" cy="1876425"/>
          <a:chOff x="2519363" y="31194375"/>
          <a:chExt cx="4524375" cy="1876425"/>
        </a:xfrm>
      </xdr:grpSpPr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F0534745-B2EB-404A-9125-CFB486F37C18}"/>
              </a:ext>
            </a:extLst>
          </xdr:cNvPr>
          <xdr:cNvCxnSpPr/>
        </xdr:nvCxnSpPr>
        <xdr:spPr>
          <a:xfrm flipV="1">
            <a:off x="2590800" y="31275338"/>
            <a:ext cx="1952625" cy="5715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E66A28B4-646D-4E2E-B485-928263A4F533}"/>
              </a:ext>
            </a:extLst>
          </xdr:cNvPr>
          <xdr:cNvCxnSpPr/>
        </xdr:nvCxnSpPr>
        <xdr:spPr>
          <a:xfrm>
            <a:off x="2590801" y="31842074"/>
            <a:ext cx="0" cy="5715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C855F7E9-0C61-4327-BEDC-9E9FDB542626}"/>
              </a:ext>
            </a:extLst>
          </xdr:cNvPr>
          <xdr:cNvCxnSpPr/>
        </xdr:nvCxnSpPr>
        <xdr:spPr>
          <a:xfrm>
            <a:off x="2586037" y="32418338"/>
            <a:ext cx="39004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A0ED044B-F633-44E8-8F74-396054B05757}"/>
              </a:ext>
            </a:extLst>
          </xdr:cNvPr>
          <xdr:cNvCxnSpPr/>
        </xdr:nvCxnSpPr>
        <xdr:spPr>
          <a:xfrm>
            <a:off x="3238502" y="31651573"/>
            <a:ext cx="0" cy="76200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2EDFA418-C3D5-4CDB-815A-703E836FD7A8}"/>
              </a:ext>
            </a:extLst>
          </xdr:cNvPr>
          <xdr:cNvCxnSpPr/>
        </xdr:nvCxnSpPr>
        <xdr:spPr>
          <a:xfrm>
            <a:off x="3890964" y="31465836"/>
            <a:ext cx="0" cy="94773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C025E383-5EE3-4B95-AB00-6FC81D37998A}"/>
              </a:ext>
            </a:extLst>
          </xdr:cNvPr>
          <xdr:cNvCxnSpPr/>
        </xdr:nvCxnSpPr>
        <xdr:spPr>
          <a:xfrm>
            <a:off x="4538664" y="31270574"/>
            <a:ext cx="0" cy="114776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F517A21D-DE93-4AA0-87EB-A92BD2028D3C}"/>
              </a:ext>
            </a:extLst>
          </xdr:cNvPr>
          <xdr:cNvCxnSpPr/>
        </xdr:nvCxnSpPr>
        <xdr:spPr>
          <a:xfrm>
            <a:off x="4538662" y="31275338"/>
            <a:ext cx="1943101" cy="5715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B708E85C-80A4-4CB2-830B-F3AD4088A064}"/>
              </a:ext>
            </a:extLst>
          </xdr:cNvPr>
          <xdr:cNvCxnSpPr/>
        </xdr:nvCxnSpPr>
        <xdr:spPr>
          <a:xfrm>
            <a:off x="6481763" y="31842073"/>
            <a:ext cx="0" cy="5715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28EF9890-410E-458E-B166-070E29191198}"/>
              </a:ext>
            </a:extLst>
          </xdr:cNvPr>
          <xdr:cNvCxnSpPr/>
        </xdr:nvCxnSpPr>
        <xdr:spPr>
          <a:xfrm>
            <a:off x="5829302" y="31651574"/>
            <a:ext cx="0" cy="76200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30D7BD8A-D945-4067-92E9-166949BBA717}"/>
              </a:ext>
            </a:extLst>
          </xdr:cNvPr>
          <xdr:cNvCxnSpPr/>
        </xdr:nvCxnSpPr>
        <xdr:spPr>
          <a:xfrm>
            <a:off x="5181601" y="31465836"/>
            <a:ext cx="0" cy="94773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02F925D2-6849-47AB-81F0-EB7C42003C59}"/>
              </a:ext>
            </a:extLst>
          </xdr:cNvPr>
          <xdr:cNvCxnSpPr/>
        </xdr:nvCxnSpPr>
        <xdr:spPr>
          <a:xfrm>
            <a:off x="2590800" y="31846837"/>
            <a:ext cx="642938" cy="56673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31D3D937-3EAE-4536-B33C-647C2381B64A}"/>
              </a:ext>
            </a:extLst>
          </xdr:cNvPr>
          <xdr:cNvCxnSpPr/>
        </xdr:nvCxnSpPr>
        <xdr:spPr>
          <a:xfrm>
            <a:off x="3233737" y="31656336"/>
            <a:ext cx="657226" cy="75723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47AAC1D9-72F8-4680-9973-2667D6BDA5AA}"/>
              </a:ext>
            </a:extLst>
          </xdr:cNvPr>
          <xdr:cNvCxnSpPr/>
        </xdr:nvCxnSpPr>
        <xdr:spPr>
          <a:xfrm>
            <a:off x="3890962" y="31465836"/>
            <a:ext cx="647701" cy="94773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D91D222A-19A7-4C32-9163-52A28305A2E1}"/>
              </a:ext>
            </a:extLst>
          </xdr:cNvPr>
          <xdr:cNvCxnSpPr/>
        </xdr:nvCxnSpPr>
        <xdr:spPr>
          <a:xfrm flipH="1">
            <a:off x="4543425" y="31461076"/>
            <a:ext cx="638175" cy="95249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30142839-156C-4523-9E7C-36BA01D6221A}"/>
              </a:ext>
            </a:extLst>
          </xdr:cNvPr>
          <xdr:cNvCxnSpPr/>
        </xdr:nvCxnSpPr>
        <xdr:spPr>
          <a:xfrm flipH="1">
            <a:off x="5181600" y="31651575"/>
            <a:ext cx="647699" cy="7715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90253A52-5738-4D76-AE4F-37DE0E2A7B6F}"/>
              </a:ext>
            </a:extLst>
          </xdr:cNvPr>
          <xdr:cNvCxnSpPr/>
        </xdr:nvCxnSpPr>
        <xdr:spPr>
          <a:xfrm flipH="1">
            <a:off x="5829300" y="31846837"/>
            <a:ext cx="647699" cy="57150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9" name="Oval 358">
            <a:extLst>
              <a:ext uri="{FF2B5EF4-FFF2-40B4-BE49-F238E27FC236}">
                <a16:creationId xmlns:a16="http://schemas.microsoft.com/office/drawing/2014/main" id="{F47C5C19-7781-43A6-83B3-1186580C72B0}"/>
              </a:ext>
            </a:extLst>
          </xdr:cNvPr>
          <xdr:cNvSpPr/>
        </xdr:nvSpPr>
        <xdr:spPr>
          <a:xfrm>
            <a:off x="2547937" y="323707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0" name="Oval 359">
            <a:extLst>
              <a:ext uri="{FF2B5EF4-FFF2-40B4-BE49-F238E27FC236}">
                <a16:creationId xmlns:a16="http://schemas.microsoft.com/office/drawing/2014/main" id="{E13D9DC1-7385-47B1-B9C2-13BFAD8852C4}"/>
              </a:ext>
            </a:extLst>
          </xdr:cNvPr>
          <xdr:cNvSpPr/>
        </xdr:nvSpPr>
        <xdr:spPr>
          <a:xfrm>
            <a:off x="3848100" y="314229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1" name="Oval 360">
            <a:extLst>
              <a:ext uri="{FF2B5EF4-FFF2-40B4-BE49-F238E27FC236}">
                <a16:creationId xmlns:a16="http://schemas.microsoft.com/office/drawing/2014/main" id="{88FABEEC-E6FA-47AC-8428-5BD1726A53D3}"/>
              </a:ext>
            </a:extLst>
          </xdr:cNvPr>
          <xdr:cNvSpPr/>
        </xdr:nvSpPr>
        <xdr:spPr>
          <a:xfrm>
            <a:off x="3848100" y="323707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2" name="Oval 361">
            <a:extLst>
              <a:ext uri="{FF2B5EF4-FFF2-40B4-BE49-F238E27FC236}">
                <a16:creationId xmlns:a16="http://schemas.microsoft.com/office/drawing/2014/main" id="{F1D73B44-5FB0-4948-8481-D98B44224D5D}"/>
              </a:ext>
            </a:extLst>
          </xdr:cNvPr>
          <xdr:cNvSpPr/>
        </xdr:nvSpPr>
        <xdr:spPr>
          <a:xfrm>
            <a:off x="3195636" y="316134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3" name="Oval 362">
            <a:extLst>
              <a:ext uri="{FF2B5EF4-FFF2-40B4-BE49-F238E27FC236}">
                <a16:creationId xmlns:a16="http://schemas.microsoft.com/office/drawing/2014/main" id="{1C747759-5F2B-462E-A178-DD8797CE81A8}"/>
              </a:ext>
            </a:extLst>
          </xdr:cNvPr>
          <xdr:cNvSpPr/>
        </xdr:nvSpPr>
        <xdr:spPr>
          <a:xfrm>
            <a:off x="4495800" y="312324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4" name="Oval 363">
            <a:extLst>
              <a:ext uri="{FF2B5EF4-FFF2-40B4-BE49-F238E27FC236}">
                <a16:creationId xmlns:a16="http://schemas.microsoft.com/office/drawing/2014/main" id="{829230EC-A561-4FFC-9B3B-B3B94AA55024}"/>
              </a:ext>
            </a:extLst>
          </xdr:cNvPr>
          <xdr:cNvSpPr/>
        </xdr:nvSpPr>
        <xdr:spPr>
          <a:xfrm>
            <a:off x="3190875" y="3237547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5" name="Oval 364">
            <a:extLst>
              <a:ext uri="{FF2B5EF4-FFF2-40B4-BE49-F238E27FC236}">
                <a16:creationId xmlns:a16="http://schemas.microsoft.com/office/drawing/2014/main" id="{EAEF8F9E-FD25-4468-ABDF-E7318059DC95}"/>
              </a:ext>
            </a:extLst>
          </xdr:cNvPr>
          <xdr:cNvSpPr/>
        </xdr:nvSpPr>
        <xdr:spPr>
          <a:xfrm>
            <a:off x="4495800" y="323707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6" name="Oval 365">
            <a:extLst>
              <a:ext uri="{FF2B5EF4-FFF2-40B4-BE49-F238E27FC236}">
                <a16:creationId xmlns:a16="http://schemas.microsoft.com/office/drawing/2014/main" id="{5403CF35-FC86-4D25-BD1B-207147A05C1C}"/>
              </a:ext>
            </a:extLst>
          </xdr:cNvPr>
          <xdr:cNvSpPr/>
        </xdr:nvSpPr>
        <xdr:spPr>
          <a:xfrm>
            <a:off x="5138737" y="3141821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7" name="Oval 366">
            <a:extLst>
              <a:ext uri="{FF2B5EF4-FFF2-40B4-BE49-F238E27FC236}">
                <a16:creationId xmlns:a16="http://schemas.microsoft.com/office/drawing/2014/main" id="{00DAF4F3-1AB3-4231-8714-DCD344E67E71}"/>
              </a:ext>
            </a:extLst>
          </xdr:cNvPr>
          <xdr:cNvSpPr/>
        </xdr:nvSpPr>
        <xdr:spPr>
          <a:xfrm>
            <a:off x="2547937" y="31799212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8" name="Oval 367">
            <a:extLst>
              <a:ext uri="{FF2B5EF4-FFF2-40B4-BE49-F238E27FC236}">
                <a16:creationId xmlns:a16="http://schemas.microsoft.com/office/drawing/2014/main" id="{44CB2D20-252E-4062-9690-78C429729008}"/>
              </a:ext>
            </a:extLst>
          </xdr:cNvPr>
          <xdr:cNvSpPr/>
        </xdr:nvSpPr>
        <xdr:spPr>
          <a:xfrm>
            <a:off x="5781675" y="3161347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9" name="Oval 368">
            <a:extLst>
              <a:ext uri="{FF2B5EF4-FFF2-40B4-BE49-F238E27FC236}">
                <a16:creationId xmlns:a16="http://schemas.microsoft.com/office/drawing/2014/main" id="{FB469761-3B38-4698-80A4-E6E376C4C8A7}"/>
              </a:ext>
            </a:extLst>
          </xdr:cNvPr>
          <xdr:cNvSpPr/>
        </xdr:nvSpPr>
        <xdr:spPr>
          <a:xfrm>
            <a:off x="6438899" y="3179921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0" name="Oval 369">
            <a:extLst>
              <a:ext uri="{FF2B5EF4-FFF2-40B4-BE49-F238E27FC236}">
                <a16:creationId xmlns:a16="http://schemas.microsoft.com/office/drawing/2014/main" id="{555AEDA3-4A02-482F-8C6A-C5D05DB34DB6}"/>
              </a:ext>
            </a:extLst>
          </xdr:cNvPr>
          <xdr:cNvSpPr/>
        </xdr:nvSpPr>
        <xdr:spPr>
          <a:xfrm>
            <a:off x="6438900" y="32370715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1" name="Oval 370">
            <a:extLst>
              <a:ext uri="{FF2B5EF4-FFF2-40B4-BE49-F238E27FC236}">
                <a16:creationId xmlns:a16="http://schemas.microsoft.com/office/drawing/2014/main" id="{89F4A92B-0A93-43BC-A355-35CEA92627A1}"/>
              </a:ext>
            </a:extLst>
          </xdr:cNvPr>
          <xdr:cNvSpPr/>
        </xdr:nvSpPr>
        <xdr:spPr>
          <a:xfrm>
            <a:off x="5143499" y="32370713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2" name="Oval 371">
            <a:extLst>
              <a:ext uri="{FF2B5EF4-FFF2-40B4-BE49-F238E27FC236}">
                <a16:creationId xmlns:a16="http://schemas.microsoft.com/office/drawing/2014/main" id="{135CE581-92CC-4446-B60C-4DA7A8CCA1EA}"/>
              </a:ext>
            </a:extLst>
          </xdr:cNvPr>
          <xdr:cNvSpPr/>
        </xdr:nvSpPr>
        <xdr:spPr>
          <a:xfrm>
            <a:off x="5786438" y="32370716"/>
            <a:ext cx="85726" cy="8572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32A9F93F-F4C5-479C-ABF8-3E85B6EDAFF4}"/>
              </a:ext>
            </a:extLst>
          </xdr:cNvPr>
          <xdr:cNvCxnSpPr/>
        </xdr:nvCxnSpPr>
        <xdr:spPr>
          <a:xfrm>
            <a:off x="2590800" y="32523113"/>
            <a:ext cx="0" cy="5476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62FAD185-CDB0-4B4C-8959-126048699CF2}"/>
              </a:ext>
            </a:extLst>
          </xdr:cNvPr>
          <xdr:cNvCxnSpPr/>
        </xdr:nvCxnSpPr>
        <xdr:spPr>
          <a:xfrm flipH="1">
            <a:off x="2552700" y="3266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42F4B070-D62F-44C0-8A8C-76C01D7345DE}"/>
              </a:ext>
            </a:extLst>
          </xdr:cNvPr>
          <xdr:cNvCxnSpPr/>
        </xdr:nvCxnSpPr>
        <xdr:spPr>
          <a:xfrm flipH="1">
            <a:off x="2552700" y="329517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270423D4-CDD6-46B8-8053-79152772715F}"/>
              </a:ext>
            </a:extLst>
          </xdr:cNvPr>
          <xdr:cNvCxnSpPr/>
        </xdr:nvCxnSpPr>
        <xdr:spPr>
          <a:xfrm>
            <a:off x="3238501" y="325231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382581A2-7CCB-4844-9C3B-7147B3D7BAC4}"/>
              </a:ext>
            </a:extLst>
          </xdr:cNvPr>
          <xdr:cNvCxnSpPr/>
        </xdr:nvCxnSpPr>
        <xdr:spPr>
          <a:xfrm flipH="1">
            <a:off x="3200401" y="326659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C2D05FC5-50D7-4C7B-B0B3-C6BD3D6BFDD9}"/>
              </a:ext>
            </a:extLst>
          </xdr:cNvPr>
          <xdr:cNvCxnSpPr/>
        </xdr:nvCxnSpPr>
        <xdr:spPr>
          <a:xfrm>
            <a:off x="3886201" y="325231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A6792DA7-B5AD-486A-9B4E-4B80CBC31DC3}"/>
              </a:ext>
            </a:extLst>
          </xdr:cNvPr>
          <xdr:cNvCxnSpPr/>
        </xdr:nvCxnSpPr>
        <xdr:spPr>
          <a:xfrm flipH="1">
            <a:off x="3848101" y="326659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243D9662-3B44-4575-9972-6980D457D879}"/>
              </a:ext>
            </a:extLst>
          </xdr:cNvPr>
          <xdr:cNvCxnSpPr/>
        </xdr:nvCxnSpPr>
        <xdr:spPr>
          <a:xfrm>
            <a:off x="6477000" y="32523113"/>
            <a:ext cx="0" cy="5476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0B017845-A4B2-4610-9335-8DC4035422DF}"/>
              </a:ext>
            </a:extLst>
          </xdr:cNvPr>
          <xdr:cNvCxnSpPr/>
        </xdr:nvCxnSpPr>
        <xdr:spPr>
          <a:xfrm flipH="1">
            <a:off x="6438900" y="326659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0DBC7284-7BAC-4F33-A016-FFBFE8A6AF67}"/>
              </a:ext>
            </a:extLst>
          </xdr:cNvPr>
          <xdr:cNvCxnSpPr/>
        </xdr:nvCxnSpPr>
        <xdr:spPr>
          <a:xfrm flipH="1">
            <a:off x="6438900" y="329517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5BE6F37C-C77D-443F-B0EB-8CAEB767B148}"/>
              </a:ext>
            </a:extLst>
          </xdr:cNvPr>
          <xdr:cNvCxnSpPr/>
        </xdr:nvCxnSpPr>
        <xdr:spPr>
          <a:xfrm>
            <a:off x="4533901" y="325231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1E9EB89B-7A60-4B19-B751-B2E4E344C101}"/>
              </a:ext>
            </a:extLst>
          </xdr:cNvPr>
          <xdr:cNvCxnSpPr/>
        </xdr:nvCxnSpPr>
        <xdr:spPr>
          <a:xfrm flipH="1">
            <a:off x="4495801" y="326659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72AAD305-1CD0-4BC1-9CED-258EE4EC8C25}"/>
              </a:ext>
            </a:extLst>
          </xdr:cNvPr>
          <xdr:cNvCxnSpPr/>
        </xdr:nvCxnSpPr>
        <xdr:spPr>
          <a:xfrm>
            <a:off x="5181601" y="325231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F08C82F2-4606-43B6-AEDE-FFFD93E46EA1}"/>
              </a:ext>
            </a:extLst>
          </xdr:cNvPr>
          <xdr:cNvCxnSpPr/>
        </xdr:nvCxnSpPr>
        <xdr:spPr>
          <a:xfrm flipH="1">
            <a:off x="5143501" y="326659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F6D285F9-C310-4B6D-8483-05F323BB95A3}"/>
              </a:ext>
            </a:extLst>
          </xdr:cNvPr>
          <xdr:cNvCxnSpPr/>
        </xdr:nvCxnSpPr>
        <xdr:spPr>
          <a:xfrm>
            <a:off x="5829301" y="32523114"/>
            <a:ext cx="0" cy="2571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5B2254C0-7C0C-4860-BE09-23E325078F1E}"/>
              </a:ext>
            </a:extLst>
          </xdr:cNvPr>
          <xdr:cNvCxnSpPr/>
        </xdr:nvCxnSpPr>
        <xdr:spPr>
          <a:xfrm flipH="1">
            <a:off x="5791201" y="326659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0F64F218-2074-D92A-0D0C-DF5FC6CD2C5B}"/>
              </a:ext>
            </a:extLst>
          </xdr:cNvPr>
          <xdr:cNvCxnSpPr/>
        </xdr:nvCxnSpPr>
        <xdr:spPr>
          <a:xfrm>
            <a:off x="2519364" y="32699326"/>
            <a:ext cx="402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D4E99EBA-FA64-47C9-B051-D9589BE913E9}"/>
              </a:ext>
            </a:extLst>
          </xdr:cNvPr>
          <xdr:cNvCxnSpPr/>
        </xdr:nvCxnSpPr>
        <xdr:spPr>
          <a:xfrm>
            <a:off x="2519363" y="32985076"/>
            <a:ext cx="402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5B4BABB5-C14D-40A6-A718-61F8E1A8E73B}"/>
              </a:ext>
            </a:extLst>
          </xdr:cNvPr>
          <xdr:cNvCxnSpPr/>
        </xdr:nvCxnSpPr>
        <xdr:spPr>
          <a:xfrm>
            <a:off x="6591300" y="31842076"/>
            <a:ext cx="4524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8B6EB378-8579-428E-80D6-5D01B56E5B82}"/>
              </a:ext>
            </a:extLst>
          </xdr:cNvPr>
          <xdr:cNvCxnSpPr/>
        </xdr:nvCxnSpPr>
        <xdr:spPr>
          <a:xfrm>
            <a:off x="6586538" y="324135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773ACED2-27C6-4F06-9B66-13BF3EB444CB}"/>
              </a:ext>
            </a:extLst>
          </xdr:cNvPr>
          <xdr:cNvCxnSpPr/>
        </xdr:nvCxnSpPr>
        <xdr:spPr>
          <a:xfrm flipV="1">
            <a:off x="6962776" y="31194375"/>
            <a:ext cx="0" cy="12953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1BE0D2E6-9F44-4408-950A-D4F902361CA2}"/>
              </a:ext>
            </a:extLst>
          </xdr:cNvPr>
          <xdr:cNvCxnSpPr/>
        </xdr:nvCxnSpPr>
        <xdr:spPr>
          <a:xfrm flipH="1">
            <a:off x="6924673" y="318087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8A2B8DA0-4D1A-4B1B-BBA8-6BDC08774174}"/>
              </a:ext>
            </a:extLst>
          </xdr:cNvPr>
          <xdr:cNvCxnSpPr/>
        </xdr:nvCxnSpPr>
        <xdr:spPr>
          <a:xfrm flipH="1">
            <a:off x="6924666" y="32380247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D38A4F61-10FA-4934-8171-EE65E721B226}"/>
              </a:ext>
            </a:extLst>
          </xdr:cNvPr>
          <xdr:cNvCxnSpPr/>
        </xdr:nvCxnSpPr>
        <xdr:spPr>
          <a:xfrm flipH="1">
            <a:off x="6924673" y="31237240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3A974852-B609-B784-4463-A57F39FBD631}"/>
              </a:ext>
            </a:extLst>
          </xdr:cNvPr>
          <xdr:cNvCxnSpPr/>
        </xdr:nvCxnSpPr>
        <xdr:spPr>
          <a:xfrm>
            <a:off x="4638675" y="31270575"/>
            <a:ext cx="2395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5815F477-238E-4BC4-8750-88DAE618B345}"/>
              </a:ext>
            </a:extLst>
          </xdr:cNvPr>
          <xdr:cNvSpPr/>
        </xdr:nvSpPr>
        <xdr:spPr>
          <a:xfrm rot="2187373">
            <a:off x="2724145" y="31746825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8EA42D22-C2EA-4E37-9ABE-058A53158B0D}"/>
              </a:ext>
            </a:extLst>
          </xdr:cNvPr>
          <xdr:cNvCxnSpPr/>
        </xdr:nvCxnSpPr>
        <xdr:spPr>
          <a:xfrm>
            <a:off x="2600325" y="31842075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3</xdr:row>
      <xdr:rowOff>50800</xdr:rowOff>
    </xdr:from>
    <xdr:to>
      <xdr:col>70</xdr:col>
      <xdr:colOff>101600</xdr:colOff>
      <xdr:row>22</xdr:row>
      <xdr:rowOff>95250</xdr:rowOff>
    </xdr:to>
    <xdr:grpSp>
      <xdr:nvGrpSpPr>
        <xdr:cNvPr id="480" name="Group 479">
          <a:extLst>
            <a:ext uri="{FF2B5EF4-FFF2-40B4-BE49-F238E27FC236}">
              <a16:creationId xmlns:a16="http://schemas.microsoft.com/office/drawing/2014/main" id="{905F8E12-3EFF-9668-A33A-9FF4A699F488}"/>
            </a:ext>
          </a:extLst>
        </xdr:cNvPr>
        <xdr:cNvGrpSpPr/>
      </xdr:nvGrpSpPr>
      <xdr:grpSpPr>
        <a:xfrm>
          <a:off x="406400" y="965200"/>
          <a:ext cx="11029950" cy="2759075"/>
          <a:chOff x="406400" y="965200"/>
          <a:chExt cx="11029950" cy="2759075"/>
        </a:xfrm>
      </xdr:grpSpPr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82DBA17F-5268-026B-F70C-6D602BFA9216}"/>
              </a:ext>
            </a:extLst>
          </xdr:cNvPr>
          <xdr:cNvSpPr/>
        </xdr:nvSpPr>
        <xdr:spPr>
          <a:xfrm>
            <a:off x="484092" y="1504051"/>
            <a:ext cx="10528006" cy="1411947"/>
          </a:xfrm>
          <a:custGeom>
            <a:avLst/>
            <a:gdLst>
              <a:gd name="connsiteX0" fmla="*/ 0 w 10737850"/>
              <a:gd name="connsiteY0" fmla="*/ 1441450 h 1441450"/>
              <a:gd name="connsiteX1" fmla="*/ 10737850 w 10737850"/>
              <a:gd name="connsiteY1" fmla="*/ 1441450 h 1441450"/>
              <a:gd name="connsiteX2" fmla="*/ 5391150 w 10737850"/>
              <a:gd name="connsiteY2" fmla="*/ 0 h 1441450"/>
              <a:gd name="connsiteX3" fmla="*/ 0 w 10737850"/>
              <a:gd name="connsiteY3" fmla="*/ 1441450 h 1441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737850" h="1441450">
                <a:moveTo>
                  <a:pt x="0" y="1441450"/>
                </a:moveTo>
                <a:lnTo>
                  <a:pt x="10737850" y="1441450"/>
                </a:lnTo>
                <a:lnTo>
                  <a:pt x="5391150" y="0"/>
                </a:lnTo>
                <a:lnTo>
                  <a:pt x="0" y="144145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EC31975E-5651-33FD-ABDC-EFB0FB6A62E1}"/>
              </a:ext>
            </a:extLst>
          </xdr:cNvPr>
          <xdr:cNvSpPr/>
        </xdr:nvSpPr>
        <xdr:spPr>
          <a:xfrm>
            <a:off x="1241895" y="1504051"/>
            <a:ext cx="9035121" cy="1415261"/>
          </a:xfrm>
          <a:custGeom>
            <a:avLst/>
            <a:gdLst>
              <a:gd name="connsiteX0" fmla="*/ 0 w 9213850"/>
              <a:gd name="connsiteY0" fmla="*/ 1231900 h 1447800"/>
              <a:gd name="connsiteX1" fmla="*/ 69850 w 9213850"/>
              <a:gd name="connsiteY1" fmla="*/ 1441450 h 1447800"/>
              <a:gd name="connsiteX2" fmla="*/ 781050 w 9213850"/>
              <a:gd name="connsiteY2" fmla="*/ 1028700 h 1447800"/>
              <a:gd name="connsiteX3" fmla="*/ 895350 w 9213850"/>
              <a:gd name="connsiteY3" fmla="*/ 1435100 h 1447800"/>
              <a:gd name="connsiteX4" fmla="*/ 1543050 w 9213850"/>
              <a:gd name="connsiteY4" fmla="*/ 825500 h 1447800"/>
              <a:gd name="connsiteX5" fmla="*/ 1720850 w 9213850"/>
              <a:gd name="connsiteY5" fmla="*/ 1447800 h 1447800"/>
              <a:gd name="connsiteX6" fmla="*/ 2311400 w 9213850"/>
              <a:gd name="connsiteY6" fmla="*/ 603250 h 1447800"/>
              <a:gd name="connsiteX7" fmla="*/ 2546350 w 9213850"/>
              <a:gd name="connsiteY7" fmla="*/ 1435100 h 1447800"/>
              <a:gd name="connsiteX8" fmla="*/ 3067050 w 9213850"/>
              <a:gd name="connsiteY8" fmla="*/ 412750 h 1447800"/>
              <a:gd name="connsiteX9" fmla="*/ 3378200 w 9213850"/>
              <a:gd name="connsiteY9" fmla="*/ 1447800 h 1447800"/>
              <a:gd name="connsiteX10" fmla="*/ 3854450 w 9213850"/>
              <a:gd name="connsiteY10" fmla="*/ 209550 h 1447800"/>
              <a:gd name="connsiteX11" fmla="*/ 4197350 w 9213850"/>
              <a:gd name="connsiteY11" fmla="*/ 1441450 h 1447800"/>
              <a:gd name="connsiteX12" fmla="*/ 4616450 w 9213850"/>
              <a:gd name="connsiteY12" fmla="*/ 0 h 1447800"/>
              <a:gd name="connsiteX13" fmla="*/ 5029200 w 9213850"/>
              <a:gd name="connsiteY13" fmla="*/ 1447800 h 1447800"/>
              <a:gd name="connsiteX14" fmla="*/ 5384800 w 9213850"/>
              <a:gd name="connsiteY14" fmla="*/ 203200 h 1447800"/>
              <a:gd name="connsiteX15" fmla="*/ 5848350 w 9213850"/>
              <a:gd name="connsiteY15" fmla="*/ 1435100 h 1447800"/>
              <a:gd name="connsiteX16" fmla="*/ 6127750 w 9213850"/>
              <a:gd name="connsiteY16" fmla="*/ 406400 h 1447800"/>
              <a:gd name="connsiteX17" fmla="*/ 6673850 w 9213850"/>
              <a:gd name="connsiteY17" fmla="*/ 1441450 h 1447800"/>
              <a:gd name="connsiteX18" fmla="*/ 6908800 w 9213850"/>
              <a:gd name="connsiteY18" fmla="*/ 615950 h 1447800"/>
              <a:gd name="connsiteX19" fmla="*/ 7505700 w 9213850"/>
              <a:gd name="connsiteY19" fmla="*/ 1435100 h 1447800"/>
              <a:gd name="connsiteX20" fmla="*/ 7689850 w 9213850"/>
              <a:gd name="connsiteY20" fmla="*/ 819150 h 1447800"/>
              <a:gd name="connsiteX21" fmla="*/ 8331200 w 9213850"/>
              <a:gd name="connsiteY21" fmla="*/ 1441450 h 1447800"/>
              <a:gd name="connsiteX22" fmla="*/ 8445500 w 9213850"/>
              <a:gd name="connsiteY22" fmla="*/ 1028700 h 1447800"/>
              <a:gd name="connsiteX23" fmla="*/ 9156700 w 9213850"/>
              <a:gd name="connsiteY23" fmla="*/ 1441450 h 1447800"/>
              <a:gd name="connsiteX24" fmla="*/ 9213850 w 9213850"/>
              <a:gd name="connsiteY24" fmla="*/ 1231900 h 1447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9213850" h="1447800">
                <a:moveTo>
                  <a:pt x="0" y="1231900"/>
                </a:moveTo>
                <a:lnTo>
                  <a:pt x="69850" y="1441450"/>
                </a:lnTo>
                <a:lnTo>
                  <a:pt x="781050" y="1028700"/>
                </a:lnTo>
                <a:lnTo>
                  <a:pt x="895350" y="1435100"/>
                </a:lnTo>
                <a:lnTo>
                  <a:pt x="1543050" y="825500"/>
                </a:lnTo>
                <a:lnTo>
                  <a:pt x="1720850" y="1447800"/>
                </a:lnTo>
                <a:lnTo>
                  <a:pt x="2311400" y="603250"/>
                </a:lnTo>
                <a:lnTo>
                  <a:pt x="2546350" y="1435100"/>
                </a:lnTo>
                <a:lnTo>
                  <a:pt x="3067050" y="412750"/>
                </a:lnTo>
                <a:lnTo>
                  <a:pt x="3378200" y="1447800"/>
                </a:lnTo>
                <a:lnTo>
                  <a:pt x="3854450" y="209550"/>
                </a:lnTo>
                <a:lnTo>
                  <a:pt x="4197350" y="1441450"/>
                </a:lnTo>
                <a:lnTo>
                  <a:pt x="4616450" y="0"/>
                </a:lnTo>
                <a:lnTo>
                  <a:pt x="5029200" y="1447800"/>
                </a:lnTo>
                <a:lnTo>
                  <a:pt x="5384800" y="203200"/>
                </a:lnTo>
                <a:lnTo>
                  <a:pt x="5848350" y="1435100"/>
                </a:lnTo>
                <a:lnTo>
                  <a:pt x="6127750" y="406400"/>
                </a:lnTo>
                <a:lnTo>
                  <a:pt x="6673850" y="1441450"/>
                </a:lnTo>
                <a:lnTo>
                  <a:pt x="6908800" y="615950"/>
                </a:lnTo>
                <a:lnTo>
                  <a:pt x="7505700" y="1435100"/>
                </a:lnTo>
                <a:lnTo>
                  <a:pt x="7689850" y="819150"/>
                </a:lnTo>
                <a:lnTo>
                  <a:pt x="8331200" y="1441450"/>
                </a:lnTo>
                <a:lnTo>
                  <a:pt x="8445500" y="1028700"/>
                </a:lnTo>
                <a:lnTo>
                  <a:pt x="9156700" y="1441450"/>
                </a:lnTo>
                <a:lnTo>
                  <a:pt x="9213850" y="123190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6F207B72-A987-E964-CBF8-93E5FC804177}"/>
              </a:ext>
            </a:extLst>
          </xdr:cNvPr>
          <xdr:cNvSpPr/>
        </xdr:nvSpPr>
        <xdr:spPr>
          <a:xfrm>
            <a:off x="432297" y="2873821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FAEDC211-1CAD-48F1-B990-F1B6B6B468F0}"/>
              </a:ext>
            </a:extLst>
          </xdr:cNvPr>
          <xdr:cNvSpPr/>
        </xdr:nvSpPr>
        <xdr:spPr>
          <a:xfrm>
            <a:off x="1947904" y="2451838"/>
            <a:ext cx="103589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EC5E9881-DA19-49A5-966D-DA86822EAD2A}"/>
              </a:ext>
            </a:extLst>
          </xdr:cNvPr>
          <xdr:cNvSpPr/>
        </xdr:nvSpPr>
        <xdr:spPr>
          <a:xfrm>
            <a:off x="3456974" y="2059055"/>
            <a:ext cx="103589" cy="100646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FECBDB5C-93DA-4DEC-A085-B309C66083F5}"/>
              </a:ext>
            </a:extLst>
          </xdr:cNvPr>
          <xdr:cNvSpPr/>
        </xdr:nvSpPr>
        <xdr:spPr>
          <a:xfrm>
            <a:off x="4208240" y="1854587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C160BCB7-B1FE-4DB2-AD3A-7A0720FAEA85}"/>
              </a:ext>
            </a:extLst>
          </xdr:cNvPr>
          <xdr:cNvSpPr/>
        </xdr:nvSpPr>
        <xdr:spPr>
          <a:xfrm>
            <a:off x="2699170" y="225061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DA6BBAEF-F6DB-4BDC-B9A9-DC7916790A4D}"/>
              </a:ext>
            </a:extLst>
          </xdr:cNvPr>
          <xdr:cNvSpPr/>
        </xdr:nvSpPr>
        <xdr:spPr>
          <a:xfrm>
            <a:off x="1183626" y="2653131"/>
            <a:ext cx="103589" cy="103821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B29B178F-A5CD-430A-9F02-B4AEAE806998}"/>
              </a:ext>
            </a:extLst>
          </xdr:cNvPr>
          <xdr:cNvSpPr/>
        </xdr:nvSpPr>
        <xdr:spPr>
          <a:xfrm>
            <a:off x="4959569" y="1653364"/>
            <a:ext cx="97177" cy="103821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BCD79D4A-6404-4E8F-978C-48EC58CFF94F}"/>
              </a:ext>
            </a:extLst>
          </xdr:cNvPr>
          <xdr:cNvSpPr/>
        </xdr:nvSpPr>
        <xdr:spPr>
          <a:xfrm>
            <a:off x="1267792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37807413-BB56-474D-970B-FDAD4FA89747}"/>
              </a:ext>
            </a:extLst>
          </xdr:cNvPr>
          <xdr:cNvSpPr/>
        </xdr:nvSpPr>
        <xdr:spPr>
          <a:xfrm>
            <a:off x="2064441" y="2860843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35E905C1-2C16-4AA5-816B-B4DAEFA21BE5}"/>
              </a:ext>
            </a:extLst>
          </xdr:cNvPr>
          <xdr:cNvSpPr/>
        </xdr:nvSpPr>
        <xdr:spPr>
          <a:xfrm>
            <a:off x="2880513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6082E40E-1C30-47DD-8CD8-67EA8EC78C5F}"/>
              </a:ext>
            </a:extLst>
          </xdr:cNvPr>
          <xdr:cNvSpPr/>
        </xdr:nvSpPr>
        <xdr:spPr>
          <a:xfrm>
            <a:off x="3690110" y="2860843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" name="Oval 19">
            <a:extLst>
              <a:ext uri="{FF2B5EF4-FFF2-40B4-BE49-F238E27FC236}">
                <a16:creationId xmlns:a16="http://schemas.microsoft.com/office/drawing/2014/main" id="{6FA72214-0D43-46AD-AA6B-4E84FDEE5CAA}"/>
              </a:ext>
            </a:extLst>
          </xdr:cNvPr>
          <xdr:cNvSpPr/>
        </xdr:nvSpPr>
        <xdr:spPr>
          <a:xfrm>
            <a:off x="4506182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7FB0742A-9C8F-46EB-8A95-5544BC332EC5}"/>
              </a:ext>
            </a:extLst>
          </xdr:cNvPr>
          <xdr:cNvSpPr/>
        </xdr:nvSpPr>
        <xdr:spPr>
          <a:xfrm>
            <a:off x="5309306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62FA7602-9B5E-4E26-8D5C-C4C70B1F6E0D}"/>
              </a:ext>
            </a:extLst>
          </xdr:cNvPr>
          <xdr:cNvSpPr/>
        </xdr:nvSpPr>
        <xdr:spPr>
          <a:xfrm>
            <a:off x="6118903" y="288031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69E16190-1CC5-4374-A1DF-3CAF7DEB06B5}"/>
              </a:ext>
            </a:extLst>
          </xdr:cNvPr>
          <xdr:cNvSpPr/>
        </xdr:nvSpPr>
        <xdr:spPr>
          <a:xfrm>
            <a:off x="6475114" y="1653364"/>
            <a:ext cx="97177" cy="103821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" name="Oval 23">
            <a:extLst>
              <a:ext uri="{FF2B5EF4-FFF2-40B4-BE49-F238E27FC236}">
                <a16:creationId xmlns:a16="http://schemas.microsoft.com/office/drawing/2014/main" id="{A36F2D8D-EE53-4BDF-8422-0C7A1DD7A1D9}"/>
              </a:ext>
            </a:extLst>
          </xdr:cNvPr>
          <xdr:cNvSpPr/>
        </xdr:nvSpPr>
        <xdr:spPr>
          <a:xfrm>
            <a:off x="7207020" y="1848098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280986D4-1110-425A-A395-F66BE5777CE9}"/>
              </a:ext>
            </a:extLst>
          </xdr:cNvPr>
          <xdr:cNvSpPr/>
        </xdr:nvSpPr>
        <xdr:spPr>
          <a:xfrm>
            <a:off x="6922026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04EEC644-BEEB-4A7F-AD24-E670E7F07FF4}"/>
              </a:ext>
            </a:extLst>
          </xdr:cNvPr>
          <xdr:cNvSpPr/>
        </xdr:nvSpPr>
        <xdr:spPr>
          <a:xfrm>
            <a:off x="7731624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" name="Oval 26">
            <a:extLst>
              <a:ext uri="{FF2B5EF4-FFF2-40B4-BE49-F238E27FC236}">
                <a16:creationId xmlns:a16="http://schemas.microsoft.com/office/drawing/2014/main" id="{0888E8BC-DBC8-44C7-831D-6DAA741EC8F1}"/>
              </a:ext>
            </a:extLst>
          </xdr:cNvPr>
          <xdr:cNvSpPr/>
        </xdr:nvSpPr>
        <xdr:spPr>
          <a:xfrm>
            <a:off x="5717373" y="1452071"/>
            <a:ext cx="103589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FF8F5F59-14DE-4DA5-B780-8E67ADE6F26C}"/>
              </a:ext>
            </a:extLst>
          </xdr:cNvPr>
          <xdr:cNvSpPr/>
        </xdr:nvSpPr>
        <xdr:spPr>
          <a:xfrm>
            <a:off x="8741987" y="2257103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BB75F92C-0DCA-4171-BAC5-314ACCEC7818}"/>
              </a:ext>
            </a:extLst>
          </xdr:cNvPr>
          <xdr:cNvSpPr/>
        </xdr:nvSpPr>
        <xdr:spPr>
          <a:xfrm>
            <a:off x="9357293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0A0A75BB-A2FF-47F9-9A0F-E701D3518266}"/>
              </a:ext>
            </a:extLst>
          </xdr:cNvPr>
          <xdr:cNvSpPr/>
        </xdr:nvSpPr>
        <xdr:spPr>
          <a:xfrm>
            <a:off x="8547696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58FFF4E3-E4EA-459F-A768-BED11A6CF79D}"/>
              </a:ext>
            </a:extLst>
          </xdr:cNvPr>
          <xdr:cNvSpPr/>
        </xdr:nvSpPr>
        <xdr:spPr>
          <a:xfrm>
            <a:off x="9467419" y="2458327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" name="Oval 31">
            <a:extLst>
              <a:ext uri="{FF2B5EF4-FFF2-40B4-BE49-F238E27FC236}">
                <a16:creationId xmlns:a16="http://schemas.microsoft.com/office/drawing/2014/main" id="{48B0619E-9D4F-421E-8CF2-256595A322F4}"/>
              </a:ext>
            </a:extLst>
          </xdr:cNvPr>
          <xdr:cNvSpPr/>
        </xdr:nvSpPr>
        <xdr:spPr>
          <a:xfrm>
            <a:off x="10166891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" name="Oval 32">
            <a:extLst>
              <a:ext uri="{FF2B5EF4-FFF2-40B4-BE49-F238E27FC236}">
                <a16:creationId xmlns:a16="http://schemas.microsoft.com/office/drawing/2014/main" id="{9D296C89-4C15-4A4B-872B-C962A7FC59C0}"/>
              </a:ext>
            </a:extLst>
          </xdr:cNvPr>
          <xdr:cNvSpPr/>
        </xdr:nvSpPr>
        <xdr:spPr>
          <a:xfrm>
            <a:off x="7958349" y="2055811"/>
            <a:ext cx="103589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AAC978D5-71E1-4BCE-81B5-2F60B4CEA3D1}"/>
              </a:ext>
            </a:extLst>
          </xdr:cNvPr>
          <xdr:cNvSpPr/>
        </xdr:nvSpPr>
        <xdr:spPr>
          <a:xfrm>
            <a:off x="10218748" y="2659620"/>
            <a:ext cx="103589" cy="103821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" name="Oval 34">
            <a:extLst>
              <a:ext uri="{FF2B5EF4-FFF2-40B4-BE49-F238E27FC236}">
                <a16:creationId xmlns:a16="http://schemas.microsoft.com/office/drawing/2014/main" id="{83B815A6-B85F-4981-9245-82B0BB7454B8}"/>
              </a:ext>
            </a:extLst>
          </xdr:cNvPr>
          <xdr:cNvSpPr/>
        </xdr:nvSpPr>
        <xdr:spPr>
          <a:xfrm>
            <a:off x="10963540" y="2867332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A89A0BDA-1CC5-4817-37BE-BAF0CA30B286}"/>
              </a:ext>
            </a:extLst>
          </xdr:cNvPr>
          <xdr:cNvCxnSpPr/>
        </xdr:nvCxnSpPr>
        <xdr:spPr>
          <a:xfrm flipV="1">
            <a:off x="11012097" y="971689"/>
            <a:ext cx="0" cy="1778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DDDECEDA-AC7B-0990-1500-E76F13963698}"/>
              </a:ext>
            </a:extLst>
          </xdr:cNvPr>
          <xdr:cNvCxnSpPr/>
        </xdr:nvCxnSpPr>
        <xdr:spPr>
          <a:xfrm flipH="1">
            <a:off x="406400" y="1059288"/>
            <a:ext cx="106996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2FEA3D81-2F76-1021-D719-9CE8BE087917}"/>
              </a:ext>
            </a:extLst>
          </xdr:cNvPr>
          <xdr:cNvCxnSpPr/>
        </xdr:nvCxnSpPr>
        <xdr:spPr>
          <a:xfrm flipV="1">
            <a:off x="487329" y="978178"/>
            <a:ext cx="0" cy="1791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B1CEFC03-3834-E863-1773-AC86B0FFC0DC}"/>
              </a:ext>
            </a:extLst>
          </xdr:cNvPr>
          <xdr:cNvCxnSpPr/>
        </xdr:nvCxnSpPr>
        <xdr:spPr>
          <a:xfrm flipH="1">
            <a:off x="432297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351E8F0F-61FB-4EE1-83D0-F2970023C41D}"/>
              </a:ext>
            </a:extLst>
          </xdr:cNvPr>
          <xdr:cNvCxnSpPr/>
        </xdr:nvCxnSpPr>
        <xdr:spPr>
          <a:xfrm flipV="1">
            <a:off x="1235420" y="978178"/>
            <a:ext cx="0" cy="16359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5F7C5E91-3D6E-462A-80A2-3BB670319E2B}"/>
              </a:ext>
            </a:extLst>
          </xdr:cNvPr>
          <xdr:cNvCxnSpPr/>
        </xdr:nvCxnSpPr>
        <xdr:spPr>
          <a:xfrm flipH="1">
            <a:off x="1177152" y="1017111"/>
            <a:ext cx="103589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D8287B28-00DE-4D1A-9FC2-3DD43816AD41}"/>
              </a:ext>
            </a:extLst>
          </xdr:cNvPr>
          <xdr:cNvCxnSpPr/>
        </xdr:nvCxnSpPr>
        <xdr:spPr>
          <a:xfrm flipV="1">
            <a:off x="1993224" y="978178"/>
            <a:ext cx="0" cy="13893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4713C441-5161-4B6B-B222-F05E019C4A94}"/>
              </a:ext>
            </a:extLst>
          </xdr:cNvPr>
          <xdr:cNvCxnSpPr/>
        </xdr:nvCxnSpPr>
        <xdr:spPr>
          <a:xfrm flipH="1">
            <a:off x="1941367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1A765B6D-6206-4735-95A3-6A5A58A05687}"/>
              </a:ext>
            </a:extLst>
          </xdr:cNvPr>
          <xdr:cNvCxnSpPr/>
        </xdr:nvCxnSpPr>
        <xdr:spPr>
          <a:xfrm flipV="1">
            <a:off x="2744490" y="978178"/>
            <a:ext cx="0" cy="1227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69EE9E10-2B89-4FB9-BDF7-7A0A846912E4}"/>
              </a:ext>
            </a:extLst>
          </xdr:cNvPr>
          <xdr:cNvCxnSpPr/>
        </xdr:nvCxnSpPr>
        <xdr:spPr>
          <a:xfrm flipH="1">
            <a:off x="2686222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E88BB5B8-FC14-4752-941C-44865C3614E9}"/>
              </a:ext>
            </a:extLst>
          </xdr:cNvPr>
          <xdr:cNvCxnSpPr/>
        </xdr:nvCxnSpPr>
        <xdr:spPr>
          <a:xfrm flipV="1">
            <a:off x="3502294" y="978178"/>
            <a:ext cx="0" cy="9608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5C053FAA-9F90-4CDB-8BFA-B1B252B33EF7}"/>
              </a:ext>
            </a:extLst>
          </xdr:cNvPr>
          <xdr:cNvCxnSpPr/>
        </xdr:nvCxnSpPr>
        <xdr:spPr>
          <a:xfrm flipH="1">
            <a:off x="3444025" y="1017111"/>
            <a:ext cx="103589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D27FD726-D0F2-4902-8E2A-737843FC007E}"/>
              </a:ext>
            </a:extLst>
          </xdr:cNvPr>
          <xdr:cNvCxnSpPr/>
        </xdr:nvCxnSpPr>
        <xdr:spPr>
          <a:xfrm flipV="1">
            <a:off x="4253623" y="978178"/>
            <a:ext cx="0" cy="7919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3B17D058-CACC-4085-A736-6578143958D5}"/>
              </a:ext>
            </a:extLst>
          </xdr:cNvPr>
          <xdr:cNvCxnSpPr/>
        </xdr:nvCxnSpPr>
        <xdr:spPr>
          <a:xfrm flipH="1">
            <a:off x="4201766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7703F5F5-58FC-49A4-A279-4497B6413963}"/>
              </a:ext>
            </a:extLst>
          </xdr:cNvPr>
          <xdr:cNvCxnSpPr/>
        </xdr:nvCxnSpPr>
        <xdr:spPr>
          <a:xfrm flipV="1">
            <a:off x="5011364" y="978178"/>
            <a:ext cx="0" cy="62320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1E8AD49A-531B-4A09-B67D-E4F1ADC726A5}"/>
              </a:ext>
            </a:extLst>
          </xdr:cNvPr>
          <xdr:cNvCxnSpPr/>
        </xdr:nvCxnSpPr>
        <xdr:spPr>
          <a:xfrm flipH="1">
            <a:off x="4953095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B674807D-DB34-4B24-8C48-D332F3634DA6}"/>
              </a:ext>
            </a:extLst>
          </xdr:cNvPr>
          <xdr:cNvCxnSpPr/>
        </xdr:nvCxnSpPr>
        <xdr:spPr>
          <a:xfrm flipV="1">
            <a:off x="5769167" y="978178"/>
            <a:ext cx="0" cy="40900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F97F63BC-B84F-4943-BE69-9F6034FE771D}"/>
              </a:ext>
            </a:extLst>
          </xdr:cNvPr>
          <xdr:cNvCxnSpPr/>
        </xdr:nvCxnSpPr>
        <xdr:spPr>
          <a:xfrm flipH="1">
            <a:off x="5710898" y="1017111"/>
            <a:ext cx="103589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FF298FAD-91E5-4CDA-8288-48ECA70B5133}"/>
              </a:ext>
            </a:extLst>
          </xdr:cNvPr>
          <xdr:cNvCxnSpPr/>
        </xdr:nvCxnSpPr>
        <xdr:spPr>
          <a:xfrm flipV="1">
            <a:off x="6526970" y="978178"/>
            <a:ext cx="0" cy="5777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DD9E6886-EF9B-4141-A912-BA279702B0E2}"/>
              </a:ext>
            </a:extLst>
          </xdr:cNvPr>
          <xdr:cNvCxnSpPr/>
        </xdr:nvCxnSpPr>
        <xdr:spPr>
          <a:xfrm flipH="1">
            <a:off x="6475114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34CAAADE-DB55-4B7E-B9B8-B59E42DBC131}"/>
              </a:ext>
            </a:extLst>
          </xdr:cNvPr>
          <xdr:cNvCxnSpPr/>
        </xdr:nvCxnSpPr>
        <xdr:spPr>
          <a:xfrm flipH="1">
            <a:off x="7207020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8087EA7C-776B-4F27-8C5D-6E3CABE4F971}"/>
              </a:ext>
            </a:extLst>
          </xdr:cNvPr>
          <xdr:cNvCxnSpPr/>
        </xdr:nvCxnSpPr>
        <xdr:spPr>
          <a:xfrm flipV="1">
            <a:off x="8023092" y="978178"/>
            <a:ext cx="0" cy="973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73412464-2D09-495D-9280-7CDE492D47A0}"/>
              </a:ext>
            </a:extLst>
          </xdr:cNvPr>
          <xdr:cNvCxnSpPr/>
        </xdr:nvCxnSpPr>
        <xdr:spPr>
          <a:xfrm flipH="1">
            <a:off x="7964823" y="1017111"/>
            <a:ext cx="103589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56889F79-32C2-4E6F-825A-0C75C10AB8CE}"/>
              </a:ext>
            </a:extLst>
          </xdr:cNvPr>
          <xdr:cNvCxnSpPr/>
        </xdr:nvCxnSpPr>
        <xdr:spPr>
          <a:xfrm flipV="1">
            <a:off x="8793843" y="978178"/>
            <a:ext cx="0" cy="1227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6787B436-2574-4118-A137-8CA92BDA6CFD}"/>
              </a:ext>
            </a:extLst>
          </xdr:cNvPr>
          <xdr:cNvCxnSpPr/>
        </xdr:nvCxnSpPr>
        <xdr:spPr>
          <a:xfrm flipH="1">
            <a:off x="8741987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CCDF772C-1DC1-43A5-8090-25C657E86EC8}"/>
              </a:ext>
            </a:extLst>
          </xdr:cNvPr>
          <xdr:cNvCxnSpPr/>
        </xdr:nvCxnSpPr>
        <xdr:spPr>
          <a:xfrm flipV="1">
            <a:off x="9532162" y="978178"/>
            <a:ext cx="0" cy="14087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C5F14ED8-2DD4-4808-87B9-316E0AF9DBAE}"/>
              </a:ext>
            </a:extLst>
          </xdr:cNvPr>
          <xdr:cNvCxnSpPr/>
        </xdr:nvCxnSpPr>
        <xdr:spPr>
          <a:xfrm flipH="1">
            <a:off x="9473893" y="101711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3E903B0D-6539-4F45-89FC-A66521D9D556}"/>
              </a:ext>
            </a:extLst>
          </xdr:cNvPr>
          <xdr:cNvCxnSpPr/>
        </xdr:nvCxnSpPr>
        <xdr:spPr>
          <a:xfrm flipV="1">
            <a:off x="10277016" y="978178"/>
            <a:ext cx="0" cy="16229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42A67B8C-FCD1-48C4-9465-CB9F0C7BDAC3}"/>
              </a:ext>
            </a:extLst>
          </xdr:cNvPr>
          <xdr:cNvCxnSpPr/>
        </xdr:nvCxnSpPr>
        <xdr:spPr>
          <a:xfrm flipH="1">
            <a:off x="10218748" y="1017111"/>
            <a:ext cx="103589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8B28D1DB-EAE0-4A55-ABE3-48AA42E5E1C1}"/>
              </a:ext>
            </a:extLst>
          </xdr:cNvPr>
          <xdr:cNvCxnSpPr/>
        </xdr:nvCxnSpPr>
        <xdr:spPr>
          <a:xfrm flipV="1">
            <a:off x="7258814" y="965200"/>
            <a:ext cx="0" cy="8180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099EE214-2B9B-4D03-A8EC-56305464B4D3}"/>
              </a:ext>
            </a:extLst>
          </xdr:cNvPr>
          <xdr:cNvCxnSpPr/>
        </xdr:nvCxnSpPr>
        <xdr:spPr>
          <a:xfrm flipH="1">
            <a:off x="10963540" y="1010622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8A65FC14-2A15-0A35-11D5-5F604CCB9AC1}"/>
              </a:ext>
            </a:extLst>
          </xdr:cNvPr>
          <xdr:cNvCxnSpPr/>
        </xdr:nvCxnSpPr>
        <xdr:spPr>
          <a:xfrm>
            <a:off x="487329" y="3049089"/>
            <a:ext cx="0" cy="6751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684BB544-FA7E-06AB-DD81-2DE6DD90D22A}"/>
              </a:ext>
            </a:extLst>
          </xdr:cNvPr>
          <xdr:cNvCxnSpPr/>
        </xdr:nvCxnSpPr>
        <xdr:spPr>
          <a:xfrm>
            <a:off x="406400" y="3344470"/>
            <a:ext cx="107061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2868558A-C02D-4525-8279-F7A794CE43AF}"/>
              </a:ext>
            </a:extLst>
          </xdr:cNvPr>
          <xdr:cNvCxnSpPr/>
        </xdr:nvCxnSpPr>
        <xdr:spPr>
          <a:xfrm flipH="1">
            <a:off x="438771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D1C06DBF-B0F6-42F2-8348-51E89E63E1D4}"/>
              </a:ext>
            </a:extLst>
          </xdr:cNvPr>
          <xdr:cNvCxnSpPr/>
        </xdr:nvCxnSpPr>
        <xdr:spPr>
          <a:xfrm>
            <a:off x="406400" y="3630117"/>
            <a:ext cx="1072553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4F0537C4-4050-4565-B0E4-CE2BC92EA8CD}"/>
              </a:ext>
            </a:extLst>
          </xdr:cNvPr>
          <xdr:cNvCxnSpPr/>
        </xdr:nvCxnSpPr>
        <xdr:spPr>
          <a:xfrm flipH="1">
            <a:off x="438771" y="358145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A003E2FB-8177-4FEB-AAD3-2C2DC611DDB3}"/>
              </a:ext>
            </a:extLst>
          </xdr:cNvPr>
          <xdr:cNvCxnSpPr/>
        </xdr:nvCxnSpPr>
        <xdr:spPr>
          <a:xfrm>
            <a:off x="1313174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CB0E53AB-67E5-4223-980C-B2379BFA473F}"/>
              </a:ext>
            </a:extLst>
          </xdr:cNvPr>
          <xdr:cNvCxnSpPr/>
        </xdr:nvCxnSpPr>
        <xdr:spPr>
          <a:xfrm flipH="1">
            <a:off x="1267792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7B4E79E9-2309-469C-99BF-9966D51AF961}"/>
              </a:ext>
            </a:extLst>
          </xdr:cNvPr>
          <xdr:cNvCxnSpPr/>
        </xdr:nvCxnSpPr>
        <xdr:spPr>
          <a:xfrm>
            <a:off x="2109823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5BA9CDD4-41D3-4B81-B200-0509D74E0EB4}"/>
              </a:ext>
            </a:extLst>
          </xdr:cNvPr>
          <xdr:cNvCxnSpPr/>
        </xdr:nvCxnSpPr>
        <xdr:spPr>
          <a:xfrm flipH="1">
            <a:off x="2064441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DEBEC6F9-7A7B-4DC0-9020-6C5E62C50281}"/>
              </a:ext>
            </a:extLst>
          </xdr:cNvPr>
          <xdr:cNvCxnSpPr/>
        </xdr:nvCxnSpPr>
        <xdr:spPr>
          <a:xfrm>
            <a:off x="2925895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95D429A5-C17C-4F27-B4C8-0C0123764DDB}"/>
              </a:ext>
            </a:extLst>
          </xdr:cNvPr>
          <xdr:cNvCxnSpPr/>
        </xdr:nvCxnSpPr>
        <xdr:spPr>
          <a:xfrm flipH="1">
            <a:off x="2880513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D0C39F71-5628-4DAA-9AD4-39D298D70114}"/>
              </a:ext>
            </a:extLst>
          </xdr:cNvPr>
          <xdr:cNvCxnSpPr/>
        </xdr:nvCxnSpPr>
        <xdr:spPr>
          <a:xfrm>
            <a:off x="3735493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D5E3E479-77E0-4DEE-B62B-F07D49DCF79A}"/>
              </a:ext>
            </a:extLst>
          </xdr:cNvPr>
          <xdr:cNvCxnSpPr/>
        </xdr:nvCxnSpPr>
        <xdr:spPr>
          <a:xfrm flipH="1">
            <a:off x="3690110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7C131617-5D06-4C33-95FC-7840613404A1}"/>
              </a:ext>
            </a:extLst>
          </xdr:cNvPr>
          <xdr:cNvCxnSpPr/>
        </xdr:nvCxnSpPr>
        <xdr:spPr>
          <a:xfrm>
            <a:off x="4545090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B4C97B79-D929-4BCA-8EAF-9685246F9C44}"/>
              </a:ext>
            </a:extLst>
          </xdr:cNvPr>
          <xdr:cNvCxnSpPr/>
        </xdr:nvCxnSpPr>
        <xdr:spPr>
          <a:xfrm flipH="1">
            <a:off x="4499708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45B0CFA3-B24E-4E99-A690-CF304BC2CC02}"/>
              </a:ext>
            </a:extLst>
          </xdr:cNvPr>
          <xdr:cNvCxnSpPr/>
        </xdr:nvCxnSpPr>
        <xdr:spPr>
          <a:xfrm>
            <a:off x="5354688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742BD37F-AFD8-449F-A014-C7966FA0DD27}"/>
              </a:ext>
            </a:extLst>
          </xdr:cNvPr>
          <xdr:cNvCxnSpPr/>
        </xdr:nvCxnSpPr>
        <xdr:spPr>
          <a:xfrm flipH="1">
            <a:off x="5309306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F486D3A0-00FA-4632-AE32-C045B17E0558}"/>
              </a:ext>
            </a:extLst>
          </xdr:cNvPr>
          <xdr:cNvCxnSpPr/>
        </xdr:nvCxnSpPr>
        <xdr:spPr>
          <a:xfrm>
            <a:off x="6164285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FBD5C549-6C0A-4399-85A8-46DD6FC0A218}"/>
              </a:ext>
            </a:extLst>
          </xdr:cNvPr>
          <xdr:cNvCxnSpPr/>
        </xdr:nvCxnSpPr>
        <xdr:spPr>
          <a:xfrm flipH="1">
            <a:off x="6118903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6E0AC2A2-5B2B-4E47-9FD0-269A0A6124A6}"/>
              </a:ext>
            </a:extLst>
          </xdr:cNvPr>
          <xdr:cNvCxnSpPr/>
        </xdr:nvCxnSpPr>
        <xdr:spPr>
          <a:xfrm>
            <a:off x="6967409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BE037AAB-1FE4-47A9-9959-70702E07D5E5}"/>
              </a:ext>
            </a:extLst>
          </xdr:cNvPr>
          <xdr:cNvCxnSpPr/>
        </xdr:nvCxnSpPr>
        <xdr:spPr>
          <a:xfrm flipH="1">
            <a:off x="6922026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96396B4E-AA49-4B5E-B3CF-B9FC2BA72DDB}"/>
              </a:ext>
            </a:extLst>
          </xdr:cNvPr>
          <xdr:cNvCxnSpPr/>
        </xdr:nvCxnSpPr>
        <xdr:spPr>
          <a:xfrm>
            <a:off x="11012097" y="3049089"/>
            <a:ext cx="0" cy="6751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88E2718C-477F-4F0F-82D0-DF1C0EDC3E2C}"/>
              </a:ext>
            </a:extLst>
          </xdr:cNvPr>
          <xdr:cNvCxnSpPr/>
        </xdr:nvCxnSpPr>
        <xdr:spPr>
          <a:xfrm flipH="1">
            <a:off x="10963540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DCBA74D1-8E7B-4B6A-9BCA-821BCDAF55DD}"/>
              </a:ext>
            </a:extLst>
          </xdr:cNvPr>
          <xdr:cNvCxnSpPr/>
        </xdr:nvCxnSpPr>
        <xdr:spPr>
          <a:xfrm flipH="1">
            <a:off x="10963540" y="3581451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F7E43CB8-B2B3-4EE3-8AAA-148E88977D5A}"/>
              </a:ext>
            </a:extLst>
          </xdr:cNvPr>
          <xdr:cNvCxnSpPr/>
        </xdr:nvCxnSpPr>
        <xdr:spPr>
          <a:xfrm>
            <a:off x="7777006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D868626B-0F77-4C7A-9699-9E49EC400F3A}"/>
              </a:ext>
            </a:extLst>
          </xdr:cNvPr>
          <xdr:cNvCxnSpPr/>
        </xdr:nvCxnSpPr>
        <xdr:spPr>
          <a:xfrm flipH="1">
            <a:off x="7731624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7610F66B-5D43-4860-8525-A9E491045E99}"/>
              </a:ext>
            </a:extLst>
          </xdr:cNvPr>
          <xdr:cNvCxnSpPr/>
        </xdr:nvCxnSpPr>
        <xdr:spPr>
          <a:xfrm>
            <a:off x="8593078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20D6D8A2-8184-4351-A08F-6B39439D2397}"/>
              </a:ext>
            </a:extLst>
          </xdr:cNvPr>
          <xdr:cNvCxnSpPr/>
        </xdr:nvCxnSpPr>
        <xdr:spPr>
          <a:xfrm flipH="1">
            <a:off x="8547696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2ED1CE57-9627-48CB-9B51-3EE5759A6979}"/>
              </a:ext>
            </a:extLst>
          </xdr:cNvPr>
          <xdr:cNvCxnSpPr/>
        </xdr:nvCxnSpPr>
        <xdr:spPr>
          <a:xfrm>
            <a:off x="9402676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8928F696-DC98-4A33-BE5B-88F4C0973B9F}"/>
              </a:ext>
            </a:extLst>
          </xdr:cNvPr>
          <xdr:cNvCxnSpPr/>
        </xdr:nvCxnSpPr>
        <xdr:spPr>
          <a:xfrm flipH="1">
            <a:off x="9357293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CC14030F-C075-416F-BC09-2BF0BE1D43F9}"/>
              </a:ext>
            </a:extLst>
          </xdr:cNvPr>
          <xdr:cNvCxnSpPr/>
        </xdr:nvCxnSpPr>
        <xdr:spPr>
          <a:xfrm>
            <a:off x="10212273" y="3049089"/>
            <a:ext cx="0" cy="389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48DB3D10-F57A-4CE0-9836-DDC7F7633614}"/>
              </a:ext>
            </a:extLst>
          </xdr:cNvPr>
          <xdr:cNvCxnSpPr/>
        </xdr:nvCxnSpPr>
        <xdr:spPr>
          <a:xfrm flipH="1">
            <a:off x="10166891" y="3295803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5F0501D4-5E06-7533-517C-77CA886B1917}"/>
              </a:ext>
            </a:extLst>
          </xdr:cNvPr>
          <xdr:cNvCxnSpPr/>
        </xdr:nvCxnSpPr>
        <xdr:spPr>
          <a:xfrm>
            <a:off x="11093088" y="1510540"/>
            <a:ext cx="3238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813E9B08-FEA8-A0BD-3B41-CA46657B832D}"/>
              </a:ext>
            </a:extLst>
          </xdr:cNvPr>
          <xdr:cNvCxnSpPr/>
        </xdr:nvCxnSpPr>
        <xdr:spPr>
          <a:xfrm>
            <a:off x="11151357" y="2915998"/>
            <a:ext cx="28499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95B2BBB1-41F7-3E0C-A905-185B0412AE37}"/>
              </a:ext>
            </a:extLst>
          </xdr:cNvPr>
          <xdr:cNvCxnSpPr/>
        </xdr:nvCxnSpPr>
        <xdr:spPr>
          <a:xfrm>
            <a:off x="11335936" y="1432605"/>
            <a:ext cx="0" cy="15645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8DF5DB11-A64E-4E1E-9082-C015C5926D87}"/>
              </a:ext>
            </a:extLst>
          </xdr:cNvPr>
          <xdr:cNvCxnSpPr/>
        </xdr:nvCxnSpPr>
        <xdr:spPr>
          <a:xfrm flipH="1">
            <a:off x="11296650" y="2873821"/>
            <a:ext cx="76669" cy="884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7EFC1A51-7479-46E4-8DFD-59B9FC046D2D}"/>
              </a:ext>
            </a:extLst>
          </xdr:cNvPr>
          <xdr:cNvCxnSpPr/>
        </xdr:nvCxnSpPr>
        <xdr:spPr>
          <a:xfrm flipH="1">
            <a:off x="11287379" y="1465049"/>
            <a:ext cx="97177" cy="97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FEC94833-07FD-45D3-9F39-D47EEE52DF95}"/>
              </a:ext>
            </a:extLst>
          </xdr:cNvPr>
          <xdr:cNvCxnSpPr/>
        </xdr:nvCxnSpPr>
        <xdr:spPr>
          <a:xfrm>
            <a:off x="10348233" y="1510540"/>
            <a:ext cx="6088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793695F8-B097-4981-81D0-B5A15F55C240}"/>
              </a:ext>
            </a:extLst>
          </xdr:cNvPr>
          <xdr:cNvCxnSpPr/>
        </xdr:nvCxnSpPr>
        <xdr:spPr>
          <a:xfrm>
            <a:off x="9609915" y="1510540"/>
            <a:ext cx="6088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BCDCB5C4-7399-4AC7-8557-6ECE876BF0DD}"/>
              </a:ext>
            </a:extLst>
          </xdr:cNvPr>
          <xdr:cNvCxnSpPr/>
        </xdr:nvCxnSpPr>
        <xdr:spPr>
          <a:xfrm>
            <a:off x="8858586" y="1510540"/>
            <a:ext cx="6088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5C303BAE-A0F7-4568-83FC-F5AC18BB41A9}"/>
              </a:ext>
            </a:extLst>
          </xdr:cNvPr>
          <xdr:cNvCxnSpPr/>
        </xdr:nvCxnSpPr>
        <xdr:spPr>
          <a:xfrm>
            <a:off x="8107320" y="1510540"/>
            <a:ext cx="61524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3C3A4D44-51D7-46EA-8842-AC2933DE8C5A}"/>
              </a:ext>
            </a:extLst>
          </xdr:cNvPr>
          <xdr:cNvCxnSpPr/>
        </xdr:nvCxnSpPr>
        <xdr:spPr>
          <a:xfrm>
            <a:off x="7330093" y="1510540"/>
            <a:ext cx="6088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32A0A411-65B0-47BC-825A-9AF8424727DE}"/>
              </a:ext>
            </a:extLst>
          </xdr:cNvPr>
          <xdr:cNvCxnSpPr/>
        </xdr:nvCxnSpPr>
        <xdr:spPr>
          <a:xfrm>
            <a:off x="6585239" y="1510540"/>
            <a:ext cx="6088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0FA44DDD-F448-46AF-B858-1686F0B57A79}"/>
              </a:ext>
            </a:extLst>
          </xdr:cNvPr>
          <xdr:cNvCxnSpPr/>
        </xdr:nvCxnSpPr>
        <xdr:spPr>
          <a:xfrm>
            <a:off x="5859869" y="1510540"/>
            <a:ext cx="61524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Arc 1">
            <a:extLst>
              <a:ext uri="{FF2B5EF4-FFF2-40B4-BE49-F238E27FC236}">
                <a16:creationId xmlns:a16="http://schemas.microsoft.com/office/drawing/2014/main" id="{80A633E3-C57B-E85D-45AA-8B1F4DB72C6B}"/>
              </a:ext>
            </a:extLst>
          </xdr:cNvPr>
          <xdr:cNvSpPr/>
        </xdr:nvSpPr>
        <xdr:spPr>
          <a:xfrm rot="1939380">
            <a:off x="638176" y="2814639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69850</xdr:colOff>
      <xdr:row>60</xdr:row>
      <xdr:rowOff>38100</xdr:rowOff>
    </xdr:from>
    <xdr:to>
      <xdr:col>69</xdr:col>
      <xdr:colOff>95250</xdr:colOff>
      <xdr:row>81</xdr:row>
      <xdr:rowOff>133350</xdr:rowOff>
    </xdr:to>
    <xdr:grpSp>
      <xdr:nvGrpSpPr>
        <xdr:cNvPr id="479" name="Group 478">
          <a:extLst>
            <a:ext uri="{FF2B5EF4-FFF2-40B4-BE49-F238E27FC236}">
              <a16:creationId xmlns:a16="http://schemas.microsoft.com/office/drawing/2014/main" id="{8EFB6122-15F3-28C7-A6E8-BEA9FA61E2A5}"/>
            </a:ext>
          </a:extLst>
        </xdr:cNvPr>
        <xdr:cNvGrpSpPr/>
      </xdr:nvGrpSpPr>
      <xdr:grpSpPr>
        <a:xfrm>
          <a:off x="393700" y="9639300"/>
          <a:ext cx="10874375" cy="3095625"/>
          <a:chOff x="393700" y="9639300"/>
          <a:chExt cx="10874375" cy="3095625"/>
        </a:xfrm>
      </xdr:grpSpPr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7CCFA724-5077-A7A4-CF3B-9AE45C45C164}"/>
              </a:ext>
            </a:extLst>
          </xdr:cNvPr>
          <xdr:cNvCxnSpPr/>
        </xdr:nvCxnSpPr>
        <xdr:spPr>
          <a:xfrm>
            <a:off x="400050" y="12315825"/>
            <a:ext cx="10382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" name="Freeform: Shape 145">
            <a:extLst>
              <a:ext uri="{FF2B5EF4-FFF2-40B4-BE49-F238E27FC236}">
                <a16:creationId xmlns:a16="http://schemas.microsoft.com/office/drawing/2014/main" id="{A07365D8-7A1B-82A8-DD03-0156DB86A3DC}"/>
              </a:ext>
            </a:extLst>
          </xdr:cNvPr>
          <xdr:cNvSpPr/>
        </xdr:nvSpPr>
        <xdr:spPr>
          <a:xfrm>
            <a:off x="485775" y="10236200"/>
            <a:ext cx="10207625" cy="1647825"/>
          </a:xfrm>
          <a:custGeom>
            <a:avLst/>
            <a:gdLst>
              <a:gd name="connsiteX0" fmla="*/ 5213350 w 10407650"/>
              <a:gd name="connsiteY0" fmla="*/ 0 h 1682750"/>
              <a:gd name="connsiteX1" fmla="*/ 0 w 10407650"/>
              <a:gd name="connsiteY1" fmla="*/ 1682750 h 1682750"/>
              <a:gd name="connsiteX2" fmla="*/ 10407650 w 10407650"/>
              <a:gd name="connsiteY2" fmla="*/ 1682750 h 1682750"/>
              <a:gd name="connsiteX3" fmla="*/ 5213350 w 10407650"/>
              <a:gd name="connsiteY3" fmla="*/ 0 h 1682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407650" h="1682750">
                <a:moveTo>
                  <a:pt x="5213350" y="0"/>
                </a:moveTo>
                <a:lnTo>
                  <a:pt x="0" y="1682750"/>
                </a:lnTo>
                <a:lnTo>
                  <a:pt x="10407650" y="1682750"/>
                </a:lnTo>
                <a:lnTo>
                  <a:pt x="5213350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7" name="Freeform: Shape 146">
            <a:extLst>
              <a:ext uri="{FF2B5EF4-FFF2-40B4-BE49-F238E27FC236}">
                <a16:creationId xmlns:a16="http://schemas.microsoft.com/office/drawing/2014/main" id="{6D84723D-AE73-1129-AEFE-03F88970A751}"/>
              </a:ext>
            </a:extLst>
          </xdr:cNvPr>
          <xdr:cNvSpPr/>
        </xdr:nvSpPr>
        <xdr:spPr>
          <a:xfrm>
            <a:off x="1327150" y="10229850"/>
            <a:ext cx="8540750" cy="1657350"/>
          </a:xfrm>
          <a:custGeom>
            <a:avLst/>
            <a:gdLst>
              <a:gd name="connsiteX0" fmla="*/ 0 w 8705850"/>
              <a:gd name="connsiteY0" fmla="*/ 1416050 h 1695450"/>
              <a:gd name="connsiteX1" fmla="*/ 82550 w 8705850"/>
              <a:gd name="connsiteY1" fmla="*/ 1695450 h 1695450"/>
              <a:gd name="connsiteX2" fmla="*/ 876300 w 8705850"/>
              <a:gd name="connsiteY2" fmla="*/ 1123950 h 1695450"/>
              <a:gd name="connsiteX3" fmla="*/ 1035050 w 8705850"/>
              <a:gd name="connsiteY3" fmla="*/ 1689100 h 1695450"/>
              <a:gd name="connsiteX4" fmla="*/ 1739900 w 8705850"/>
              <a:gd name="connsiteY4" fmla="*/ 857250 h 1695450"/>
              <a:gd name="connsiteX5" fmla="*/ 1974850 w 8705850"/>
              <a:gd name="connsiteY5" fmla="*/ 1689100 h 1695450"/>
              <a:gd name="connsiteX6" fmla="*/ 2616200 w 8705850"/>
              <a:gd name="connsiteY6" fmla="*/ 571500 h 1695450"/>
              <a:gd name="connsiteX7" fmla="*/ 2927350 w 8705850"/>
              <a:gd name="connsiteY7" fmla="*/ 1695450 h 1695450"/>
              <a:gd name="connsiteX8" fmla="*/ 3492500 w 8705850"/>
              <a:gd name="connsiteY8" fmla="*/ 285750 h 1695450"/>
              <a:gd name="connsiteX9" fmla="*/ 3873500 w 8705850"/>
              <a:gd name="connsiteY9" fmla="*/ 1689100 h 1695450"/>
              <a:gd name="connsiteX10" fmla="*/ 4349750 w 8705850"/>
              <a:gd name="connsiteY10" fmla="*/ 0 h 1695450"/>
              <a:gd name="connsiteX11" fmla="*/ 4826000 w 8705850"/>
              <a:gd name="connsiteY11" fmla="*/ 1682750 h 1695450"/>
              <a:gd name="connsiteX12" fmla="*/ 5226050 w 8705850"/>
              <a:gd name="connsiteY12" fmla="*/ 266700 h 1695450"/>
              <a:gd name="connsiteX13" fmla="*/ 5772150 w 8705850"/>
              <a:gd name="connsiteY13" fmla="*/ 1682750 h 1695450"/>
              <a:gd name="connsiteX14" fmla="*/ 6102350 w 8705850"/>
              <a:gd name="connsiteY14" fmla="*/ 558800 h 1695450"/>
              <a:gd name="connsiteX15" fmla="*/ 6731000 w 8705850"/>
              <a:gd name="connsiteY15" fmla="*/ 1695450 h 1695450"/>
              <a:gd name="connsiteX16" fmla="*/ 6965950 w 8705850"/>
              <a:gd name="connsiteY16" fmla="*/ 850900 h 1695450"/>
              <a:gd name="connsiteX17" fmla="*/ 7670800 w 8705850"/>
              <a:gd name="connsiteY17" fmla="*/ 1689100 h 1695450"/>
              <a:gd name="connsiteX18" fmla="*/ 7835900 w 8705850"/>
              <a:gd name="connsiteY18" fmla="*/ 1130300 h 1695450"/>
              <a:gd name="connsiteX19" fmla="*/ 8616950 w 8705850"/>
              <a:gd name="connsiteY19" fmla="*/ 1689100 h 1695450"/>
              <a:gd name="connsiteX20" fmla="*/ 8705850 w 8705850"/>
              <a:gd name="connsiteY20" fmla="*/ 1422400 h 169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8705850" h="1695450">
                <a:moveTo>
                  <a:pt x="0" y="1416050"/>
                </a:moveTo>
                <a:lnTo>
                  <a:pt x="82550" y="1695450"/>
                </a:lnTo>
                <a:lnTo>
                  <a:pt x="876300" y="1123950"/>
                </a:lnTo>
                <a:lnTo>
                  <a:pt x="1035050" y="1689100"/>
                </a:lnTo>
                <a:lnTo>
                  <a:pt x="1739900" y="857250"/>
                </a:lnTo>
                <a:lnTo>
                  <a:pt x="1974850" y="1689100"/>
                </a:lnTo>
                <a:lnTo>
                  <a:pt x="2616200" y="571500"/>
                </a:lnTo>
                <a:lnTo>
                  <a:pt x="2927350" y="1695450"/>
                </a:lnTo>
                <a:lnTo>
                  <a:pt x="3492500" y="285750"/>
                </a:lnTo>
                <a:lnTo>
                  <a:pt x="3873500" y="1689100"/>
                </a:lnTo>
                <a:lnTo>
                  <a:pt x="4349750" y="0"/>
                </a:lnTo>
                <a:lnTo>
                  <a:pt x="4826000" y="1682750"/>
                </a:lnTo>
                <a:lnTo>
                  <a:pt x="5226050" y="266700"/>
                </a:lnTo>
                <a:lnTo>
                  <a:pt x="5772150" y="1682750"/>
                </a:lnTo>
                <a:lnTo>
                  <a:pt x="6102350" y="558800"/>
                </a:lnTo>
                <a:lnTo>
                  <a:pt x="6731000" y="1695450"/>
                </a:lnTo>
                <a:lnTo>
                  <a:pt x="6965950" y="850900"/>
                </a:lnTo>
                <a:lnTo>
                  <a:pt x="7670800" y="1689100"/>
                </a:lnTo>
                <a:lnTo>
                  <a:pt x="7835900" y="1130300"/>
                </a:lnTo>
                <a:lnTo>
                  <a:pt x="8616950" y="1689100"/>
                </a:lnTo>
                <a:lnTo>
                  <a:pt x="8705850" y="142240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8" name="Oval 147">
            <a:extLst>
              <a:ext uri="{FF2B5EF4-FFF2-40B4-BE49-F238E27FC236}">
                <a16:creationId xmlns:a16="http://schemas.microsoft.com/office/drawing/2014/main" id="{58A1F2C4-972A-4F36-BD6B-E35C3BA5EA2A}"/>
              </a:ext>
            </a:extLst>
          </xdr:cNvPr>
          <xdr:cNvSpPr/>
        </xdr:nvSpPr>
        <xdr:spPr>
          <a:xfrm>
            <a:off x="2130425" y="112807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49" name="Oval 148">
            <a:extLst>
              <a:ext uri="{FF2B5EF4-FFF2-40B4-BE49-F238E27FC236}">
                <a16:creationId xmlns:a16="http://schemas.microsoft.com/office/drawing/2014/main" id="{0DE9F7CD-D35D-4534-A428-52821CF9A7C6}"/>
              </a:ext>
            </a:extLst>
          </xdr:cNvPr>
          <xdr:cNvSpPr/>
        </xdr:nvSpPr>
        <xdr:spPr>
          <a:xfrm>
            <a:off x="1358900" y="118332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0" name="Oval 149">
            <a:extLst>
              <a:ext uri="{FF2B5EF4-FFF2-40B4-BE49-F238E27FC236}">
                <a16:creationId xmlns:a16="http://schemas.microsoft.com/office/drawing/2014/main" id="{23A1E05B-0F9F-464D-9BFD-E10EB9588961}"/>
              </a:ext>
            </a:extLst>
          </xdr:cNvPr>
          <xdr:cNvSpPr/>
        </xdr:nvSpPr>
        <xdr:spPr>
          <a:xfrm>
            <a:off x="2286000" y="118332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1" name="Oval 150">
            <a:extLst>
              <a:ext uri="{FF2B5EF4-FFF2-40B4-BE49-F238E27FC236}">
                <a16:creationId xmlns:a16="http://schemas.microsoft.com/office/drawing/2014/main" id="{E2A35AF4-7C90-4530-8F39-85E56E59C287}"/>
              </a:ext>
            </a:extLst>
          </xdr:cNvPr>
          <xdr:cNvSpPr/>
        </xdr:nvSpPr>
        <xdr:spPr>
          <a:xfrm>
            <a:off x="2984500" y="110077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2" name="Oval 151">
            <a:extLst>
              <a:ext uri="{FF2B5EF4-FFF2-40B4-BE49-F238E27FC236}">
                <a16:creationId xmlns:a16="http://schemas.microsoft.com/office/drawing/2014/main" id="{732FFCD1-EA1C-4581-BADB-0466D7A82F89}"/>
              </a:ext>
            </a:extLst>
          </xdr:cNvPr>
          <xdr:cNvSpPr/>
        </xdr:nvSpPr>
        <xdr:spPr>
          <a:xfrm>
            <a:off x="3222625" y="118332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3" name="Oval 152">
            <a:extLst>
              <a:ext uri="{FF2B5EF4-FFF2-40B4-BE49-F238E27FC236}">
                <a16:creationId xmlns:a16="http://schemas.microsoft.com/office/drawing/2014/main" id="{F6B15B6B-A120-4528-8B48-D1BA0D52F487}"/>
              </a:ext>
            </a:extLst>
          </xdr:cNvPr>
          <xdr:cNvSpPr/>
        </xdr:nvSpPr>
        <xdr:spPr>
          <a:xfrm>
            <a:off x="3838575" y="107346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4" name="Oval 153">
            <a:extLst>
              <a:ext uri="{FF2B5EF4-FFF2-40B4-BE49-F238E27FC236}">
                <a16:creationId xmlns:a16="http://schemas.microsoft.com/office/drawing/2014/main" id="{18BD9E59-B1D9-43B0-966F-8CD0E07F9315}"/>
              </a:ext>
            </a:extLst>
          </xdr:cNvPr>
          <xdr:cNvSpPr/>
        </xdr:nvSpPr>
        <xdr:spPr>
          <a:xfrm>
            <a:off x="4156075" y="118268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5" name="Oval 154">
            <a:extLst>
              <a:ext uri="{FF2B5EF4-FFF2-40B4-BE49-F238E27FC236}">
                <a16:creationId xmlns:a16="http://schemas.microsoft.com/office/drawing/2014/main" id="{6631DEF4-5824-4FDC-811B-104D6649346B}"/>
              </a:ext>
            </a:extLst>
          </xdr:cNvPr>
          <xdr:cNvSpPr/>
        </xdr:nvSpPr>
        <xdr:spPr>
          <a:xfrm>
            <a:off x="1279525" y="115601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6" name="Oval 155">
            <a:extLst>
              <a:ext uri="{FF2B5EF4-FFF2-40B4-BE49-F238E27FC236}">
                <a16:creationId xmlns:a16="http://schemas.microsoft.com/office/drawing/2014/main" id="{97DE1917-E0DD-4113-86D4-81BAAD19CF75}"/>
              </a:ext>
            </a:extLst>
          </xdr:cNvPr>
          <xdr:cNvSpPr/>
        </xdr:nvSpPr>
        <xdr:spPr>
          <a:xfrm>
            <a:off x="5543550" y="10185400"/>
            <a:ext cx="100352" cy="100577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7" name="Oval 156">
            <a:extLst>
              <a:ext uri="{FF2B5EF4-FFF2-40B4-BE49-F238E27FC236}">
                <a16:creationId xmlns:a16="http://schemas.microsoft.com/office/drawing/2014/main" id="{1C13FC4A-5808-442D-BFA1-4D53843E6632}"/>
              </a:ext>
            </a:extLst>
          </xdr:cNvPr>
          <xdr:cNvSpPr/>
        </xdr:nvSpPr>
        <xdr:spPr>
          <a:xfrm>
            <a:off x="438150" y="118332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8" name="Oval 157">
            <a:extLst>
              <a:ext uri="{FF2B5EF4-FFF2-40B4-BE49-F238E27FC236}">
                <a16:creationId xmlns:a16="http://schemas.microsoft.com/office/drawing/2014/main" id="{B8A58939-440E-45ED-BF2D-0B666D29D496}"/>
              </a:ext>
            </a:extLst>
          </xdr:cNvPr>
          <xdr:cNvSpPr/>
        </xdr:nvSpPr>
        <xdr:spPr>
          <a:xfrm>
            <a:off x="5076825" y="118332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325C256D-62A2-4EDC-9852-448CBC8D2F95}"/>
              </a:ext>
            </a:extLst>
          </xdr:cNvPr>
          <xdr:cNvSpPr/>
        </xdr:nvSpPr>
        <xdr:spPr>
          <a:xfrm>
            <a:off x="6010275" y="118332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0" name="Oval 159">
            <a:extLst>
              <a:ext uri="{FF2B5EF4-FFF2-40B4-BE49-F238E27FC236}">
                <a16:creationId xmlns:a16="http://schemas.microsoft.com/office/drawing/2014/main" id="{5DB8A7E5-3555-4C7B-A1B3-479D455DFF9C}"/>
              </a:ext>
            </a:extLst>
          </xdr:cNvPr>
          <xdr:cNvSpPr/>
        </xdr:nvSpPr>
        <xdr:spPr>
          <a:xfrm>
            <a:off x="6410325" y="104552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26150202-9DA8-439E-82C0-D238827A0206}"/>
              </a:ext>
            </a:extLst>
          </xdr:cNvPr>
          <xdr:cNvSpPr/>
        </xdr:nvSpPr>
        <xdr:spPr>
          <a:xfrm>
            <a:off x="6940550" y="118332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2" name="Oval 161">
            <a:extLst>
              <a:ext uri="{FF2B5EF4-FFF2-40B4-BE49-F238E27FC236}">
                <a16:creationId xmlns:a16="http://schemas.microsoft.com/office/drawing/2014/main" id="{1CAED30F-316F-45F1-8589-3EC6B437A25F}"/>
              </a:ext>
            </a:extLst>
          </xdr:cNvPr>
          <xdr:cNvSpPr/>
        </xdr:nvSpPr>
        <xdr:spPr>
          <a:xfrm>
            <a:off x="4702175" y="104552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3" name="Oval 162">
            <a:extLst>
              <a:ext uri="{FF2B5EF4-FFF2-40B4-BE49-F238E27FC236}">
                <a16:creationId xmlns:a16="http://schemas.microsoft.com/office/drawing/2014/main" id="{900881C5-F184-46C8-9D97-FC60A66C0BA0}"/>
              </a:ext>
            </a:extLst>
          </xdr:cNvPr>
          <xdr:cNvSpPr/>
        </xdr:nvSpPr>
        <xdr:spPr>
          <a:xfrm>
            <a:off x="7880350" y="118268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4" name="Oval 163">
            <a:extLst>
              <a:ext uri="{FF2B5EF4-FFF2-40B4-BE49-F238E27FC236}">
                <a16:creationId xmlns:a16="http://schemas.microsoft.com/office/drawing/2014/main" id="{EB461A93-836D-4B6B-8551-795C26026073}"/>
              </a:ext>
            </a:extLst>
          </xdr:cNvPr>
          <xdr:cNvSpPr/>
        </xdr:nvSpPr>
        <xdr:spPr>
          <a:xfrm>
            <a:off x="8115300" y="110140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36EED1A7-162E-4CAE-8F42-F8893DA50ECE}"/>
              </a:ext>
            </a:extLst>
          </xdr:cNvPr>
          <xdr:cNvSpPr/>
        </xdr:nvSpPr>
        <xdr:spPr>
          <a:xfrm>
            <a:off x="8801100" y="118268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6" name="Oval 165">
            <a:extLst>
              <a:ext uri="{FF2B5EF4-FFF2-40B4-BE49-F238E27FC236}">
                <a16:creationId xmlns:a16="http://schemas.microsoft.com/office/drawing/2014/main" id="{D8FEB2EC-2B2E-49E6-B61C-9A44742F907D}"/>
              </a:ext>
            </a:extLst>
          </xdr:cNvPr>
          <xdr:cNvSpPr/>
        </xdr:nvSpPr>
        <xdr:spPr>
          <a:xfrm>
            <a:off x="8969375" y="112871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:a16="http://schemas.microsoft.com/office/drawing/2014/main" id="{EFE7E65B-7C55-4316-8CA2-7074AB86E547}"/>
              </a:ext>
            </a:extLst>
          </xdr:cNvPr>
          <xdr:cNvSpPr/>
        </xdr:nvSpPr>
        <xdr:spPr>
          <a:xfrm>
            <a:off x="7264400" y="107283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8" name="Oval 167">
            <a:extLst>
              <a:ext uri="{FF2B5EF4-FFF2-40B4-BE49-F238E27FC236}">
                <a16:creationId xmlns:a16="http://schemas.microsoft.com/office/drawing/2014/main" id="{B797976F-33C7-4D73-9CE4-E02BDE9D72C6}"/>
              </a:ext>
            </a:extLst>
          </xdr:cNvPr>
          <xdr:cNvSpPr/>
        </xdr:nvSpPr>
        <xdr:spPr>
          <a:xfrm>
            <a:off x="9817100" y="115601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69" name="Oval 168">
            <a:extLst>
              <a:ext uri="{FF2B5EF4-FFF2-40B4-BE49-F238E27FC236}">
                <a16:creationId xmlns:a16="http://schemas.microsoft.com/office/drawing/2014/main" id="{3C7E2900-2943-4215-A2DD-DECD92A902E9}"/>
              </a:ext>
            </a:extLst>
          </xdr:cNvPr>
          <xdr:cNvSpPr/>
        </xdr:nvSpPr>
        <xdr:spPr>
          <a:xfrm>
            <a:off x="9728200" y="118332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170" name="Oval 169">
            <a:extLst>
              <a:ext uri="{FF2B5EF4-FFF2-40B4-BE49-F238E27FC236}">
                <a16:creationId xmlns:a16="http://schemas.microsoft.com/office/drawing/2014/main" id="{DC334A77-295C-4A15-A84C-316D1DEBA850}"/>
              </a:ext>
            </a:extLst>
          </xdr:cNvPr>
          <xdr:cNvSpPr/>
        </xdr:nvSpPr>
        <xdr:spPr>
          <a:xfrm>
            <a:off x="10645775" y="118332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9C59099E-EDBF-D901-258C-71B0180A1E30}"/>
              </a:ext>
            </a:extLst>
          </xdr:cNvPr>
          <xdr:cNvCxnSpPr/>
        </xdr:nvCxnSpPr>
        <xdr:spPr>
          <a:xfrm flipV="1">
            <a:off x="485775" y="9639300"/>
            <a:ext cx="0" cy="211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01CC802F-C9A8-A5E2-963A-F6E3180571E7}"/>
              </a:ext>
            </a:extLst>
          </xdr:cNvPr>
          <xdr:cNvCxnSpPr/>
        </xdr:nvCxnSpPr>
        <xdr:spPr>
          <a:xfrm>
            <a:off x="393700" y="9744075"/>
            <a:ext cx="10388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08734745-1987-994B-D089-42D4FC3D0A61}"/>
              </a:ext>
            </a:extLst>
          </xdr:cNvPr>
          <xdr:cNvCxnSpPr/>
        </xdr:nvCxnSpPr>
        <xdr:spPr>
          <a:xfrm flipH="1">
            <a:off x="438150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FA399927-1C30-4A97-9000-6348E3801704}"/>
              </a:ext>
            </a:extLst>
          </xdr:cNvPr>
          <xdr:cNvCxnSpPr/>
        </xdr:nvCxnSpPr>
        <xdr:spPr>
          <a:xfrm flipV="1">
            <a:off x="1327150" y="9639300"/>
            <a:ext cx="0" cy="182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702C1B77-E6DC-4F2A-A693-4630D664513A}"/>
              </a:ext>
            </a:extLst>
          </xdr:cNvPr>
          <xdr:cNvCxnSpPr/>
        </xdr:nvCxnSpPr>
        <xdr:spPr>
          <a:xfrm flipH="1">
            <a:off x="1279525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DDD2A5BE-E542-421E-A18D-2091B5146CA5}"/>
              </a:ext>
            </a:extLst>
          </xdr:cNvPr>
          <xdr:cNvCxnSpPr/>
        </xdr:nvCxnSpPr>
        <xdr:spPr>
          <a:xfrm flipV="1">
            <a:off x="2181225" y="9639300"/>
            <a:ext cx="0" cy="1504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B3403A6B-8FD8-4759-85A5-0280B1C34E75}"/>
              </a:ext>
            </a:extLst>
          </xdr:cNvPr>
          <xdr:cNvCxnSpPr/>
        </xdr:nvCxnSpPr>
        <xdr:spPr>
          <a:xfrm flipH="1">
            <a:off x="2130425" y="969645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E4EE1DBC-BD70-4599-9DD8-BCE831AFC753}"/>
              </a:ext>
            </a:extLst>
          </xdr:cNvPr>
          <xdr:cNvCxnSpPr/>
        </xdr:nvCxnSpPr>
        <xdr:spPr>
          <a:xfrm flipV="1">
            <a:off x="3035300" y="9645650"/>
            <a:ext cx="0" cy="1266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AA8007DE-05E7-4C11-AC45-D7E6D72BDEBA}"/>
              </a:ext>
            </a:extLst>
          </xdr:cNvPr>
          <xdr:cNvCxnSpPr/>
        </xdr:nvCxnSpPr>
        <xdr:spPr>
          <a:xfrm flipH="1">
            <a:off x="2984500" y="97028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2E3BFC4D-4964-4185-9F68-06EA18A1A920}"/>
              </a:ext>
            </a:extLst>
          </xdr:cNvPr>
          <xdr:cNvCxnSpPr/>
        </xdr:nvCxnSpPr>
        <xdr:spPr>
          <a:xfrm flipV="1">
            <a:off x="3886200" y="9639300"/>
            <a:ext cx="0" cy="974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B1683248-8A7C-438F-AB95-5F800004F2B4}"/>
              </a:ext>
            </a:extLst>
          </xdr:cNvPr>
          <xdr:cNvCxnSpPr/>
        </xdr:nvCxnSpPr>
        <xdr:spPr>
          <a:xfrm flipH="1">
            <a:off x="3838575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7CFF0A38-5E11-4097-9515-4BF8C59979F9}"/>
              </a:ext>
            </a:extLst>
          </xdr:cNvPr>
          <xdr:cNvCxnSpPr/>
        </xdr:nvCxnSpPr>
        <xdr:spPr>
          <a:xfrm flipV="1">
            <a:off x="4752975" y="9639300"/>
            <a:ext cx="0" cy="654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DDA8A573-810C-4217-B498-165EA0726691}"/>
              </a:ext>
            </a:extLst>
          </xdr:cNvPr>
          <xdr:cNvCxnSpPr/>
        </xdr:nvCxnSpPr>
        <xdr:spPr>
          <a:xfrm flipH="1">
            <a:off x="4702175" y="969645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34F83DFB-4ED5-41BA-89AF-5350A1195050}"/>
              </a:ext>
            </a:extLst>
          </xdr:cNvPr>
          <xdr:cNvCxnSpPr/>
        </xdr:nvCxnSpPr>
        <xdr:spPr>
          <a:xfrm flipV="1">
            <a:off x="5594350" y="9639300"/>
            <a:ext cx="0" cy="45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1BEE93F8-2FE1-4261-AF87-1F358F7FDDFB}"/>
              </a:ext>
            </a:extLst>
          </xdr:cNvPr>
          <xdr:cNvCxnSpPr/>
        </xdr:nvCxnSpPr>
        <xdr:spPr>
          <a:xfrm flipH="1">
            <a:off x="5543550" y="969645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33E32949-7E7C-4B73-A629-41BCC8D2E1EA}"/>
              </a:ext>
            </a:extLst>
          </xdr:cNvPr>
          <xdr:cNvCxnSpPr/>
        </xdr:nvCxnSpPr>
        <xdr:spPr>
          <a:xfrm flipV="1">
            <a:off x="6461125" y="9639300"/>
            <a:ext cx="0" cy="654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F2191073-26A7-4D10-905E-4EB35F2C3574}"/>
              </a:ext>
            </a:extLst>
          </xdr:cNvPr>
          <xdr:cNvCxnSpPr/>
        </xdr:nvCxnSpPr>
        <xdr:spPr>
          <a:xfrm flipH="1">
            <a:off x="6410325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00233DF9-3624-47CA-91E1-41E4136CED41}"/>
              </a:ext>
            </a:extLst>
          </xdr:cNvPr>
          <xdr:cNvCxnSpPr/>
        </xdr:nvCxnSpPr>
        <xdr:spPr>
          <a:xfrm flipV="1">
            <a:off x="7312025" y="9639300"/>
            <a:ext cx="0" cy="974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1AFB9E49-440E-4463-B98D-65A070ED113A}"/>
              </a:ext>
            </a:extLst>
          </xdr:cNvPr>
          <xdr:cNvCxnSpPr/>
        </xdr:nvCxnSpPr>
        <xdr:spPr>
          <a:xfrm flipH="1">
            <a:off x="7264400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19EF8C61-8EDE-46CE-BF01-A869DA0DB331}"/>
              </a:ext>
            </a:extLst>
          </xdr:cNvPr>
          <xdr:cNvCxnSpPr/>
        </xdr:nvCxnSpPr>
        <xdr:spPr>
          <a:xfrm flipV="1">
            <a:off x="8172450" y="9639300"/>
            <a:ext cx="0" cy="1266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ABD77F97-83E4-49CC-872D-4FC2A17AD012}"/>
              </a:ext>
            </a:extLst>
          </xdr:cNvPr>
          <xdr:cNvCxnSpPr/>
        </xdr:nvCxnSpPr>
        <xdr:spPr>
          <a:xfrm flipH="1">
            <a:off x="8121650" y="969645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0D5D2A5C-7A6C-4E6F-B8B8-75DB4885AAF1}"/>
              </a:ext>
            </a:extLst>
          </xdr:cNvPr>
          <xdr:cNvCxnSpPr/>
        </xdr:nvCxnSpPr>
        <xdr:spPr>
          <a:xfrm flipV="1">
            <a:off x="9020175" y="9639300"/>
            <a:ext cx="0" cy="158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7674DCC6-1170-4F23-B0E4-FD63A9037683}"/>
              </a:ext>
            </a:extLst>
          </xdr:cNvPr>
          <xdr:cNvCxnSpPr/>
        </xdr:nvCxnSpPr>
        <xdr:spPr>
          <a:xfrm flipH="1">
            <a:off x="8969375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BA9A246E-0BC8-4FD6-A1B0-F141AF7D8581}"/>
              </a:ext>
            </a:extLst>
          </xdr:cNvPr>
          <xdr:cNvCxnSpPr/>
        </xdr:nvCxnSpPr>
        <xdr:spPr>
          <a:xfrm flipV="1">
            <a:off x="9867900" y="9645650"/>
            <a:ext cx="0" cy="182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8FBD5E8D-5076-430D-BBA1-A0773878DD52}"/>
              </a:ext>
            </a:extLst>
          </xdr:cNvPr>
          <xdr:cNvCxnSpPr/>
        </xdr:nvCxnSpPr>
        <xdr:spPr>
          <a:xfrm flipH="1">
            <a:off x="9817100" y="97028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B1C30222-4566-45FD-84C3-272FEF6D3324}"/>
              </a:ext>
            </a:extLst>
          </xdr:cNvPr>
          <xdr:cNvCxnSpPr/>
        </xdr:nvCxnSpPr>
        <xdr:spPr>
          <a:xfrm flipV="1">
            <a:off x="10687050" y="9639300"/>
            <a:ext cx="0" cy="211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17BE647A-F2D1-43E5-B3CC-01496797C80E}"/>
              </a:ext>
            </a:extLst>
          </xdr:cNvPr>
          <xdr:cNvCxnSpPr/>
        </xdr:nvCxnSpPr>
        <xdr:spPr>
          <a:xfrm flipH="1">
            <a:off x="10639425" y="96964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98BA0622-8422-44E5-9186-B7A872D1A0A4}"/>
              </a:ext>
            </a:extLst>
          </xdr:cNvPr>
          <xdr:cNvCxnSpPr/>
        </xdr:nvCxnSpPr>
        <xdr:spPr>
          <a:xfrm flipV="1">
            <a:off x="485775" y="12020550"/>
            <a:ext cx="0" cy="682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FA8CC2C9-D26B-43A0-B754-0370619B5AFF}"/>
              </a:ext>
            </a:extLst>
          </xdr:cNvPr>
          <xdr:cNvCxnSpPr/>
        </xdr:nvCxnSpPr>
        <xdr:spPr>
          <a:xfrm flipH="1">
            <a:off x="438150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037A0243-6D60-4A99-B134-8CF523C03F5C}"/>
              </a:ext>
            </a:extLst>
          </xdr:cNvPr>
          <xdr:cNvCxnSpPr/>
        </xdr:nvCxnSpPr>
        <xdr:spPr>
          <a:xfrm>
            <a:off x="400050" y="12601575"/>
            <a:ext cx="10375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95A2D20E-188B-45BE-80AB-DDE1C0A303D4}"/>
              </a:ext>
            </a:extLst>
          </xdr:cNvPr>
          <xdr:cNvCxnSpPr/>
        </xdr:nvCxnSpPr>
        <xdr:spPr>
          <a:xfrm flipH="1">
            <a:off x="438150" y="125539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E18E6B19-40C1-42F0-9F6F-104E6E3A0070}"/>
              </a:ext>
            </a:extLst>
          </xdr:cNvPr>
          <xdr:cNvCxnSpPr/>
        </xdr:nvCxnSpPr>
        <xdr:spPr>
          <a:xfrm flipV="1">
            <a:off x="1409700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0C3393E8-8AF2-4AAD-8FEB-809BB4C51B1A}"/>
              </a:ext>
            </a:extLst>
          </xdr:cNvPr>
          <xdr:cNvCxnSpPr/>
        </xdr:nvCxnSpPr>
        <xdr:spPr>
          <a:xfrm flipH="1">
            <a:off x="1358900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F07F5EDF-56F2-48D1-8C7C-11F3261EC43E}"/>
              </a:ext>
            </a:extLst>
          </xdr:cNvPr>
          <xdr:cNvCxnSpPr/>
        </xdr:nvCxnSpPr>
        <xdr:spPr>
          <a:xfrm flipV="1">
            <a:off x="2336800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922D4AB0-28E1-4573-A88D-61CDA0F9D470}"/>
              </a:ext>
            </a:extLst>
          </xdr:cNvPr>
          <xdr:cNvCxnSpPr/>
        </xdr:nvCxnSpPr>
        <xdr:spPr>
          <a:xfrm flipH="1">
            <a:off x="2286000" y="122682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50E99E4A-F577-4423-9E5A-57708D33C290}"/>
              </a:ext>
            </a:extLst>
          </xdr:cNvPr>
          <xdr:cNvCxnSpPr/>
        </xdr:nvCxnSpPr>
        <xdr:spPr>
          <a:xfrm flipV="1">
            <a:off x="3263900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32786467-6B9E-42EC-9842-BAE1B6A24A1D}"/>
              </a:ext>
            </a:extLst>
          </xdr:cNvPr>
          <xdr:cNvCxnSpPr/>
        </xdr:nvCxnSpPr>
        <xdr:spPr>
          <a:xfrm flipH="1">
            <a:off x="3216275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ADFE2784-A45A-481B-A457-E6DD3A3B8519}"/>
              </a:ext>
            </a:extLst>
          </xdr:cNvPr>
          <xdr:cNvCxnSpPr/>
        </xdr:nvCxnSpPr>
        <xdr:spPr>
          <a:xfrm flipV="1">
            <a:off x="4200525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5E4BD335-39FF-44D5-8FCF-93F31F6C632F}"/>
              </a:ext>
            </a:extLst>
          </xdr:cNvPr>
          <xdr:cNvCxnSpPr/>
        </xdr:nvCxnSpPr>
        <xdr:spPr>
          <a:xfrm flipH="1">
            <a:off x="4149725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6496C480-1D41-4295-AB11-CC31F21A68BD}"/>
              </a:ext>
            </a:extLst>
          </xdr:cNvPr>
          <xdr:cNvCxnSpPr/>
        </xdr:nvCxnSpPr>
        <xdr:spPr>
          <a:xfrm flipV="1">
            <a:off x="5127625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BC4C0B34-5D10-4D05-946F-EFB5D06C85CA}"/>
              </a:ext>
            </a:extLst>
          </xdr:cNvPr>
          <xdr:cNvCxnSpPr/>
        </xdr:nvCxnSpPr>
        <xdr:spPr>
          <a:xfrm flipH="1">
            <a:off x="5076825" y="122682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0E470C49-CD02-49BD-B8AD-1F6A0B794C25}"/>
              </a:ext>
            </a:extLst>
          </xdr:cNvPr>
          <xdr:cNvCxnSpPr/>
        </xdr:nvCxnSpPr>
        <xdr:spPr>
          <a:xfrm flipV="1">
            <a:off x="6061075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5F072DF9-C028-4680-ABFE-80CAF5F68165}"/>
              </a:ext>
            </a:extLst>
          </xdr:cNvPr>
          <xdr:cNvCxnSpPr/>
        </xdr:nvCxnSpPr>
        <xdr:spPr>
          <a:xfrm flipH="1">
            <a:off x="6010275" y="122682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95D29137-0D35-4197-B511-4BF26A641BB2}"/>
              </a:ext>
            </a:extLst>
          </xdr:cNvPr>
          <xdr:cNvCxnSpPr/>
        </xdr:nvCxnSpPr>
        <xdr:spPr>
          <a:xfrm flipV="1">
            <a:off x="6988175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31773C40-3C3B-4C0F-A21F-D14F28971352}"/>
              </a:ext>
            </a:extLst>
          </xdr:cNvPr>
          <xdr:cNvCxnSpPr/>
        </xdr:nvCxnSpPr>
        <xdr:spPr>
          <a:xfrm flipH="1">
            <a:off x="6940550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BD482907-25A9-4878-A7A5-76A2DD789CFF}"/>
              </a:ext>
            </a:extLst>
          </xdr:cNvPr>
          <xdr:cNvCxnSpPr/>
        </xdr:nvCxnSpPr>
        <xdr:spPr>
          <a:xfrm flipV="1">
            <a:off x="7931150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2C14B2ED-0BA8-46D0-8AEB-C4EE3A4D0E93}"/>
              </a:ext>
            </a:extLst>
          </xdr:cNvPr>
          <xdr:cNvCxnSpPr/>
        </xdr:nvCxnSpPr>
        <xdr:spPr>
          <a:xfrm flipH="1">
            <a:off x="7880350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491F3A22-345D-4714-8233-8CB33F1D4D8A}"/>
              </a:ext>
            </a:extLst>
          </xdr:cNvPr>
          <xdr:cNvCxnSpPr/>
        </xdr:nvCxnSpPr>
        <xdr:spPr>
          <a:xfrm flipV="1">
            <a:off x="8851900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11C3A654-2602-4721-AB0B-C4A2CBF65929}"/>
              </a:ext>
            </a:extLst>
          </xdr:cNvPr>
          <xdr:cNvCxnSpPr/>
        </xdr:nvCxnSpPr>
        <xdr:spPr>
          <a:xfrm flipH="1">
            <a:off x="8801100" y="122682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30D91154-32DB-441F-A8CA-BFB4EA5F5FEE}"/>
              </a:ext>
            </a:extLst>
          </xdr:cNvPr>
          <xdr:cNvCxnSpPr/>
        </xdr:nvCxnSpPr>
        <xdr:spPr>
          <a:xfrm flipV="1">
            <a:off x="9779000" y="12020550"/>
            <a:ext cx="0" cy="384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88F3834D-352B-4279-86F8-34F44E3367FC}"/>
              </a:ext>
            </a:extLst>
          </xdr:cNvPr>
          <xdr:cNvCxnSpPr/>
        </xdr:nvCxnSpPr>
        <xdr:spPr>
          <a:xfrm flipH="1">
            <a:off x="9728200" y="12268200"/>
            <a:ext cx="101600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3FC7B5F3-D5A0-495F-862F-C4803F1B0E5B}"/>
              </a:ext>
            </a:extLst>
          </xdr:cNvPr>
          <xdr:cNvCxnSpPr/>
        </xdr:nvCxnSpPr>
        <xdr:spPr>
          <a:xfrm flipV="1">
            <a:off x="10687050" y="12020550"/>
            <a:ext cx="0" cy="714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638BEEBA-633B-4218-85B1-15813EC328BB}"/>
              </a:ext>
            </a:extLst>
          </xdr:cNvPr>
          <xdr:cNvCxnSpPr/>
        </xdr:nvCxnSpPr>
        <xdr:spPr>
          <a:xfrm flipH="1">
            <a:off x="10639425" y="1226820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777F46FB-4806-410D-B094-E14E43813435}"/>
              </a:ext>
            </a:extLst>
          </xdr:cNvPr>
          <xdr:cNvCxnSpPr/>
        </xdr:nvCxnSpPr>
        <xdr:spPr>
          <a:xfrm flipH="1">
            <a:off x="10639425" y="12553950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70E3BAA4-0D4E-A7DB-F0DF-B6E4478848C2}"/>
              </a:ext>
            </a:extLst>
          </xdr:cNvPr>
          <xdr:cNvCxnSpPr/>
        </xdr:nvCxnSpPr>
        <xdr:spPr>
          <a:xfrm>
            <a:off x="10782300" y="10229850"/>
            <a:ext cx="485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AE028990-B365-042E-9E2C-3D3A9E8F4E14}"/>
              </a:ext>
            </a:extLst>
          </xdr:cNvPr>
          <xdr:cNvCxnSpPr/>
        </xdr:nvCxnSpPr>
        <xdr:spPr>
          <a:xfrm>
            <a:off x="10814050" y="118872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30CEB737-9836-94D3-B043-39FD6BC89CC9}"/>
              </a:ext>
            </a:extLst>
          </xdr:cNvPr>
          <xdr:cNvCxnSpPr/>
        </xdr:nvCxnSpPr>
        <xdr:spPr>
          <a:xfrm flipV="1">
            <a:off x="11172825" y="10118725"/>
            <a:ext cx="0" cy="1870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1ECF27B7-FFB4-4C80-BDA1-2CBFE7C6DC88}"/>
              </a:ext>
            </a:extLst>
          </xdr:cNvPr>
          <xdr:cNvCxnSpPr/>
        </xdr:nvCxnSpPr>
        <xdr:spPr>
          <a:xfrm flipH="1">
            <a:off x="11118850" y="10185400"/>
            <a:ext cx="98425" cy="101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215EE8EE-A65A-4042-AF48-BB7C84DD36FD}"/>
              </a:ext>
            </a:extLst>
          </xdr:cNvPr>
          <xdr:cNvCxnSpPr/>
        </xdr:nvCxnSpPr>
        <xdr:spPr>
          <a:xfrm flipH="1">
            <a:off x="11125200" y="11839575"/>
            <a:ext cx="98425" cy="98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C0744365-F29F-47D3-AC8B-51D94A152FD4}"/>
              </a:ext>
            </a:extLst>
          </xdr:cNvPr>
          <xdr:cNvCxnSpPr/>
        </xdr:nvCxnSpPr>
        <xdr:spPr>
          <a:xfrm>
            <a:off x="9972675" y="10229850"/>
            <a:ext cx="615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C1642D4F-8555-45E2-AF3D-D8084CB6DF93}"/>
              </a:ext>
            </a:extLst>
          </xdr:cNvPr>
          <xdr:cNvCxnSpPr/>
        </xdr:nvCxnSpPr>
        <xdr:spPr>
          <a:xfrm>
            <a:off x="9163050" y="10229850"/>
            <a:ext cx="615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C446E274-ECE7-4CB5-83F7-7AE0DEF7C0D8}"/>
              </a:ext>
            </a:extLst>
          </xdr:cNvPr>
          <xdr:cNvCxnSpPr/>
        </xdr:nvCxnSpPr>
        <xdr:spPr>
          <a:xfrm>
            <a:off x="8353425" y="10229850"/>
            <a:ext cx="615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1CD3E8AE-8C87-40A5-BDC7-F7032B653915}"/>
              </a:ext>
            </a:extLst>
          </xdr:cNvPr>
          <xdr:cNvCxnSpPr/>
        </xdr:nvCxnSpPr>
        <xdr:spPr>
          <a:xfrm>
            <a:off x="7381875" y="10229850"/>
            <a:ext cx="615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81BA09CC-58BD-4136-A42B-1A74E8305A8D}"/>
              </a:ext>
            </a:extLst>
          </xdr:cNvPr>
          <xdr:cNvCxnSpPr/>
        </xdr:nvCxnSpPr>
        <xdr:spPr>
          <a:xfrm>
            <a:off x="6572250" y="10229850"/>
            <a:ext cx="615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D7EE6C45-EF7D-434B-8A09-CFFE13D5B73C}"/>
              </a:ext>
            </a:extLst>
          </xdr:cNvPr>
          <xdr:cNvCxnSpPr/>
        </xdr:nvCxnSpPr>
        <xdr:spPr>
          <a:xfrm>
            <a:off x="5724525" y="10229850"/>
            <a:ext cx="615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" name="Arc 2">
            <a:extLst>
              <a:ext uri="{FF2B5EF4-FFF2-40B4-BE49-F238E27FC236}">
                <a16:creationId xmlns:a16="http://schemas.microsoft.com/office/drawing/2014/main" id="{BFC7A31A-2E73-4100-AA2B-84712C309640}"/>
              </a:ext>
            </a:extLst>
          </xdr:cNvPr>
          <xdr:cNvSpPr/>
        </xdr:nvSpPr>
        <xdr:spPr>
          <a:xfrm rot="1939380">
            <a:off x="623887" y="11782425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63500</xdr:colOff>
      <xdr:row>115</xdr:row>
      <xdr:rowOff>50800</xdr:rowOff>
    </xdr:from>
    <xdr:to>
      <xdr:col>69</xdr:col>
      <xdr:colOff>95250</xdr:colOff>
      <xdr:row>136</xdr:row>
      <xdr:rowOff>107950</xdr:rowOff>
    </xdr:to>
    <xdr:grpSp>
      <xdr:nvGrpSpPr>
        <xdr:cNvPr id="472" name="Group 471">
          <a:extLst>
            <a:ext uri="{FF2B5EF4-FFF2-40B4-BE49-F238E27FC236}">
              <a16:creationId xmlns:a16="http://schemas.microsoft.com/office/drawing/2014/main" id="{FFAD6FD6-0D1E-89A0-975D-2E18B85DDAF9}"/>
            </a:ext>
          </a:extLst>
        </xdr:cNvPr>
        <xdr:cNvGrpSpPr/>
      </xdr:nvGrpSpPr>
      <xdr:grpSpPr>
        <a:xfrm>
          <a:off x="549275" y="18062575"/>
          <a:ext cx="10718800" cy="3057525"/>
          <a:chOff x="549275" y="18062575"/>
          <a:chExt cx="10718800" cy="3057525"/>
        </a:xfrm>
      </xdr:grpSpPr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7BA3C33F-BD21-4F26-9C4E-380C20569D75}"/>
              </a:ext>
            </a:extLst>
          </xdr:cNvPr>
          <xdr:cNvCxnSpPr/>
        </xdr:nvCxnSpPr>
        <xdr:spPr>
          <a:xfrm>
            <a:off x="561975" y="20726400"/>
            <a:ext cx="10226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F52AB1F6-D021-EAC3-BCDE-9437CC545DA6}"/>
              </a:ext>
            </a:extLst>
          </xdr:cNvPr>
          <xdr:cNvSpPr/>
        </xdr:nvSpPr>
        <xdr:spPr>
          <a:xfrm>
            <a:off x="654050" y="18554700"/>
            <a:ext cx="10033000" cy="1606550"/>
          </a:xfrm>
          <a:custGeom>
            <a:avLst/>
            <a:gdLst>
              <a:gd name="connsiteX0" fmla="*/ 5118100 w 10229850"/>
              <a:gd name="connsiteY0" fmla="*/ 0 h 1644650"/>
              <a:gd name="connsiteX1" fmla="*/ 0 w 10229850"/>
              <a:gd name="connsiteY1" fmla="*/ 1644650 h 1644650"/>
              <a:gd name="connsiteX2" fmla="*/ 10229850 w 10229850"/>
              <a:gd name="connsiteY2" fmla="*/ 1644650 h 1644650"/>
              <a:gd name="connsiteX3" fmla="*/ 5118100 w 10229850"/>
              <a:gd name="connsiteY3" fmla="*/ 0 h 1644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29850" h="1644650">
                <a:moveTo>
                  <a:pt x="5118100" y="0"/>
                </a:moveTo>
                <a:lnTo>
                  <a:pt x="0" y="1644650"/>
                </a:lnTo>
                <a:lnTo>
                  <a:pt x="10229850" y="1644650"/>
                </a:lnTo>
                <a:lnTo>
                  <a:pt x="5118100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0F47CD2C-1726-9A28-DEBE-9EED8111387A}"/>
              </a:ext>
            </a:extLst>
          </xdr:cNvPr>
          <xdr:cNvSpPr/>
        </xdr:nvSpPr>
        <xdr:spPr>
          <a:xfrm>
            <a:off x="1663700" y="18561050"/>
            <a:ext cx="8023225" cy="1600200"/>
          </a:xfrm>
          <a:custGeom>
            <a:avLst/>
            <a:gdLst>
              <a:gd name="connsiteX0" fmla="*/ 0 w 8178800"/>
              <a:gd name="connsiteY0" fmla="*/ 1308100 h 1638300"/>
              <a:gd name="connsiteX1" fmla="*/ 114300 w 8178800"/>
              <a:gd name="connsiteY1" fmla="*/ 1625600 h 1638300"/>
              <a:gd name="connsiteX2" fmla="*/ 1028700 w 8178800"/>
              <a:gd name="connsiteY2" fmla="*/ 971550 h 1638300"/>
              <a:gd name="connsiteX3" fmla="*/ 1244600 w 8178800"/>
              <a:gd name="connsiteY3" fmla="*/ 1631950 h 1638300"/>
              <a:gd name="connsiteX4" fmla="*/ 2044700 w 8178800"/>
              <a:gd name="connsiteY4" fmla="*/ 647700 h 1638300"/>
              <a:gd name="connsiteX5" fmla="*/ 2381250 w 8178800"/>
              <a:gd name="connsiteY5" fmla="*/ 1625600 h 1638300"/>
              <a:gd name="connsiteX6" fmla="*/ 3073400 w 8178800"/>
              <a:gd name="connsiteY6" fmla="*/ 311150 h 1638300"/>
              <a:gd name="connsiteX7" fmla="*/ 3517900 w 8178800"/>
              <a:gd name="connsiteY7" fmla="*/ 1619250 h 1638300"/>
              <a:gd name="connsiteX8" fmla="*/ 4089400 w 8178800"/>
              <a:gd name="connsiteY8" fmla="*/ 0 h 1638300"/>
              <a:gd name="connsiteX9" fmla="*/ 4667250 w 8178800"/>
              <a:gd name="connsiteY9" fmla="*/ 1638300 h 1638300"/>
              <a:gd name="connsiteX10" fmla="*/ 5111750 w 8178800"/>
              <a:gd name="connsiteY10" fmla="*/ 317500 h 1638300"/>
              <a:gd name="connsiteX11" fmla="*/ 5791200 w 8178800"/>
              <a:gd name="connsiteY11" fmla="*/ 1625600 h 1638300"/>
              <a:gd name="connsiteX12" fmla="*/ 6146800 w 8178800"/>
              <a:gd name="connsiteY12" fmla="*/ 635000 h 1638300"/>
              <a:gd name="connsiteX13" fmla="*/ 6934200 w 8178800"/>
              <a:gd name="connsiteY13" fmla="*/ 1625600 h 1638300"/>
              <a:gd name="connsiteX14" fmla="*/ 7169150 w 8178800"/>
              <a:gd name="connsiteY14" fmla="*/ 977900 h 1638300"/>
              <a:gd name="connsiteX15" fmla="*/ 8070850 w 8178800"/>
              <a:gd name="connsiteY15" fmla="*/ 1631950 h 1638300"/>
              <a:gd name="connsiteX16" fmla="*/ 8178800 w 8178800"/>
              <a:gd name="connsiteY16" fmla="*/ 1301750 h 1638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178800" h="1638300">
                <a:moveTo>
                  <a:pt x="0" y="1308100"/>
                </a:moveTo>
                <a:lnTo>
                  <a:pt x="114300" y="1625600"/>
                </a:lnTo>
                <a:lnTo>
                  <a:pt x="1028700" y="971550"/>
                </a:lnTo>
                <a:lnTo>
                  <a:pt x="1244600" y="1631950"/>
                </a:lnTo>
                <a:lnTo>
                  <a:pt x="2044700" y="647700"/>
                </a:lnTo>
                <a:lnTo>
                  <a:pt x="2381250" y="1625600"/>
                </a:lnTo>
                <a:lnTo>
                  <a:pt x="3073400" y="311150"/>
                </a:lnTo>
                <a:lnTo>
                  <a:pt x="3517900" y="1619250"/>
                </a:lnTo>
                <a:lnTo>
                  <a:pt x="4089400" y="0"/>
                </a:lnTo>
                <a:lnTo>
                  <a:pt x="4667250" y="1638300"/>
                </a:lnTo>
                <a:lnTo>
                  <a:pt x="5111750" y="317500"/>
                </a:lnTo>
                <a:lnTo>
                  <a:pt x="5791200" y="1625600"/>
                </a:lnTo>
                <a:lnTo>
                  <a:pt x="6146800" y="635000"/>
                </a:lnTo>
                <a:lnTo>
                  <a:pt x="6934200" y="1625600"/>
                </a:lnTo>
                <a:lnTo>
                  <a:pt x="7169150" y="977900"/>
                </a:lnTo>
                <a:lnTo>
                  <a:pt x="8070850" y="1631950"/>
                </a:lnTo>
                <a:lnTo>
                  <a:pt x="8178800" y="130175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C695BEC1-FB9C-4138-9893-84FF15D9707C}"/>
              </a:ext>
            </a:extLst>
          </xdr:cNvPr>
          <xdr:cNvSpPr/>
        </xdr:nvSpPr>
        <xdr:spPr>
          <a:xfrm>
            <a:off x="5632450" y="1850390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6815DA6F-F401-449F-B8A3-AA418963A7E4}"/>
              </a:ext>
            </a:extLst>
          </xdr:cNvPr>
          <xdr:cNvSpPr/>
        </xdr:nvSpPr>
        <xdr:spPr>
          <a:xfrm>
            <a:off x="3613150" y="19145250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8" name="Oval 37">
            <a:extLst>
              <a:ext uri="{FF2B5EF4-FFF2-40B4-BE49-F238E27FC236}">
                <a16:creationId xmlns:a16="http://schemas.microsoft.com/office/drawing/2014/main" id="{4151440C-A38E-467F-9901-DFE965BC7E07}"/>
              </a:ext>
            </a:extLst>
          </xdr:cNvPr>
          <xdr:cNvSpPr/>
        </xdr:nvSpPr>
        <xdr:spPr>
          <a:xfrm>
            <a:off x="1727200" y="201072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0" name="Oval 39">
            <a:extLst>
              <a:ext uri="{FF2B5EF4-FFF2-40B4-BE49-F238E27FC236}">
                <a16:creationId xmlns:a16="http://schemas.microsoft.com/office/drawing/2014/main" id="{60EAB009-699E-4127-96B1-F53299B7F9A6}"/>
              </a:ext>
            </a:extLst>
          </xdr:cNvPr>
          <xdr:cNvSpPr/>
        </xdr:nvSpPr>
        <xdr:spPr>
          <a:xfrm>
            <a:off x="2835275" y="201136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" name="Oval 40">
            <a:extLst>
              <a:ext uri="{FF2B5EF4-FFF2-40B4-BE49-F238E27FC236}">
                <a16:creationId xmlns:a16="http://schemas.microsoft.com/office/drawing/2014/main" id="{89823606-838E-4855-AE2D-9306783B83E4}"/>
              </a:ext>
            </a:extLst>
          </xdr:cNvPr>
          <xdr:cNvSpPr/>
        </xdr:nvSpPr>
        <xdr:spPr>
          <a:xfrm>
            <a:off x="606425" y="201009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BFF260CC-2060-48F3-B181-C28C8DF74A15}"/>
              </a:ext>
            </a:extLst>
          </xdr:cNvPr>
          <xdr:cNvSpPr/>
        </xdr:nvSpPr>
        <xdr:spPr>
          <a:xfrm>
            <a:off x="2628900" y="19453225"/>
            <a:ext cx="100352" cy="100577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4" name="Oval 43">
            <a:extLst>
              <a:ext uri="{FF2B5EF4-FFF2-40B4-BE49-F238E27FC236}">
                <a16:creationId xmlns:a16="http://schemas.microsoft.com/office/drawing/2014/main" id="{6CCE45BF-E149-473A-989F-EC64EFB6E0EA}"/>
              </a:ext>
            </a:extLst>
          </xdr:cNvPr>
          <xdr:cNvSpPr/>
        </xdr:nvSpPr>
        <xdr:spPr>
          <a:xfrm>
            <a:off x="1616075" y="197834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8" name="Oval 47">
            <a:extLst>
              <a:ext uri="{FF2B5EF4-FFF2-40B4-BE49-F238E27FC236}">
                <a16:creationId xmlns:a16="http://schemas.microsoft.com/office/drawing/2014/main" id="{66DC64FF-AE9D-4704-A8CD-DACE5718E524}"/>
              </a:ext>
            </a:extLst>
          </xdr:cNvPr>
          <xdr:cNvSpPr/>
        </xdr:nvSpPr>
        <xdr:spPr>
          <a:xfrm>
            <a:off x="3949700" y="201136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65EDC37C-5816-4933-8A0B-C90A8ACC10B0}"/>
              </a:ext>
            </a:extLst>
          </xdr:cNvPr>
          <xdr:cNvSpPr/>
        </xdr:nvSpPr>
        <xdr:spPr>
          <a:xfrm>
            <a:off x="4635500" y="1880870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54" name="Oval 53">
            <a:extLst>
              <a:ext uri="{FF2B5EF4-FFF2-40B4-BE49-F238E27FC236}">
                <a16:creationId xmlns:a16="http://schemas.microsoft.com/office/drawing/2014/main" id="{26DC37D4-6720-4F8F-BC8F-1548843A7C13}"/>
              </a:ext>
            </a:extLst>
          </xdr:cNvPr>
          <xdr:cNvSpPr/>
        </xdr:nvSpPr>
        <xdr:spPr>
          <a:xfrm>
            <a:off x="5064125" y="201072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EEE6E15F-5401-463E-9F64-DE218B35C35D}"/>
              </a:ext>
            </a:extLst>
          </xdr:cNvPr>
          <xdr:cNvSpPr/>
        </xdr:nvSpPr>
        <xdr:spPr>
          <a:xfrm>
            <a:off x="6197600" y="201136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76" name="Oval 75">
            <a:extLst>
              <a:ext uri="{FF2B5EF4-FFF2-40B4-BE49-F238E27FC236}">
                <a16:creationId xmlns:a16="http://schemas.microsoft.com/office/drawing/2014/main" id="{98CC3C3A-8320-4A10-864E-3200140539AE}"/>
              </a:ext>
            </a:extLst>
          </xdr:cNvPr>
          <xdr:cNvSpPr/>
        </xdr:nvSpPr>
        <xdr:spPr>
          <a:xfrm>
            <a:off x="7648575" y="19145250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FC97EFF0-5B62-43E6-8E6E-D40B11EBE14D}"/>
              </a:ext>
            </a:extLst>
          </xdr:cNvPr>
          <xdr:cNvSpPr/>
        </xdr:nvSpPr>
        <xdr:spPr>
          <a:xfrm>
            <a:off x="7299325" y="201072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50D99477-6E2B-4EDF-92FE-680B6AFB6CC9}"/>
              </a:ext>
            </a:extLst>
          </xdr:cNvPr>
          <xdr:cNvSpPr/>
        </xdr:nvSpPr>
        <xdr:spPr>
          <a:xfrm>
            <a:off x="8420100" y="201136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79" name="Oval 78">
            <a:extLst>
              <a:ext uri="{FF2B5EF4-FFF2-40B4-BE49-F238E27FC236}">
                <a16:creationId xmlns:a16="http://schemas.microsoft.com/office/drawing/2014/main" id="{03DB8284-9226-4C08-ACDF-49AB2D11A163}"/>
              </a:ext>
            </a:extLst>
          </xdr:cNvPr>
          <xdr:cNvSpPr/>
        </xdr:nvSpPr>
        <xdr:spPr>
          <a:xfrm>
            <a:off x="9531350" y="201136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80" name="Oval 79">
            <a:extLst>
              <a:ext uri="{FF2B5EF4-FFF2-40B4-BE49-F238E27FC236}">
                <a16:creationId xmlns:a16="http://schemas.microsoft.com/office/drawing/2014/main" id="{7420BB46-97B2-499D-B6E4-E6AF1B596A43}"/>
              </a:ext>
            </a:extLst>
          </xdr:cNvPr>
          <xdr:cNvSpPr/>
        </xdr:nvSpPr>
        <xdr:spPr>
          <a:xfrm>
            <a:off x="6635750" y="1882140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82" name="Oval 81">
            <a:extLst>
              <a:ext uri="{FF2B5EF4-FFF2-40B4-BE49-F238E27FC236}">
                <a16:creationId xmlns:a16="http://schemas.microsoft.com/office/drawing/2014/main" id="{DFCFC28F-F984-484F-9A96-B94BE50AC6E0}"/>
              </a:ext>
            </a:extLst>
          </xdr:cNvPr>
          <xdr:cNvSpPr/>
        </xdr:nvSpPr>
        <xdr:spPr>
          <a:xfrm>
            <a:off x="9636125" y="197834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EE7B9300-9A6D-4A11-82D5-3E58489C4D1C}"/>
              </a:ext>
            </a:extLst>
          </xdr:cNvPr>
          <xdr:cNvSpPr/>
        </xdr:nvSpPr>
        <xdr:spPr>
          <a:xfrm>
            <a:off x="10645775" y="201136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22E066F1-1BD5-4E7B-B1BA-5BC91486CC81}"/>
              </a:ext>
            </a:extLst>
          </xdr:cNvPr>
          <xdr:cNvSpPr/>
        </xdr:nvSpPr>
        <xdr:spPr>
          <a:xfrm>
            <a:off x="8645525" y="19459575"/>
            <a:ext cx="100352" cy="100577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02022DD3-EFD7-22BC-8BA8-C5E362699BD1}"/>
              </a:ext>
            </a:extLst>
          </xdr:cNvPr>
          <xdr:cNvCxnSpPr/>
        </xdr:nvCxnSpPr>
        <xdr:spPr>
          <a:xfrm flipV="1">
            <a:off x="647700" y="18062575"/>
            <a:ext cx="0" cy="1993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70F67331-2FC9-5139-E053-D2EEAF638D94}"/>
              </a:ext>
            </a:extLst>
          </xdr:cNvPr>
          <xdr:cNvCxnSpPr/>
        </xdr:nvCxnSpPr>
        <xdr:spPr>
          <a:xfrm>
            <a:off x="549275" y="18154650"/>
            <a:ext cx="10245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2322C99-5DC3-17A7-FF1B-950ADECAAC19}"/>
              </a:ext>
            </a:extLst>
          </xdr:cNvPr>
          <xdr:cNvCxnSpPr/>
        </xdr:nvCxnSpPr>
        <xdr:spPr>
          <a:xfrm flipH="1">
            <a:off x="600075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3EFA70C4-952E-4E65-803C-F0D8183BDA2D}"/>
              </a:ext>
            </a:extLst>
          </xdr:cNvPr>
          <xdr:cNvCxnSpPr/>
        </xdr:nvCxnSpPr>
        <xdr:spPr>
          <a:xfrm flipV="1">
            <a:off x="1663700" y="18062575"/>
            <a:ext cx="0" cy="1597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1B003FCA-F807-4152-93F1-1DFF25EA2D91}"/>
              </a:ext>
            </a:extLst>
          </xdr:cNvPr>
          <xdr:cNvCxnSpPr/>
        </xdr:nvCxnSpPr>
        <xdr:spPr>
          <a:xfrm flipH="1">
            <a:off x="1616075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AF2CFBD1-C86F-4BE9-9DB8-47AAD36E6688}"/>
              </a:ext>
            </a:extLst>
          </xdr:cNvPr>
          <xdr:cNvCxnSpPr/>
        </xdr:nvCxnSpPr>
        <xdr:spPr>
          <a:xfrm flipV="1">
            <a:off x="2673350" y="18062575"/>
            <a:ext cx="0" cy="1279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1C5ED325-FFCD-486F-B428-72CFD5658A9C}"/>
              </a:ext>
            </a:extLst>
          </xdr:cNvPr>
          <xdr:cNvCxnSpPr/>
        </xdr:nvCxnSpPr>
        <xdr:spPr>
          <a:xfrm flipH="1">
            <a:off x="2622550" y="1811337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876302B4-00F2-4587-BE57-556F425C6A22}"/>
              </a:ext>
            </a:extLst>
          </xdr:cNvPr>
          <xdr:cNvCxnSpPr/>
        </xdr:nvCxnSpPr>
        <xdr:spPr>
          <a:xfrm flipV="1">
            <a:off x="3663950" y="18062575"/>
            <a:ext cx="0" cy="949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04C6B606-F107-4B18-83F0-404D5950A515}"/>
              </a:ext>
            </a:extLst>
          </xdr:cNvPr>
          <xdr:cNvCxnSpPr/>
        </xdr:nvCxnSpPr>
        <xdr:spPr>
          <a:xfrm flipH="1">
            <a:off x="3613150" y="1811337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7C8B6811-04A6-4AF3-AB82-E37538398A01}"/>
              </a:ext>
            </a:extLst>
          </xdr:cNvPr>
          <xdr:cNvCxnSpPr/>
        </xdr:nvCxnSpPr>
        <xdr:spPr>
          <a:xfrm flipV="1">
            <a:off x="4686300" y="18062575"/>
            <a:ext cx="0" cy="660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F07E20A7-4BAB-4F03-898C-57E12B815B8B}"/>
              </a:ext>
            </a:extLst>
          </xdr:cNvPr>
          <xdr:cNvCxnSpPr/>
        </xdr:nvCxnSpPr>
        <xdr:spPr>
          <a:xfrm flipH="1">
            <a:off x="4635500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23E66346-2A74-4A21-A596-EFBE929350D8}"/>
              </a:ext>
            </a:extLst>
          </xdr:cNvPr>
          <xdr:cNvCxnSpPr/>
        </xdr:nvCxnSpPr>
        <xdr:spPr>
          <a:xfrm flipV="1">
            <a:off x="5680075" y="18062575"/>
            <a:ext cx="0" cy="377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5F498034-7CAD-4F83-8C47-546609874A63}"/>
              </a:ext>
            </a:extLst>
          </xdr:cNvPr>
          <xdr:cNvCxnSpPr/>
        </xdr:nvCxnSpPr>
        <xdr:spPr>
          <a:xfrm flipH="1">
            <a:off x="5632450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087CFD8A-EB8C-4DA3-AFE5-C7B77B2336D7}"/>
              </a:ext>
            </a:extLst>
          </xdr:cNvPr>
          <xdr:cNvCxnSpPr/>
        </xdr:nvCxnSpPr>
        <xdr:spPr>
          <a:xfrm flipV="1">
            <a:off x="6683375" y="18062575"/>
            <a:ext cx="0" cy="676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6A0E4D72-FA76-4F79-A6B7-6FA1859993D4}"/>
              </a:ext>
            </a:extLst>
          </xdr:cNvPr>
          <xdr:cNvCxnSpPr/>
        </xdr:nvCxnSpPr>
        <xdr:spPr>
          <a:xfrm flipH="1">
            <a:off x="6635750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29F73C07-D744-433C-A9BD-ABBFFC4D4484}"/>
              </a:ext>
            </a:extLst>
          </xdr:cNvPr>
          <xdr:cNvCxnSpPr/>
        </xdr:nvCxnSpPr>
        <xdr:spPr>
          <a:xfrm flipV="1">
            <a:off x="7705725" y="18062575"/>
            <a:ext cx="0" cy="962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F46AE226-1FEC-4492-964F-01945DB97828}"/>
              </a:ext>
            </a:extLst>
          </xdr:cNvPr>
          <xdr:cNvCxnSpPr/>
        </xdr:nvCxnSpPr>
        <xdr:spPr>
          <a:xfrm flipH="1">
            <a:off x="7654925" y="1811337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0968D6CC-5B08-4A7E-A55D-C323C57165FE}"/>
              </a:ext>
            </a:extLst>
          </xdr:cNvPr>
          <xdr:cNvCxnSpPr/>
        </xdr:nvCxnSpPr>
        <xdr:spPr>
          <a:xfrm flipV="1">
            <a:off x="8702675" y="18062575"/>
            <a:ext cx="0" cy="1266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4EE810BD-B59C-4295-AD04-9A8B03ED0D59}"/>
              </a:ext>
            </a:extLst>
          </xdr:cNvPr>
          <xdr:cNvCxnSpPr/>
        </xdr:nvCxnSpPr>
        <xdr:spPr>
          <a:xfrm flipH="1">
            <a:off x="8651875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527600BE-01F3-41D2-A9BB-024856651208}"/>
              </a:ext>
            </a:extLst>
          </xdr:cNvPr>
          <xdr:cNvCxnSpPr/>
        </xdr:nvCxnSpPr>
        <xdr:spPr>
          <a:xfrm flipV="1">
            <a:off x="9686925" y="18062575"/>
            <a:ext cx="0" cy="160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C0D79104-4993-40FE-A482-4492541F9B1D}"/>
              </a:ext>
            </a:extLst>
          </xdr:cNvPr>
          <xdr:cNvCxnSpPr/>
        </xdr:nvCxnSpPr>
        <xdr:spPr>
          <a:xfrm flipH="1">
            <a:off x="9636125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0F25E2B1-63E3-4236-8E15-E577E2637C56}"/>
              </a:ext>
            </a:extLst>
          </xdr:cNvPr>
          <xdr:cNvCxnSpPr/>
        </xdr:nvCxnSpPr>
        <xdr:spPr>
          <a:xfrm flipV="1">
            <a:off x="10687050" y="18062575"/>
            <a:ext cx="0" cy="1993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68E5B1B2-79C1-466C-BB02-AC406B3767B9}"/>
              </a:ext>
            </a:extLst>
          </xdr:cNvPr>
          <xdr:cNvCxnSpPr/>
        </xdr:nvCxnSpPr>
        <xdr:spPr>
          <a:xfrm flipH="1">
            <a:off x="10639425" y="181133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56A9C217-22E6-4E32-B9FB-706EA1DB7477}"/>
              </a:ext>
            </a:extLst>
          </xdr:cNvPr>
          <xdr:cNvCxnSpPr/>
        </xdr:nvCxnSpPr>
        <xdr:spPr>
          <a:xfrm flipV="1">
            <a:off x="647700" y="20262850"/>
            <a:ext cx="0" cy="838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584B0A21-B924-4DEC-BE64-73E507D4825C}"/>
              </a:ext>
            </a:extLst>
          </xdr:cNvPr>
          <xdr:cNvCxnSpPr/>
        </xdr:nvCxnSpPr>
        <xdr:spPr>
          <a:xfrm flipH="1">
            <a:off x="600075" y="206914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88C4AB9E-2BA9-4C81-98E2-3FC03AFFA8AC}"/>
              </a:ext>
            </a:extLst>
          </xdr:cNvPr>
          <xdr:cNvCxnSpPr/>
        </xdr:nvCxnSpPr>
        <xdr:spPr>
          <a:xfrm>
            <a:off x="549275" y="21012150"/>
            <a:ext cx="10233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538D9452-021B-462D-B142-E17AE0B02C48}"/>
              </a:ext>
            </a:extLst>
          </xdr:cNvPr>
          <xdr:cNvCxnSpPr/>
        </xdr:nvCxnSpPr>
        <xdr:spPr>
          <a:xfrm flipH="1">
            <a:off x="600075" y="209708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1282106D-1BFD-4142-819A-6A8E892E800B}"/>
              </a:ext>
            </a:extLst>
          </xdr:cNvPr>
          <xdr:cNvCxnSpPr/>
        </xdr:nvCxnSpPr>
        <xdr:spPr>
          <a:xfrm flipV="1">
            <a:off x="1771650" y="2025650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0D40AE2C-3B3F-4396-9517-ECB419388D0C}"/>
              </a:ext>
            </a:extLst>
          </xdr:cNvPr>
          <xdr:cNvCxnSpPr/>
        </xdr:nvCxnSpPr>
        <xdr:spPr>
          <a:xfrm flipH="1">
            <a:off x="1720850" y="206851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A2B10D88-F0E9-4D03-9F19-67245C3179D9}"/>
              </a:ext>
            </a:extLst>
          </xdr:cNvPr>
          <xdr:cNvCxnSpPr/>
        </xdr:nvCxnSpPr>
        <xdr:spPr>
          <a:xfrm flipV="1">
            <a:off x="2886075" y="2025015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7C310DE2-1714-4F72-8AB1-74F6A5E331E9}"/>
              </a:ext>
            </a:extLst>
          </xdr:cNvPr>
          <xdr:cNvCxnSpPr/>
        </xdr:nvCxnSpPr>
        <xdr:spPr>
          <a:xfrm flipH="1">
            <a:off x="2835275" y="206787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97FE3E0E-51B2-4F38-9323-6314EB8FCCBD}"/>
              </a:ext>
            </a:extLst>
          </xdr:cNvPr>
          <xdr:cNvCxnSpPr/>
        </xdr:nvCxnSpPr>
        <xdr:spPr>
          <a:xfrm flipV="1">
            <a:off x="4000500" y="2025650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2D371924-768B-4F06-8D01-18E82ACC1763}"/>
              </a:ext>
            </a:extLst>
          </xdr:cNvPr>
          <xdr:cNvCxnSpPr/>
        </xdr:nvCxnSpPr>
        <xdr:spPr>
          <a:xfrm flipH="1">
            <a:off x="3949700" y="2068512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FBECE5A8-AA3D-40A5-867E-BDA16DAE0021}"/>
              </a:ext>
            </a:extLst>
          </xdr:cNvPr>
          <xdr:cNvCxnSpPr/>
        </xdr:nvCxnSpPr>
        <xdr:spPr>
          <a:xfrm flipV="1">
            <a:off x="5114925" y="2025015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6C2151CE-38AF-4B78-B7C3-AF9729229952}"/>
              </a:ext>
            </a:extLst>
          </xdr:cNvPr>
          <xdr:cNvCxnSpPr/>
        </xdr:nvCxnSpPr>
        <xdr:spPr>
          <a:xfrm flipH="1">
            <a:off x="5064125" y="2067877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60A35139-12D1-4C5C-9169-AC5DEE262ED6}"/>
              </a:ext>
            </a:extLst>
          </xdr:cNvPr>
          <xdr:cNvCxnSpPr/>
        </xdr:nvCxnSpPr>
        <xdr:spPr>
          <a:xfrm flipV="1">
            <a:off x="6248400" y="2025650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A2092C7F-82FD-4716-AA60-082EBB60CDA3}"/>
              </a:ext>
            </a:extLst>
          </xdr:cNvPr>
          <xdr:cNvCxnSpPr/>
        </xdr:nvCxnSpPr>
        <xdr:spPr>
          <a:xfrm flipH="1">
            <a:off x="6197600" y="2068512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26D7955C-E242-4568-9FC1-1DAC9C0988AA}"/>
              </a:ext>
            </a:extLst>
          </xdr:cNvPr>
          <xdr:cNvCxnSpPr/>
        </xdr:nvCxnSpPr>
        <xdr:spPr>
          <a:xfrm flipV="1">
            <a:off x="7350125" y="2025650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A8C630A7-E24C-497E-B09A-0B5485139E71}"/>
              </a:ext>
            </a:extLst>
          </xdr:cNvPr>
          <xdr:cNvCxnSpPr/>
        </xdr:nvCxnSpPr>
        <xdr:spPr>
          <a:xfrm flipH="1">
            <a:off x="7299325" y="2068512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AA9C6402-18DA-465F-B0AD-E76A1D2DF14D}"/>
              </a:ext>
            </a:extLst>
          </xdr:cNvPr>
          <xdr:cNvCxnSpPr/>
        </xdr:nvCxnSpPr>
        <xdr:spPr>
          <a:xfrm flipV="1">
            <a:off x="8470900" y="2025650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F7781C0E-F86B-48D8-8B9C-31603A4CF8AF}"/>
              </a:ext>
            </a:extLst>
          </xdr:cNvPr>
          <xdr:cNvCxnSpPr/>
        </xdr:nvCxnSpPr>
        <xdr:spPr>
          <a:xfrm flipH="1">
            <a:off x="8420100" y="2068512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998C2177-B2FB-483E-8356-DE6782588910}"/>
              </a:ext>
            </a:extLst>
          </xdr:cNvPr>
          <xdr:cNvCxnSpPr/>
        </xdr:nvCxnSpPr>
        <xdr:spPr>
          <a:xfrm flipV="1">
            <a:off x="9578975" y="20256500"/>
            <a:ext cx="0" cy="552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737B835C-5080-40A7-B603-4703B5DEB0FA}"/>
              </a:ext>
            </a:extLst>
          </xdr:cNvPr>
          <xdr:cNvCxnSpPr/>
        </xdr:nvCxnSpPr>
        <xdr:spPr>
          <a:xfrm flipH="1">
            <a:off x="9531350" y="206851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A1ED3BA5-F491-4A4A-AD3A-1F0A4A9CA041}"/>
              </a:ext>
            </a:extLst>
          </xdr:cNvPr>
          <xdr:cNvCxnSpPr/>
        </xdr:nvCxnSpPr>
        <xdr:spPr>
          <a:xfrm flipV="1">
            <a:off x="10687050" y="20256500"/>
            <a:ext cx="0" cy="863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8AB07E85-43F8-4FA3-A30E-C82C30FD3507}"/>
              </a:ext>
            </a:extLst>
          </xdr:cNvPr>
          <xdr:cNvCxnSpPr/>
        </xdr:nvCxnSpPr>
        <xdr:spPr>
          <a:xfrm flipH="1">
            <a:off x="10639425" y="206851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7DF8B39B-0792-4C69-933F-01F23605D64B}"/>
              </a:ext>
            </a:extLst>
          </xdr:cNvPr>
          <xdr:cNvCxnSpPr/>
        </xdr:nvCxnSpPr>
        <xdr:spPr>
          <a:xfrm flipH="1">
            <a:off x="10639425" y="209708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F793BFE0-C737-0649-C5A0-52A9263DA47D}"/>
              </a:ext>
            </a:extLst>
          </xdr:cNvPr>
          <xdr:cNvCxnSpPr/>
        </xdr:nvCxnSpPr>
        <xdr:spPr>
          <a:xfrm>
            <a:off x="10844213" y="20154900"/>
            <a:ext cx="4238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4693A961-83CD-B076-64C4-8271FD2FFC07}"/>
              </a:ext>
            </a:extLst>
          </xdr:cNvPr>
          <xdr:cNvCxnSpPr/>
        </xdr:nvCxnSpPr>
        <xdr:spPr>
          <a:xfrm flipV="1">
            <a:off x="11172825" y="18488025"/>
            <a:ext cx="0" cy="17573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1C20AB48-09EE-7E4E-F98B-86B437793500}"/>
              </a:ext>
            </a:extLst>
          </xdr:cNvPr>
          <xdr:cNvCxnSpPr/>
        </xdr:nvCxnSpPr>
        <xdr:spPr>
          <a:xfrm>
            <a:off x="10791825" y="185547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AB0ECDDA-D296-4969-BAEB-2589DBE3D754}"/>
              </a:ext>
            </a:extLst>
          </xdr:cNvPr>
          <xdr:cNvCxnSpPr/>
        </xdr:nvCxnSpPr>
        <xdr:spPr>
          <a:xfrm flipH="1">
            <a:off x="11129962" y="18516596"/>
            <a:ext cx="82547" cy="825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13AC1546-C5BD-44DF-A575-4C0B81D2AAA9}"/>
              </a:ext>
            </a:extLst>
          </xdr:cNvPr>
          <xdr:cNvCxnSpPr/>
        </xdr:nvCxnSpPr>
        <xdr:spPr>
          <a:xfrm flipH="1">
            <a:off x="11129962" y="20116793"/>
            <a:ext cx="82547" cy="825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1E36B2B8-0FD5-4409-89F5-428047B8D049}"/>
              </a:ext>
            </a:extLst>
          </xdr:cNvPr>
          <xdr:cNvCxnSpPr/>
        </xdr:nvCxnSpPr>
        <xdr:spPr>
          <a:xfrm>
            <a:off x="9777413" y="18554701"/>
            <a:ext cx="7762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D7DDDF89-AD9F-455F-A41B-1D6D6D227C80}"/>
              </a:ext>
            </a:extLst>
          </xdr:cNvPr>
          <xdr:cNvCxnSpPr/>
        </xdr:nvCxnSpPr>
        <xdr:spPr>
          <a:xfrm>
            <a:off x="8805863" y="18554701"/>
            <a:ext cx="7762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77BC9448-835E-497C-AF71-97C56A05B68D}"/>
              </a:ext>
            </a:extLst>
          </xdr:cNvPr>
          <xdr:cNvCxnSpPr/>
        </xdr:nvCxnSpPr>
        <xdr:spPr>
          <a:xfrm>
            <a:off x="7834313" y="18554701"/>
            <a:ext cx="7762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8675C982-F825-4F37-A97E-C2E94991174E}"/>
              </a:ext>
            </a:extLst>
          </xdr:cNvPr>
          <xdr:cNvCxnSpPr/>
        </xdr:nvCxnSpPr>
        <xdr:spPr>
          <a:xfrm>
            <a:off x="6862763" y="18554701"/>
            <a:ext cx="7762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DAA99B94-4B4E-4415-9A08-2F053348731D}"/>
              </a:ext>
            </a:extLst>
          </xdr:cNvPr>
          <xdr:cNvCxnSpPr/>
        </xdr:nvCxnSpPr>
        <xdr:spPr>
          <a:xfrm>
            <a:off x="5810243" y="18554701"/>
            <a:ext cx="7762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5" name="Arc 454">
            <a:extLst>
              <a:ext uri="{FF2B5EF4-FFF2-40B4-BE49-F238E27FC236}">
                <a16:creationId xmlns:a16="http://schemas.microsoft.com/office/drawing/2014/main" id="{6B9F13A2-ECC2-46AF-BCD1-DB82FB6AE5D7}"/>
              </a:ext>
            </a:extLst>
          </xdr:cNvPr>
          <xdr:cNvSpPr/>
        </xdr:nvSpPr>
        <xdr:spPr>
          <a:xfrm rot="1939380">
            <a:off x="823912" y="20054888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69850</xdr:colOff>
      <xdr:row>166</xdr:row>
      <xdr:rowOff>50800</xdr:rowOff>
    </xdr:from>
    <xdr:to>
      <xdr:col>66</xdr:col>
      <xdr:colOff>66675</xdr:colOff>
      <xdr:row>187</xdr:row>
      <xdr:rowOff>69850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id="{84856A36-FC91-44DC-0D66-DA6AC3082F2B}"/>
            </a:ext>
          </a:extLst>
        </xdr:cNvPr>
        <xdr:cNvGrpSpPr/>
      </xdr:nvGrpSpPr>
      <xdr:grpSpPr>
        <a:xfrm>
          <a:off x="555625" y="25806400"/>
          <a:ext cx="10198100" cy="3019425"/>
          <a:chOff x="555625" y="25806400"/>
          <a:chExt cx="10198100" cy="3019425"/>
        </a:xfrm>
      </xdr:grpSpPr>
      <xdr:sp macro="" textlink="">
        <xdr:nvSpPr>
          <xdr:cNvPr id="311" name="Freeform: Shape 310">
            <a:extLst>
              <a:ext uri="{FF2B5EF4-FFF2-40B4-BE49-F238E27FC236}">
                <a16:creationId xmlns:a16="http://schemas.microsoft.com/office/drawing/2014/main" id="{066F6F73-DAE1-A466-862D-567B452EC637}"/>
              </a:ext>
            </a:extLst>
          </xdr:cNvPr>
          <xdr:cNvSpPr/>
        </xdr:nvSpPr>
        <xdr:spPr>
          <a:xfrm>
            <a:off x="654050" y="26279475"/>
            <a:ext cx="9559925" cy="1768475"/>
          </a:xfrm>
          <a:custGeom>
            <a:avLst/>
            <a:gdLst>
              <a:gd name="connsiteX0" fmla="*/ 4870450 w 9747250"/>
              <a:gd name="connsiteY0" fmla="*/ 0 h 1809750"/>
              <a:gd name="connsiteX1" fmla="*/ 0 w 9747250"/>
              <a:gd name="connsiteY1" fmla="*/ 1809750 h 1809750"/>
              <a:gd name="connsiteX2" fmla="*/ 9747250 w 9747250"/>
              <a:gd name="connsiteY2" fmla="*/ 1809750 h 1809750"/>
              <a:gd name="connsiteX3" fmla="*/ 4870450 w 9747250"/>
              <a:gd name="connsiteY3" fmla="*/ 0 h 1809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747250" h="1809750">
                <a:moveTo>
                  <a:pt x="4870450" y="0"/>
                </a:moveTo>
                <a:lnTo>
                  <a:pt x="0" y="1809750"/>
                </a:lnTo>
                <a:lnTo>
                  <a:pt x="9747250" y="1809750"/>
                </a:lnTo>
                <a:lnTo>
                  <a:pt x="4870450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2" name="Freeform: Shape 311">
            <a:extLst>
              <a:ext uri="{FF2B5EF4-FFF2-40B4-BE49-F238E27FC236}">
                <a16:creationId xmlns:a16="http://schemas.microsoft.com/office/drawing/2014/main" id="{EA397C0B-FFAA-8213-7328-0EB63D70E6C9}"/>
              </a:ext>
            </a:extLst>
          </xdr:cNvPr>
          <xdr:cNvSpPr/>
        </xdr:nvSpPr>
        <xdr:spPr>
          <a:xfrm>
            <a:off x="1838325" y="26279475"/>
            <a:ext cx="7188200" cy="1774825"/>
          </a:xfrm>
          <a:custGeom>
            <a:avLst/>
            <a:gdLst>
              <a:gd name="connsiteX0" fmla="*/ 0 w 7327900"/>
              <a:gd name="connsiteY0" fmla="*/ 1352550 h 1816100"/>
              <a:gd name="connsiteX1" fmla="*/ 177800 w 7327900"/>
              <a:gd name="connsiteY1" fmla="*/ 1816100 h 1816100"/>
              <a:gd name="connsiteX2" fmla="*/ 1225550 w 7327900"/>
              <a:gd name="connsiteY2" fmla="*/ 908050 h 1816100"/>
              <a:gd name="connsiteX3" fmla="*/ 1568450 w 7327900"/>
              <a:gd name="connsiteY3" fmla="*/ 1809750 h 1816100"/>
              <a:gd name="connsiteX4" fmla="*/ 2451100 w 7327900"/>
              <a:gd name="connsiteY4" fmla="*/ 438150 h 1816100"/>
              <a:gd name="connsiteX5" fmla="*/ 2971800 w 7327900"/>
              <a:gd name="connsiteY5" fmla="*/ 1816100 h 1816100"/>
              <a:gd name="connsiteX6" fmla="*/ 3663950 w 7327900"/>
              <a:gd name="connsiteY6" fmla="*/ 0 h 1816100"/>
              <a:gd name="connsiteX7" fmla="*/ 4362450 w 7327900"/>
              <a:gd name="connsiteY7" fmla="*/ 1809750 h 1816100"/>
              <a:gd name="connsiteX8" fmla="*/ 4883150 w 7327900"/>
              <a:gd name="connsiteY8" fmla="*/ 444500 h 1816100"/>
              <a:gd name="connsiteX9" fmla="*/ 5753100 w 7327900"/>
              <a:gd name="connsiteY9" fmla="*/ 1809750 h 1816100"/>
              <a:gd name="connsiteX10" fmla="*/ 6102350 w 7327900"/>
              <a:gd name="connsiteY10" fmla="*/ 889000 h 1816100"/>
              <a:gd name="connsiteX11" fmla="*/ 7143750 w 7327900"/>
              <a:gd name="connsiteY11" fmla="*/ 1803400 h 1816100"/>
              <a:gd name="connsiteX12" fmla="*/ 7327900 w 7327900"/>
              <a:gd name="connsiteY12" fmla="*/ 1365250 h 181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7327900" h="1816100">
                <a:moveTo>
                  <a:pt x="0" y="1352550"/>
                </a:moveTo>
                <a:lnTo>
                  <a:pt x="177800" y="1816100"/>
                </a:lnTo>
                <a:lnTo>
                  <a:pt x="1225550" y="908050"/>
                </a:lnTo>
                <a:lnTo>
                  <a:pt x="1568450" y="1809750"/>
                </a:lnTo>
                <a:lnTo>
                  <a:pt x="2451100" y="438150"/>
                </a:lnTo>
                <a:lnTo>
                  <a:pt x="2971800" y="1816100"/>
                </a:lnTo>
                <a:lnTo>
                  <a:pt x="3663950" y="0"/>
                </a:lnTo>
                <a:lnTo>
                  <a:pt x="4362450" y="1809750"/>
                </a:lnTo>
                <a:lnTo>
                  <a:pt x="4883150" y="444500"/>
                </a:lnTo>
                <a:lnTo>
                  <a:pt x="5753100" y="1809750"/>
                </a:lnTo>
                <a:lnTo>
                  <a:pt x="6102350" y="889000"/>
                </a:lnTo>
                <a:lnTo>
                  <a:pt x="7143750" y="1803400"/>
                </a:lnTo>
                <a:lnTo>
                  <a:pt x="7327900" y="136525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3" name="Oval 312">
            <a:extLst>
              <a:ext uri="{FF2B5EF4-FFF2-40B4-BE49-F238E27FC236}">
                <a16:creationId xmlns:a16="http://schemas.microsoft.com/office/drawing/2014/main" id="{656389D7-BCAA-4F57-8841-CC90B6E74249}"/>
              </a:ext>
            </a:extLst>
          </xdr:cNvPr>
          <xdr:cNvSpPr/>
        </xdr:nvSpPr>
        <xdr:spPr>
          <a:xfrm>
            <a:off x="606425" y="279939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14" name="Oval 313">
            <a:extLst>
              <a:ext uri="{FF2B5EF4-FFF2-40B4-BE49-F238E27FC236}">
                <a16:creationId xmlns:a16="http://schemas.microsoft.com/office/drawing/2014/main" id="{81C5A015-5AB9-424D-B293-9E471431CA3C}"/>
              </a:ext>
            </a:extLst>
          </xdr:cNvPr>
          <xdr:cNvSpPr/>
        </xdr:nvSpPr>
        <xdr:spPr>
          <a:xfrm>
            <a:off x="4194175" y="2666365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15" name="Oval 314">
            <a:extLst>
              <a:ext uri="{FF2B5EF4-FFF2-40B4-BE49-F238E27FC236}">
                <a16:creationId xmlns:a16="http://schemas.microsoft.com/office/drawing/2014/main" id="{D53505FF-DF9C-420B-9CFC-5D0F4196CFB8}"/>
              </a:ext>
            </a:extLst>
          </xdr:cNvPr>
          <xdr:cNvSpPr/>
        </xdr:nvSpPr>
        <xdr:spPr>
          <a:xfrm>
            <a:off x="2990850" y="271049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16" name="Oval 315">
            <a:extLst>
              <a:ext uri="{FF2B5EF4-FFF2-40B4-BE49-F238E27FC236}">
                <a16:creationId xmlns:a16="http://schemas.microsoft.com/office/drawing/2014/main" id="{475385F6-5D62-43EF-ADD5-55D7A3ED26C9}"/>
              </a:ext>
            </a:extLst>
          </xdr:cNvPr>
          <xdr:cNvSpPr/>
        </xdr:nvSpPr>
        <xdr:spPr>
          <a:xfrm>
            <a:off x="1962150" y="280003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17" name="Oval 316">
            <a:extLst>
              <a:ext uri="{FF2B5EF4-FFF2-40B4-BE49-F238E27FC236}">
                <a16:creationId xmlns:a16="http://schemas.microsoft.com/office/drawing/2014/main" id="{4BA88C33-9AFC-4389-8788-F6481FBFD00D}"/>
              </a:ext>
            </a:extLst>
          </xdr:cNvPr>
          <xdr:cNvSpPr/>
        </xdr:nvSpPr>
        <xdr:spPr>
          <a:xfrm>
            <a:off x="1787525" y="27546300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18" name="Oval 317">
            <a:extLst>
              <a:ext uri="{FF2B5EF4-FFF2-40B4-BE49-F238E27FC236}">
                <a16:creationId xmlns:a16="http://schemas.microsoft.com/office/drawing/2014/main" id="{51AC5042-DD54-4A86-8B5A-55D7483B51CA}"/>
              </a:ext>
            </a:extLst>
          </xdr:cNvPr>
          <xdr:cNvSpPr/>
        </xdr:nvSpPr>
        <xdr:spPr>
          <a:xfrm>
            <a:off x="5387975" y="26222325"/>
            <a:ext cx="100352" cy="100577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19" name="Oval 318">
            <a:extLst>
              <a:ext uri="{FF2B5EF4-FFF2-40B4-BE49-F238E27FC236}">
                <a16:creationId xmlns:a16="http://schemas.microsoft.com/office/drawing/2014/main" id="{FE3BB89E-4A3B-44EA-ACCD-71BD969C4477}"/>
              </a:ext>
            </a:extLst>
          </xdr:cNvPr>
          <xdr:cNvSpPr/>
        </xdr:nvSpPr>
        <xdr:spPr>
          <a:xfrm>
            <a:off x="4702175" y="2799397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0" name="Oval 319">
            <a:extLst>
              <a:ext uri="{FF2B5EF4-FFF2-40B4-BE49-F238E27FC236}">
                <a16:creationId xmlns:a16="http://schemas.microsoft.com/office/drawing/2014/main" id="{CC8E36D6-B45E-4B20-B438-F0FB007D9EB3}"/>
              </a:ext>
            </a:extLst>
          </xdr:cNvPr>
          <xdr:cNvSpPr/>
        </xdr:nvSpPr>
        <xdr:spPr>
          <a:xfrm>
            <a:off x="6067425" y="280003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1" name="Oval 320">
            <a:extLst>
              <a:ext uri="{FF2B5EF4-FFF2-40B4-BE49-F238E27FC236}">
                <a16:creationId xmlns:a16="http://schemas.microsoft.com/office/drawing/2014/main" id="{DC119A6C-C287-47E1-9DD9-24968A8125B8}"/>
              </a:ext>
            </a:extLst>
          </xdr:cNvPr>
          <xdr:cNvSpPr/>
        </xdr:nvSpPr>
        <xdr:spPr>
          <a:xfrm>
            <a:off x="6584950" y="2666365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2" name="Oval 321">
            <a:extLst>
              <a:ext uri="{FF2B5EF4-FFF2-40B4-BE49-F238E27FC236}">
                <a16:creationId xmlns:a16="http://schemas.microsoft.com/office/drawing/2014/main" id="{5836DBCA-D215-4E2C-AF74-154C2B582999}"/>
              </a:ext>
            </a:extLst>
          </xdr:cNvPr>
          <xdr:cNvSpPr/>
        </xdr:nvSpPr>
        <xdr:spPr>
          <a:xfrm>
            <a:off x="7432675" y="280003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3" name="Oval 322">
            <a:extLst>
              <a:ext uri="{FF2B5EF4-FFF2-40B4-BE49-F238E27FC236}">
                <a16:creationId xmlns:a16="http://schemas.microsoft.com/office/drawing/2014/main" id="{85A68213-E9D4-4BF4-8798-6D584B4526EE}"/>
              </a:ext>
            </a:extLst>
          </xdr:cNvPr>
          <xdr:cNvSpPr/>
        </xdr:nvSpPr>
        <xdr:spPr>
          <a:xfrm>
            <a:off x="8982075" y="2755265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4" name="Oval 323">
            <a:extLst>
              <a:ext uri="{FF2B5EF4-FFF2-40B4-BE49-F238E27FC236}">
                <a16:creationId xmlns:a16="http://schemas.microsoft.com/office/drawing/2014/main" id="{0EF38289-0B47-48A5-8701-E435EE329398}"/>
              </a:ext>
            </a:extLst>
          </xdr:cNvPr>
          <xdr:cNvSpPr/>
        </xdr:nvSpPr>
        <xdr:spPr>
          <a:xfrm>
            <a:off x="8794750" y="280003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5" name="Oval 324">
            <a:extLst>
              <a:ext uri="{FF2B5EF4-FFF2-40B4-BE49-F238E27FC236}">
                <a16:creationId xmlns:a16="http://schemas.microsoft.com/office/drawing/2014/main" id="{6BA2D683-D990-46A2-8698-A12B7B9ECFFB}"/>
              </a:ext>
            </a:extLst>
          </xdr:cNvPr>
          <xdr:cNvSpPr/>
        </xdr:nvSpPr>
        <xdr:spPr>
          <a:xfrm>
            <a:off x="10160000" y="279876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6" name="Oval 325">
            <a:extLst>
              <a:ext uri="{FF2B5EF4-FFF2-40B4-BE49-F238E27FC236}">
                <a16:creationId xmlns:a16="http://schemas.microsoft.com/office/drawing/2014/main" id="{22324BBD-E848-4445-8FBB-80F7203F2DC8}"/>
              </a:ext>
            </a:extLst>
          </xdr:cNvPr>
          <xdr:cNvSpPr/>
        </xdr:nvSpPr>
        <xdr:spPr>
          <a:xfrm>
            <a:off x="7785100" y="271113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327" name="Oval 326">
            <a:extLst>
              <a:ext uri="{FF2B5EF4-FFF2-40B4-BE49-F238E27FC236}">
                <a16:creationId xmlns:a16="http://schemas.microsoft.com/office/drawing/2014/main" id="{01FD2126-E023-4E97-946A-74D41945832E}"/>
              </a:ext>
            </a:extLst>
          </xdr:cNvPr>
          <xdr:cNvSpPr/>
        </xdr:nvSpPr>
        <xdr:spPr>
          <a:xfrm>
            <a:off x="3327400" y="2799397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299E6020-1343-0F4B-44F9-EDD42CEF5610}"/>
              </a:ext>
            </a:extLst>
          </xdr:cNvPr>
          <xdr:cNvCxnSpPr/>
        </xdr:nvCxnSpPr>
        <xdr:spPr>
          <a:xfrm flipV="1">
            <a:off x="647700" y="25806400"/>
            <a:ext cx="0" cy="2105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0348A730-BC71-9E1B-2CB1-715AAFF6F893}"/>
              </a:ext>
            </a:extLst>
          </xdr:cNvPr>
          <xdr:cNvCxnSpPr/>
        </xdr:nvCxnSpPr>
        <xdr:spPr>
          <a:xfrm>
            <a:off x="561975" y="25898475"/>
            <a:ext cx="974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5378759D-C218-0CB8-2077-BECFEBC31831}"/>
              </a:ext>
            </a:extLst>
          </xdr:cNvPr>
          <xdr:cNvCxnSpPr/>
        </xdr:nvCxnSpPr>
        <xdr:spPr>
          <a:xfrm flipH="1">
            <a:off x="606425" y="25857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36BC07D2-C90F-4C86-8B20-6CAE2C16F3EF}"/>
              </a:ext>
            </a:extLst>
          </xdr:cNvPr>
          <xdr:cNvCxnSpPr/>
        </xdr:nvCxnSpPr>
        <xdr:spPr>
          <a:xfrm flipV="1">
            <a:off x="1838325" y="25806400"/>
            <a:ext cx="0" cy="1590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3F069C84-4E0D-47FF-9EE7-78775E508BA3}"/>
              </a:ext>
            </a:extLst>
          </xdr:cNvPr>
          <xdr:cNvCxnSpPr/>
        </xdr:nvCxnSpPr>
        <xdr:spPr>
          <a:xfrm flipH="1">
            <a:off x="1793875" y="25857200"/>
            <a:ext cx="889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E1A8B046-4B60-4DF5-AC26-4A77AF6FA947}"/>
              </a:ext>
            </a:extLst>
          </xdr:cNvPr>
          <xdr:cNvCxnSpPr/>
        </xdr:nvCxnSpPr>
        <xdr:spPr>
          <a:xfrm flipV="1">
            <a:off x="3041650" y="25806400"/>
            <a:ext cx="0" cy="1111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A39DE2F4-105D-42A3-8C32-BD1602F22274}"/>
              </a:ext>
            </a:extLst>
          </xdr:cNvPr>
          <xdr:cNvCxnSpPr/>
        </xdr:nvCxnSpPr>
        <xdr:spPr>
          <a:xfrm flipH="1">
            <a:off x="2997200" y="25857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47832DF4-691D-4C33-A935-00F049560389}"/>
              </a:ext>
            </a:extLst>
          </xdr:cNvPr>
          <xdr:cNvCxnSpPr/>
        </xdr:nvCxnSpPr>
        <xdr:spPr>
          <a:xfrm flipV="1">
            <a:off x="4241800" y="25806400"/>
            <a:ext cx="0" cy="771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D214E663-0726-463B-AB9E-416A77901AB7}"/>
              </a:ext>
            </a:extLst>
          </xdr:cNvPr>
          <xdr:cNvCxnSpPr/>
        </xdr:nvCxnSpPr>
        <xdr:spPr>
          <a:xfrm flipH="1">
            <a:off x="4200525" y="25857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0081ECB9-A5E9-4A5A-B772-78A1ADC9F41E}"/>
              </a:ext>
            </a:extLst>
          </xdr:cNvPr>
          <xdr:cNvCxnSpPr/>
        </xdr:nvCxnSpPr>
        <xdr:spPr>
          <a:xfrm flipV="1">
            <a:off x="5438775" y="25806400"/>
            <a:ext cx="0" cy="317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B931B4B6-07BB-4BD5-B982-405D67C2E78D}"/>
              </a:ext>
            </a:extLst>
          </xdr:cNvPr>
          <xdr:cNvCxnSpPr/>
        </xdr:nvCxnSpPr>
        <xdr:spPr>
          <a:xfrm flipH="1">
            <a:off x="5394325" y="25857200"/>
            <a:ext cx="889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F03DA0C7-E3A6-4197-9CE3-D67DCBB1CFA3}"/>
              </a:ext>
            </a:extLst>
          </xdr:cNvPr>
          <xdr:cNvCxnSpPr/>
        </xdr:nvCxnSpPr>
        <xdr:spPr>
          <a:xfrm flipV="1">
            <a:off x="6638925" y="25806400"/>
            <a:ext cx="0" cy="727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3D0AC239-DD1A-4716-B0BF-B7B84F743C9C}"/>
              </a:ext>
            </a:extLst>
          </xdr:cNvPr>
          <xdr:cNvCxnSpPr/>
        </xdr:nvCxnSpPr>
        <xdr:spPr>
          <a:xfrm flipH="1">
            <a:off x="6597650" y="25857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80F9B440-94A8-4DD6-B9B1-3380D6CB0256}"/>
              </a:ext>
            </a:extLst>
          </xdr:cNvPr>
          <xdr:cNvCxnSpPr/>
        </xdr:nvCxnSpPr>
        <xdr:spPr>
          <a:xfrm flipV="1">
            <a:off x="7835900" y="25806400"/>
            <a:ext cx="0" cy="1168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8789E48E-4038-4A3F-8B73-832F54B02270}"/>
              </a:ext>
            </a:extLst>
          </xdr:cNvPr>
          <xdr:cNvCxnSpPr/>
        </xdr:nvCxnSpPr>
        <xdr:spPr>
          <a:xfrm flipH="1">
            <a:off x="7791450" y="25857200"/>
            <a:ext cx="889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9439732A-DD25-4252-9E9F-6434EA43035C}"/>
              </a:ext>
            </a:extLst>
          </xdr:cNvPr>
          <xdr:cNvCxnSpPr/>
        </xdr:nvCxnSpPr>
        <xdr:spPr>
          <a:xfrm flipV="1">
            <a:off x="9032875" y="25806400"/>
            <a:ext cx="0" cy="167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2C42B352-15BA-4FE3-B9BE-000282A0177B}"/>
              </a:ext>
            </a:extLst>
          </xdr:cNvPr>
          <xdr:cNvCxnSpPr/>
        </xdr:nvCxnSpPr>
        <xdr:spPr>
          <a:xfrm flipH="1">
            <a:off x="8988425" y="25857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5A4FFB51-2295-4BCA-BD4D-D25C92FA4F59}"/>
              </a:ext>
            </a:extLst>
          </xdr:cNvPr>
          <xdr:cNvCxnSpPr/>
        </xdr:nvCxnSpPr>
        <xdr:spPr>
          <a:xfrm flipV="1">
            <a:off x="10201275" y="25806400"/>
            <a:ext cx="0" cy="2105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99885A64-706D-4AA7-92E1-9E5A63E922D5}"/>
              </a:ext>
            </a:extLst>
          </xdr:cNvPr>
          <xdr:cNvCxnSpPr/>
        </xdr:nvCxnSpPr>
        <xdr:spPr>
          <a:xfrm flipH="1">
            <a:off x="10160000" y="25857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B6D97963-6681-6977-9C28-8D02408B6B2A}"/>
              </a:ext>
            </a:extLst>
          </xdr:cNvPr>
          <xdr:cNvCxnSpPr/>
        </xdr:nvCxnSpPr>
        <xdr:spPr>
          <a:xfrm>
            <a:off x="555625" y="28470225"/>
            <a:ext cx="974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5E9E853F-CFF2-4629-9B5E-1DE008BA5791}"/>
              </a:ext>
            </a:extLst>
          </xdr:cNvPr>
          <xdr:cNvCxnSpPr/>
        </xdr:nvCxnSpPr>
        <xdr:spPr>
          <a:xfrm flipV="1">
            <a:off x="647700" y="28162250"/>
            <a:ext cx="0" cy="663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D7801823-DE14-4B81-BA57-04296FC0A999}"/>
              </a:ext>
            </a:extLst>
          </xdr:cNvPr>
          <xdr:cNvCxnSpPr/>
        </xdr:nvCxnSpPr>
        <xdr:spPr>
          <a:xfrm flipH="1">
            <a:off x="606425" y="28428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A2AFD2EC-4C2D-4D89-9E00-C1A29056B58B}"/>
              </a:ext>
            </a:extLst>
          </xdr:cNvPr>
          <xdr:cNvCxnSpPr/>
        </xdr:nvCxnSpPr>
        <xdr:spPr>
          <a:xfrm>
            <a:off x="561975" y="28755975"/>
            <a:ext cx="9721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8164102A-A7CC-4CAA-8E06-745B53B94A1E}"/>
              </a:ext>
            </a:extLst>
          </xdr:cNvPr>
          <xdr:cNvCxnSpPr/>
        </xdr:nvCxnSpPr>
        <xdr:spPr>
          <a:xfrm flipH="1">
            <a:off x="606425" y="287147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A7714693-11AF-4CAE-8F04-93DF1DBBC849}"/>
              </a:ext>
            </a:extLst>
          </xdr:cNvPr>
          <xdr:cNvCxnSpPr/>
        </xdr:nvCxnSpPr>
        <xdr:spPr>
          <a:xfrm flipV="1">
            <a:off x="2012950" y="28162250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B2138783-0904-4ABF-8823-0D5C2C1ECD04}"/>
              </a:ext>
            </a:extLst>
          </xdr:cNvPr>
          <xdr:cNvCxnSpPr/>
        </xdr:nvCxnSpPr>
        <xdr:spPr>
          <a:xfrm flipH="1">
            <a:off x="1968500" y="28428950"/>
            <a:ext cx="889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1CAE3DBA-E388-422F-BC79-85AEFFBD6959}"/>
              </a:ext>
            </a:extLst>
          </xdr:cNvPr>
          <xdr:cNvCxnSpPr/>
        </xdr:nvCxnSpPr>
        <xdr:spPr>
          <a:xfrm flipV="1">
            <a:off x="3378200" y="28162250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81FA97A6-EA01-4518-B685-C0C1CAFAA4AD}"/>
              </a:ext>
            </a:extLst>
          </xdr:cNvPr>
          <xdr:cNvCxnSpPr/>
        </xdr:nvCxnSpPr>
        <xdr:spPr>
          <a:xfrm flipH="1">
            <a:off x="3333750" y="28428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3197FE5B-EDCF-42C3-A221-D607C7E098D9}"/>
              </a:ext>
            </a:extLst>
          </xdr:cNvPr>
          <xdr:cNvCxnSpPr/>
        </xdr:nvCxnSpPr>
        <xdr:spPr>
          <a:xfrm flipV="1">
            <a:off x="4752975" y="28162250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47F5D0D7-2DB3-4F5B-A2E5-8676189A0959}"/>
              </a:ext>
            </a:extLst>
          </xdr:cNvPr>
          <xdr:cNvCxnSpPr/>
        </xdr:nvCxnSpPr>
        <xdr:spPr>
          <a:xfrm flipH="1">
            <a:off x="4708525" y="28428950"/>
            <a:ext cx="889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14B6D190-0D0A-4B1F-B26A-CFE2D13A3C22}"/>
              </a:ext>
            </a:extLst>
          </xdr:cNvPr>
          <xdr:cNvCxnSpPr/>
        </xdr:nvCxnSpPr>
        <xdr:spPr>
          <a:xfrm flipV="1">
            <a:off x="6118225" y="28162250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6C167DF8-AE8D-4374-BC34-E080F2AEAD77}"/>
              </a:ext>
            </a:extLst>
          </xdr:cNvPr>
          <xdr:cNvCxnSpPr/>
        </xdr:nvCxnSpPr>
        <xdr:spPr>
          <a:xfrm flipH="1">
            <a:off x="6073775" y="28428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A9B8FFA6-71D8-479B-A511-7D16BCD49973}"/>
              </a:ext>
            </a:extLst>
          </xdr:cNvPr>
          <xdr:cNvCxnSpPr/>
        </xdr:nvCxnSpPr>
        <xdr:spPr>
          <a:xfrm flipV="1">
            <a:off x="10201275" y="28162250"/>
            <a:ext cx="0" cy="663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F6A2667D-C50C-49B8-92AD-B1A886DF19C1}"/>
              </a:ext>
            </a:extLst>
          </xdr:cNvPr>
          <xdr:cNvCxnSpPr/>
        </xdr:nvCxnSpPr>
        <xdr:spPr>
          <a:xfrm flipH="1">
            <a:off x="10160000" y="28428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9C6B7D46-EDF8-42A5-B71F-2206631288E5}"/>
              </a:ext>
            </a:extLst>
          </xdr:cNvPr>
          <xdr:cNvCxnSpPr/>
        </xdr:nvCxnSpPr>
        <xdr:spPr>
          <a:xfrm flipH="1">
            <a:off x="10160000" y="287147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E673F346-341F-4CA5-A108-444BA6181AF7}"/>
              </a:ext>
            </a:extLst>
          </xdr:cNvPr>
          <xdr:cNvCxnSpPr/>
        </xdr:nvCxnSpPr>
        <xdr:spPr>
          <a:xfrm flipV="1">
            <a:off x="7480300" y="28162250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01A7E103-721D-4306-B19E-D44AC659F991}"/>
              </a:ext>
            </a:extLst>
          </xdr:cNvPr>
          <xdr:cNvCxnSpPr/>
        </xdr:nvCxnSpPr>
        <xdr:spPr>
          <a:xfrm flipH="1">
            <a:off x="7439025" y="28428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CADB87E0-BD89-4F3F-BA44-3B94661E8D11}"/>
              </a:ext>
            </a:extLst>
          </xdr:cNvPr>
          <xdr:cNvCxnSpPr/>
        </xdr:nvCxnSpPr>
        <xdr:spPr>
          <a:xfrm flipV="1">
            <a:off x="8845550" y="28162250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EFD24DC7-6558-47B2-AE0B-00688A28FB00}"/>
              </a:ext>
            </a:extLst>
          </xdr:cNvPr>
          <xdr:cNvCxnSpPr/>
        </xdr:nvCxnSpPr>
        <xdr:spPr>
          <a:xfrm flipH="1">
            <a:off x="8801100" y="28428950"/>
            <a:ext cx="889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4441A31E-86E6-D0A6-4A97-5A5F845922F1}"/>
              </a:ext>
            </a:extLst>
          </xdr:cNvPr>
          <xdr:cNvCxnSpPr/>
        </xdr:nvCxnSpPr>
        <xdr:spPr>
          <a:xfrm>
            <a:off x="10344150" y="28041601"/>
            <a:ext cx="409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CD99AE1C-0D60-F114-6FBA-44C02F9ACCDA}"/>
              </a:ext>
            </a:extLst>
          </xdr:cNvPr>
          <xdr:cNvCxnSpPr/>
        </xdr:nvCxnSpPr>
        <xdr:spPr>
          <a:xfrm flipV="1">
            <a:off x="10687049" y="26193750"/>
            <a:ext cx="0" cy="1933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CD975AC6-479D-4AE3-B19E-E8BDE3694C5D}"/>
              </a:ext>
            </a:extLst>
          </xdr:cNvPr>
          <xdr:cNvCxnSpPr/>
        </xdr:nvCxnSpPr>
        <xdr:spPr>
          <a:xfrm flipH="1">
            <a:off x="10644188" y="2799873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F29EB13E-9252-4DC8-9AB4-47ADBDB04AEF}"/>
              </a:ext>
            </a:extLst>
          </xdr:cNvPr>
          <xdr:cNvCxnSpPr/>
        </xdr:nvCxnSpPr>
        <xdr:spPr>
          <a:xfrm>
            <a:off x="10320338" y="26274712"/>
            <a:ext cx="4333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748448D1-76DC-429E-9B32-8BEE13ACFEFE}"/>
              </a:ext>
            </a:extLst>
          </xdr:cNvPr>
          <xdr:cNvCxnSpPr/>
        </xdr:nvCxnSpPr>
        <xdr:spPr>
          <a:xfrm flipH="1">
            <a:off x="10644187" y="2623184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40C973D1-C085-4CCF-9AA3-DC6EF2377C49}"/>
              </a:ext>
            </a:extLst>
          </xdr:cNvPr>
          <xdr:cNvCxnSpPr/>
        </xdr:nvCxnSpPr>
        <xdr:spPr>
          <a:xfrm>
            <a:off x="9134475" y="26274712"/>
            <a:ext cx="9382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49D1F971-B1DE-4099-BD28-391E0E67FDF3}"/>
              </a:ext>
            </a:extLst>
          </xdr:cNvPr>
          <xdr:cNvCxnSpPr/>
        </xdr:nvCxnSpPr>
        <xdr:spPr>
          <a:xfrm>
            <a:off x="8001000" y="26274712"/>
            <a:ext cx="9382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C14A791F-29BA-4062-9B1B-D2CED2D7433B}"/>
              </a:ext>
            </a:extLst>
          </xdr:cNvPr>
          <xdr:cNvCxnSpPr/>
        </xdr:nvCxnSpPr>
        <xdr:spPr>
          <a:xfrm>
            <a:off x="6705600" y="26274712"/>
            <a:ext cx="9382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A8C226BC-F0CD-4DDD-A2EA-C163E560ABD2}"/>
              </a:ext>
            </a:extLst>
          </xdr:cNvPr>
          <xdr:cNvCxnSpPr/>
        </xdr:nvCxnSpPr>
        <xdr:spPr>
          <a:xfrm>
            <a:off x="5572125" y="26274712"/>
            <a:ext cx="9382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2" name="Arc 461">
            <a:extLst>
              <a:ext uri="{FF2B5EF4-FFF2-40B4-BE49-F238E27FC236}">
                <a16:creationId xmlns:a16="http://schemas.microsoft.com/office/drawing/2014/main" id="{FD953117-0412-4A84-89E0-F2B603AA354A}"/>
              </a:ext>
            </a:extLst>
          </xdr:cNvPr>
          <xdr:cNvSpPr/>
        </xdr:nvSpPr>
        <xdr:spPr>
          <a:xfrm rot="1939380">
            <a:off x="823913" y="27932063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</xdr:col>
      <xdr:colOff>57150</xdr:colOff>
      <xdr:row>213</xdr:row>
      <xdr:rowOff>57150</xdr:rowOff>
    </xdr:from>
    <xdr:to>
      <xdr:col>63</xdr:col>
      <xdr:colOff>82550</xdr:colOff>
      <xdr:row>235</xdr:row>
      <xdr:rowOff>88900</xdr:rowOff>
    </xdr:to>
    <xdr:grpSp>
      <xdr:nvGrpSpPr>
        <xdr:cNvPr id="467" name="Group 466">
          <a:extLst>
            <a:ext uri="{FF2B5EF4-FFF2-40B4-BE49-F238E27FC236}">
              <a16:creationId xmlns:a16="http://schemas.microsoft.com/office/drawing/2014/main" id="{979A4406-BF33-3C5E-663F-6A9589CA0592}"/>
            </a:ext>
          </a:extLst>
        </xdr:cNvPr>
        <xdr:cNvGrpSpPr/>
      </xdr:nvGrpSpPr>
      <xdr:grpSpPr>
        <a:xfrm>
          <a:off x="1190625" y="33070800"/>
          <a:ext cx="9093200" cy="3175000"/>
          <a:chOff x="1190625" y="33070800"/>
          <a:chExt cx="9093200" cy="3175000"/>
        </a:xfrm>
      </xdr:grpSpPr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CE85AFEE-D2A6-2F86-8157-C16CEC637D04}"/>
              </a:ext>
            </a:extLst>
          </xdr:cNvPr>
          <xdr:cNvCxnSpPr/>
        </xdr:nvCxnSpPr>
        <xdr:spPr>
          <a:xfrm>
            <a:off x="1216025" y="35871150"/>
            <a:ext cx="8556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3" name="Freeform: Shape 402">
            <a:extLst>
              <a:ext uri="{FF2B5EF4-FFF2-40B4-BE49-F238E27FC236}">
                <a16:creationId xmlns:a16="http://schemas.microsoft.com/office/drawing/2014/main" id="{8C9EEE57-1A18-068B-5270-68A0391A150A}"/>
              </a:ext>
            </a:extLst>
          </xdr:cNvPr>
          <xdr:cNvSpPr/>
        </xdr:nvSpPr>
        <xdr:spPr>
          <a:xfrm>
            <a:off x="1301750" y="33581975"/>
            <a:ext cx="8413750" cy="1860550"/>
          </a:xfrm>
          <a:custGeom>
            <a:avLst/>
            <a:gdLst>
              <a:gd name="connsiteX0" fmla="*/ 4286250 w 8578850"/>
              <a:gd name="connsiteY0" fmla="*/ 0 h 1905000"/>
              <a:gd name="connsiteX1" fmla="*/ 0 w 8578850"/>
              <a:gd name="connsiteY1" fmla="*/ 1905000 h 1905000"/>
              <a:gd name="connsiteX2" fmla="*/ 8578850 w 8578850"/>
              <a:gd name="connsiteY2" fmla="*/ 1905000 h 1905000"/>
              <a:gd name="connsiteX3" fmla="*/ 4286250 w 8578850"/>
              <a:gd name="connsiteY3" fmla="*/ 0 h 1905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578850" h="1905000">
                <a:moveTo>
                  <a:pt x="4286250" y="0"/>
                </a:moveTo>
                <a:lnTo>
                  <a:pt x="0" y="1905000"/>
                </a:lnTo>
                <a:lnTo>
                  <a:pt x="8578850" y="1905000"/>
                </a:lnTo>
                <a:lnTo>
                  <a:pt x="4286250" y="0"/>
                </a:lnTo>
                <a:close/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4" name="Freeform: Shape 403">
            <a:extLst>
              <a:ext uri="{FF2B5EF4-FFF2-40B4-BE49-F238E27FC236}">
                <a16:creationId xmlns:a16="http://schemas.microsoft.com/office/drawing/2014/main" id="{26AA6597-7E23-E4EE-8ACE-EDAB2AA9F8B8}"/>
              </a:ext>
            </a:extLst>
          </xdr:cNvPr>
          <xdr:cNvSpPr/>
        </xdr:nvSpPr>
        <xdr:spPr>
          <a:xfrm>
            <a:off x="2698750" y="33569275"/>
            <a:ext cx="5610225" cy="1892300"/>
          </a:xfrm>
          <a:custGeom>
            <a:avLst/>
            <a:gdLst>
              <a:gd name="connsiteX0" fmla="*/ 0 w 5721350"/>
              <a:gd name="connsiteY0" fmla="*/ 1282700 h 1936750"/>
              <a:gd name="connsiteX1" fmla="*/ 285750 w 5721350"/>
              <a:gd name="connsiteY1" fmla="*/ 1905000 h 1936750"/>
              <a:gd name="connsiteX2" fmla="*/ 1447800 w 5721350"/>
              <a:gd name="connsiteY2" fmla="*/ 641350 h 1936750"/>
              <a:gd name="connsiteX3" fmla="*/ 2012950 w 5721350"/>
              <a:gd name="connsiteY3" fmla="*/ 1924050 h 1936750"/>
              <a:gd name="connsiteX4" fmla="*/ 2870200 w 5721350"/>
              <a:gd name="connsiteY4" fmla="*/ 0 h 1936750"/>
              <a:gd name="connsiteX5" fmla="*/ 3727450 w 5721350"/>
              <a:gd name="connsiteY5" fmla="*/ 1936750 h 1936750"/>
              <a:gd name="connsiteX6" fmla="*/ 4298950 w 5721350"/>
              <a:gd name="connsiteY6" fmla="*/ 641350 h 1936750"/>
              <a:gd name="connsiteX7" fmla="*/ 5435600 w 5721350"/>
              <a:gd name="connsiteY7" fmla="*/ 1917700 h 1936750"/>
              <a:gd name="connsiteX8" fmla="*/ 5721350 w 5721350"/>
              <a:gd name="connsiteY8" fmla="*/ 1282700 h 1936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721350" h="1936750">
                <a:moveTo>
                  <a:pt x="0" y="1282700"/>
                </a:moveTo>
                <a:lnTo>
                  <a:pt x="285750" y="1905000"/>
                </a:lnTo>
                <a:lnTo>
                  <a:pt x="1447800" y="641350"/>
                </a:lnTo>
                <a:lnTo>
                  <a:pt x="2012950" y="1924050"/>
                </a:lnTo>
                <a:lnTo>
                  <a:pt x="2870200" y="0"/>
                </a:lnTo>
                <a:lnTo>
                  <a:pt x="3727450" y="1936750"/>
                </a:lnTo>
                <a:lnTo>
                  <a:pt x="4298950" y="641350"/>
                </a:lnTo>
                <a:lnTo>
                  <a:pt x="5435600" y="1917700"/>
                </a:lnTo>
                <a:lnTo>
                  <a:pt x="5721350" y="128270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5" name="Oval 404">
            <a:extLst>
              <a:ext uri="{FF2B5EF4-FFF2-40B4-BE49-F238E27FC236}">
                <a16:creationId xmlns:a16="http://schemas.microsoft.com/office/drawing/2014/main" id="{AA147E29-6625-47F8-9385-B6B80B029076}"/>
              </a:ext>
            </a:extLst>
          </xdr:cNvPr>
          <xdr:cNvSpPr/>
        </xdr:nvSpPr>
        <xdr:spPr>
          <a:xfrm>
            <a:off x="1247775" y="3538855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06" name="Oval 405">
            <a:extLst>
              <a:ext uri="{FF2B5EF4-FFF2-40B4-BE49-F238E27FC236}">
                <a16:creationId xmlns:a16="http://schemas.microsoft.com/office/drawing/2014/main" id="{35EAA8B7-4B6A-45CB-B3D8-BEBD86079E55}"/>
              </a:ext>
            </a:extLst>
          </xdr:cNvPr>
          <xdr:cNvSpPr/>
        </xdr:nvSpPr>
        <xdr:spPr>
          <a:xfrm>
            <a:off x="4622800" y="3540125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07" name="Oval 406">
            <a:extLst>
              <a:ext uri="{FF2B5EF4-FFF2-40B4-BE49-F238E27FC236}">
                <a16:creationId xmlns:a16="http://schemas.microsoft.com/office/drawing/2014/main" id="{7B57EEC0-5ECE-4C83-80AE-0880650D277F}"/>
              </a:ext>
            </a:extLst>
          </xdr:cNvPr>
          <xdr:cNvSpPr/>
        </xdr:nvSpPr>
        <xdr:spPr>
          <a:xfrm>
            <a:off x="2933700" y="35388550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08" name="Oval 407">
            <a:extLst>
              <a:ext uri="{FF2B5EF4-FFF2-40B4-BE49-F238E27FC236}">
                <a16:creationId xmlns:a16="http://schemas.microsoft.com/office/drawing/2014/main" id="{9829A365-A67E-4108-BD26-6DA9CB90E1B9}"/>
              </a:ext>
            </a:extLst>
          </xdr:cNvPr>
          <xdr:cNvSpPr/>
        </xdr:nvSpPr>
        <xdr:spPr>
          <a:xfrm>
            <a:off x="6305550" y="3539490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09" name="Oval 408">
            <a:extLst>
              <a:ext uri="{FF2B5EF4-FFF2-40B4-BE49-F238E27FC236}">
                <a16:creationId xmlns:a16="http://schemas.microsoft.com/office/drawing/2014/main" id="{6D51C84F-5A68-42B6-8046-A464AF36C05D}"/>
              </a:ext>
            </a:extLst>
          </xdr:cNvPr>
          <xdr:cNvSpPr/>
        </xdr:nvSpPr>
        <xdr:spPr>
          <a:xfrm>
            <a:off x="7985125" y="35394900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0" name="Oval 409">
            <a:extLst>
              <a:ext uri="{FF2B5EF4-FFF2-40B4-BE49-F238E27FC236}">
                <a16:creationId xmlns:a16="http://schemas.microsoft.com/office/drawing/2014/main" id="{AFAF15D3-45F0-4FE0-8833-4BB57476E5CC}"/>
              </a:ext>
            </a:extLst>
          </xdr:cNvPr>
          <xdr:cNvSpPr/>
        </xdr:nvSpPr>
        <xdr:spPr>
          <a:xfrm>
            <a:off x="9674225" y="35394900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1" name="Oval 410">
            <a:extLst>
              <a:ext uri="{FF2B5EF4-FFF2-40B4-BE49-F238E27FC236}">
                <a16:creationId xmlns:a16="http://schemas.microsoft.com/office/drawing/2014/main" id="{1938D0C4-B971-46FF-98D5-36953588D4A3}"/>
              </a:ext>
            </a:extLst>
          </xdr:cNvPr>
          <xdr:cNvSpPr/>
        </xdr:nvSpPr>
        <xdr:spPr>
          <a:xfrm>
            <a:off x="6864350" y="341471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2" name="Oval 411">
            <a:extLst>
              <a:ext uri="{FF2B5EF4-FFF2-40B4-BE49-F238E27FC236}">
                <a16:creationId xmlns:a16="http://schemas.microsoft.com/office/drawing/2014/main" id="{2CC20CBB-DCD7-43AD-A565-0BC36200F98B}"/>
              </a:ext>
            </a:extLst>
          </xdr:cNvPr>
          <xdr:cNvSpPr/>
        </xdr:nvSpPr>
        <xdr:spPr>
          <a:xfrm>
            <a:off x="8255000" y="34766250"/>
            <a:ext cx="97177" cy="100577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4" name="Oval 413">
            <a:extLst>
              <a:ext uri="{FF2B5EF4-FFF2-40B4-BE49-F238E27FC236}">
                <a16:creationId xmlns:a16="http://schemas.microsoft.com/office/drawing/2014/main" id="{611BE21B-FCF6-460C-B756-B9F8E2F865A3}"/>
              </a:ext>
            </a:extLst>
          </xdr:cNvPr>
          <xdr:cNvSpPr/>
        </xdr:nvSpPr>
        <xdr:spPr>
          <a:xfrm>
            <a:off x="5464175" y="33524825"/>
            <a:ext cx="97177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5" name="Oval 414">
            <a:extLst>
              <a:ext uri="{FF2B5EF4-FFF2-40B4-BE49-F238E27FC236}">
                <a16:creationId xmlns:a16="http://schemas.microsoft.com/office/drawing/2014/main" id="{4BFEAB9F-16ED-4103-8E26-9C1AA2014E09}"/>
              </a:ext>
            </a:extLst>
          </xdr:cNvPr>
          <xdr:cNvSpPr/>
        </xdr:nvSpPr>
        <xdr:spPr>
          <a:xfrm>
            <a:off x="4060825" y="34134425"/>
            <a:ext cx="100352" cy="97402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416" name="Oval 415">
            <a:extLst>
              <a:ext uri="{FF2B5EF4-FFF2-40B4-BE49-F238E27FC236}">
                <a16:creationId xmlns:a16="http://schemas.microsoft.com/office/drawing/2014/main" id="{25A545EB-BA44-4D84-B459-E14C88D248EB}"/>
              </a:ext>
            </a:extLst>
          </xdr:cNvPr>
          <xdr:cNvSpPr/>
        </xdr:nvSpPr>
        <xdr:spPr>
          <a:xfrm>
            <a:off x="2647950" y="34766250"/>
            <a:ext cx="100352" cy="100577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79DDC1F4-4EE6-6A6A-26DE-B7FB4BAE3FE2}"/>
              </a:ext>
            </a:extLst>
          </xdr:cNvPr>
          <xdr:cNvCxnSpPr/>
        </xdr:nvCxnSpPr>
        <xdr:spPr>
          <a:xfrm flipV="1">
            <a:off x="1295400" y="33070800"/>
            <a:ext cx="0" cy="2235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703706D1-C8D7-FA8C-5540-7914A30E2DA9}"/>
              </a:ext>
            </a:extLst>
          </xdr:cNvPr>
          <xdr:cNvCxnSpPr/>
        </xdr:nvCxnSpPr>
        <xdr:spPr>
          <a:xfrm>
            <a:off x="1190625" y="33156525"/>
            <a:ext cx="8601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C0E1D2C4-3043-F439-204F-FC86E89C1606}"/>
              </a:ext>
            </a:extLst>
          </xdr:cNvPr>
          <xdr:cNvCxnSpPr/>
        </xdr:nvCxnSpPr>
        <xdr:spPr>
          <a:xfrm flipH="1">
            <a:off x="1254125" y="33108900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801A61BC-D918-4CBB-880E-BED6CC4527E1}"/>
              </a:ext>
            </a:extLst>
          </xdr:cNvPr>
          <xdr:cNvCxnSpPr/>
        </xdr:nvCxnSpPr>
        <xdr:spPr>
          <a:xfrm flipV="1">
            <a:off x="2698750" y="33070800"/>
            <a:ext cx="0" cy="1473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E173894B-DEAE-4A7B-8CE1-9F5AC007FC14}"/>
              </a:ext>
            </a:extLst>
          </xdr:cNvPr>
          <xdr:cNvCxnSpPr/>
        </xdr:nvCxnSpPr>
        <xdr:spPr>
          <a:xfrm flipH="1">
            <a:off x="2654300" y="33108900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72AF5F53-2DF2-4062-807E-38ABC0F45D1D}"/>
              </a:ext>
            </a:extLst>
          </xdr:cNvPr>
          <xdr:cNvCxnSpPr/>
        </xdr:nvCxnSpPr>
        <xdr:spPr>
          <a:xfrm flipV="1">
            <a:off x="4111625" y="33070800"/>
            <a:ext cx="0" cy="942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42A684F6-EF50-433A-AB4F-AFEA247A4541}"/>
              </a:ext>
            </a:extLst>
          </xdr:cNvPr>
          <xdr:cNvCxnSpPr/>
        </xdr:nvCxnSpPr>
        <xdr:spPr>
          <a:xfrm flipH="1">
            <a:off x="4067175" y="33108900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16C15A12-47A6-4C6E-8634-F007EA4A6273}"/>
              </a:ext>
            </a:extLst>
          </xdr:cNvPr>
          <xdr:cNvCxnSpPr/>
        </xdr:nvCxnSpPr>
        <xdr:spPr>
          <a:xfrm flipV="1">
            <a:off x="5511800" y="33070800"/>
            <a:ext cx="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278BBA12-A733-4A44-B2B8-D85322A729BD}"/>
              </a:ext>
            </a:extLst>
          </xdr:cNvPr>
          <xdr:cNvCxnSpPr/>
        </xdr:nvCxnSpPr>
        <xdr:spPr>
          <a:xfrm flipH="1">
            <a:off x="5470525" y="33108900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BAB6698A-4D51-41B8-950D-C2CFE55E0D89}"/>
              </a:ext>
            </a:extLst>
          </xdr:cNvPr>
          <xdr:cNvCxnSpPr/>
        </xdr:nvCxnSpPr>
        <xdr:spPr>
          <a:xfrm flipV="1">
            <a:off x="6915150" y="33070800"/>
            <a:ext cx="0" cy="949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1A6FA883-250E-4A75-84B8-D8C5F1C122E4}"/>
              </a:ext>
            </a:extLst>
          </xdr:cNvPr>
          <xdr:cNvCxnSpPr/>
        </xdr:nvCxnSpPr>
        <xdr:spPr>
          <a:xfrm flipH="1">
            <a:off x="6870700" y="33108900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45007F37-AE5F-43E1-B2D8-E066AE0CD03B}"/>
              </a:ext>
            </a:extLst>
          </xdr:cNvPr>
          <xdr:cNvCxnSpPr/>
        </xdr:nvCxnSpPr>
        <xdr:spPr>
          <a:xfrm flipV="1">
            <a:off x="8302625" y="33070800"/>
            <a:ext cx="0" cy="160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38A6A46B-FFED-4F3E-A253-6EDEB70C953A}"/>
              </a:ext>
            </a:extLst>
          </xdr:cNvPr>
          <xdr:cNvCxnSpPr/>
        </xdr:nvCxnSpPr>
        <xdr:spPr>
          <a:xfrm flipH="1">
            <a:off x="8258175" y="33108900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803AC815-C5E3-47E4-89A7-F3F0311C9EFE}"/>
              </a:ext>
            </a:extLst>
          </xdr:cNvPr>
          <xdr:cNvCxnSpPr/>
        </xdr:nvCxnSpPr>
        <xdr:spPr>
          <a:xfrm flipV="1">
            <a:off x="9715500" y="33070800"/>
            <a:ext cx="0" cy="2235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CC7BDD3B-2D67-4268-B099-58DAEF6F6AC5}"/>
              </a:ext>
            </a:extLst>
          </xdr:cNvPr>
          <xdr:cNvCxnSpPr/>
        </xdr:nvCxnSpPr>
        <xdr:spPr>
          <a:xfrm flipH="1">
            <a:off x="9674225" y="33108900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231B6CF9-9FD4-49BD-A1F8-2933235DE343}"/>
              </a:ext>
            </a:extLst>
          </xdr:cNvPr>
          <xdr:cNvCxnSpPr/>
        </xdr:nvCxnSpPr>
        <xdr:spPr>
          <a:xfrm flipV="1">
            <a:off x="1295400" y="35563175"/>
            <a:ext cx="0" cy="682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1BBF7CE4-30E2-42AE-A24C-79CA539C21B9}"/>
              </a:ext>
            </a:extLst>
          </xdr:cNvPr>
          <xdr:cNvCxnSpPr/>
        </xdr:nvCxnSpPr>
        <xdr:spPr>
          <a:xfrm flipH="1">
            <a:off x="1254125" y="358235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Connector 447">
            <a:extLst>
              <a:ext uri="{FF2B5EF4-FFF2-40B4-BE49-F238E27FC236}">
                <a16:creationId xmlns:a16="http://schemas.microsoft.com/office/drawing/2014/main" id="{55C8CC25-A660-4596-893F-D1B9E99489CE}"/>
              </a:ext>
            </a:extLst>
          </xdr:cNvPr>
          <xdr:cNvCxnSpPr/>
        </xdr:nvCxnSpPr>
        <xdr:spPr>
          <a:xfrm>
            <a:off x="1216025" y="36156900"/>
            <a:ext cx="8556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Connector 448">
            <a:extLst>
              <a:ext uri="{FF2B5EF4-FFF2-40B4-BE49-F238E27FC236}">
                <a16:creationId xmlns:a16="http://schemas.microsoft.com/office/drawing/2014/main" id="{12E36AF8-8D38-432F-8F6A-F0C71F2CA8BD}"/>
              </a:ext>
            </a:extLst>
          </xdr:cNvPr>
          <xdr:cNvCxnSpPr/>
        </xdr:nvCxnSpPr>
        <xdr:spPr>
          <a:xfrm flipH="1">
            <a:off x="1254125" y="361092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648DE71E-6004-4431-A3E4-EA4AEF4E00C7}"/>
              </a:ext>
            </a:extLst>
          </xdr:cNvPr>
          <xdr:cNvCxnSpPr/>
        </xdr:nvCxnSpPr>
        <xdr:spPr>
          <a:xfrm flipV="1">
            <a:off x="9715500" y="35563175"/>
            <a:ext cx="0" cy="682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1D9C6862-75D8-4024-9A8A-954B2F343A36}"/>
              </a:ext>
            </a:extLst>
          </xdr:cNvPr>
          <xdr:cNvCxnSpPr/>
        </xdr:nvCxnSpPr>
        <xdr:spPr>
          <a:xfrm flipH="1">
            <a:off x="9674225" y="358235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785D7B94-FD0C-4C07-A3F2-92E8A389FD43}"/>
              </a:ext>
            </a:extLst>
          </xdr:cNvPr>
          <xdr:cNvCxnSpPr/>
        </xdr:nvCxnSpPr>
        <xdr:spPr>
          <a:xfrm flipH="1">
            <a:off x="9674225" y="361092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B523D435-B3C5-4CF2-9F39-67D54BBA32EF}"/>
              </a:ext>
            </a:extLst>
          </xdr:cNvPr>
          <xdr:cNvCxnSpPr/>
        </xdr:nvCxnSpPr>
        <xdr:spPr>
          <a:xfrm flipV="1">
            <a:off x="2984500" y="35563175"/>
            <a:ext cx="0" cy="403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FDAC2B82-89E2-435A-BEBE-D44C7E4F46A3}"/>
              </a:ext>
            </a:extLst>
          </xdr:cNvPr>
          <xdr:cNvCxnSpPr/>
        </xdr:nvCxnSpPr>
        <xdr:spPr>
          <a:xfrm flipH="1">
            <a:off x="2940050" y="3582352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0B65C493-2DD8-4825-9C8E-2D63CA68C06E}"/>
              </a:ext>
            </a:extLst>
          </xdr:cNvPr>
          <xdr:cNvCxnSpPr/>
        </xdr:nvCxnSpPr>
        <xdr:spPr>
          <a:xfrm flipV="1">
            <a:off x="4673600" y="35563175"/>
            <a:ext cx="0" cy="403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ED93E6D8-05F8-4572-9100-9A666186D8A3}"/>
              </a:ext>
            </a:extLst>
          </xdr:cNvPr>
          <xdr:cNvCxnSpPr/>
        </xdr:nvCxnSpPr>
        <xdr:spPr>
          <a:xfrm flipH="1">
            <a:off x="4629150" y="358235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0E8842F0-08CF-4E89-8E9F-877935D1A051}"/>
              </a:ext>
            </a:extLst>
          </xdr:cNvPr>
          <xdr:cNvCxnSpPr/>
        </xdr:nvCxnSpPr>
        <xdr:spPr>
          <a:xfrm flipV="1">
            <a:off x="6353175" y="35563175"/>
            <a:ext cx="0" cy="403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05244D93-4C49-4D4E-94D9-45F91D0FC45A}"/>
              </a:ext>
            </a:extLst>
          </xdr:cNvPr>
          <xdr:cNvCxnSpPr/>
        </xdr:nvCxnSpPr>
        <xdr:spPr>
          <a:xfrm flipH="1">
            <a:off x="6311900" y="3582352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A6B56E27-052C-44D2-8D58-6265C93ECE94}"/>
              </a:ext>
            </a:extLst>
          </xdr:cNvPr>
          <xdr:cNvCxnSpPr/>
        </xdr:nvCxnSpPr>
        <xdr:spPr>
          <a:xfrm flipV="1">
            <a:off x="8035925" y="35563175"/>
            <a:ext cx="0" cy="403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C4973AEC-7034-4AAE-BFCE-FBE6D6B078BF}"/>
              </a:ext>
            </a:extLst>
          </xdr:cNvPr>
          <xdr:cNvCxnSpPr/>
        </xdr:nvCxnSpPr>
        <xdr:spPr>
          <a:xfrm flipH="1">
            <a:off x="7991475" y="35823525"/>
            <a:ext cx="95250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AA6F16F6-1973-267C-3358-7C01B4C8BE6B}"/>
              </a:ext>
            </a:extLst>
          </xdr:cNvPr>
          <xdr:cNvCxnSpPr/>
        </xdr:nvCxnSpPr>
        <xdr:spPr>
          <a:xfrm>
            <a:off x="9855200" y="35442525"/>
            <a:ext cx="428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EFC5C92E-C0FC-4B89-C828-457ECD802047}"/>
              </a:ext>
            </a:extLst>
          </xdr:cNvPr>
          <xdr:cNvCxnSpPr/>
        </xdr:nvCxnSpPr>
        <xdr:spPr>
          <a:xfrm flipV="1">
            <a:off x="10201275" y="33461325"/>
            <a:ext cx="0" cy="2089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908A0A1E-D7A1-4F57-8463-229792B90FAD}"/>
              </a:ext>
            </a:extLst>
          </xdr:cNvPr>
          <xdr:cNvCxnSpPr/>
        </xdr:nvCxnSpPr>
        <xdr:spPr>
          <a:xfrm flipH="1">
            <a:off x="10153650" y="35401250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9698CE39-9868-4F02-8C41-32F491B1D52F}"/>
              </a:ext>
            </a:extLst>
          </xdr:cNvPr>
          <xdr:cNvCxnSpPr/>
        </xdr:nvCxnSpPr>
        <xdr:spPr>
          <a:xfrm>
            <a:off x="9855200" y="33585150"/>
            <a:ext cx="428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E2E8A125-7DF4-4508-A4A8-7DC60380B841}"/>
              </a:ext>
            </a:extLst>
          </xdr:cNvPr>
          <xdr:cNvCxnSpPr/>
        </xdr:nvCxnSpPr>
        <xdr:spPr>
          <a:xfrm flipH="1">
            <a:off x="10153650" y="33543875"/>
            <a:ext cx="92075" cy="9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Connector 470">
            <a:extLst>
              <a:ext uri="{FF2B5EF4-FFF2-40B4-BE49-F238E27FC236}">
                <a16:creationId xmlns:a16="http://schemas.microsoft.com/office/drawing/2014/main" id="{CA95970A-81C4-43A5-B6A2-791C194759E1}"/>
              </a:ext>
            </a:extLst>
          </xdr:cNvPr>
          <xdr:cNvCxnSpPr/>
        </xdr:nvCxnSpPr>
        <xdr:spPr>
          <a:xfrm>
            <a:off x="8439150" y="33585150"/>
            <a:ext cx="1177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A5EF3C7D-456E-4205-8068-5B0FD09EFF25}"/>
              </a:ext>
            </a:extLst>
          </xdr:cNvPr>
          <xdr:cNvCxnSpPr/>
        </xdr:nvCxnSpPr>
        <xdr:spPr>
          <a:xfrm>
            <a:off x="6981825" y="33585150"/>
            <a:ext cx="1177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56CCB5AF-3FDA-43AC-8AB5-C7D416D7283B}"/>
              </a:ext>
            </a:extLst>
          </xdr:cNvPr>
          <xdr:cNvCxnSpPr/>
        </xdr:nvCxnSpPr>
        <xdr:spPr>
          <a:xfrm>
            <a:off x="5686425" y="33585150"/>
            <a:ext cx="1177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4" name="Arc 463">
            <a:extLst>
              <a:ext uri="{FF2B5EF4-FFF2-40B4-BE49-F238E27FC236}">
                <a16:creationId xmlns:a16="http://schemas.microsoft.com/office/drawing/2014/main" id="{DE898393-AC25-46C8-89F8-FD02AAC02E0A}"/>
              </a:ext>
            </a:extLst>
          </xdr:cNvPr>
          <xdr:cNvSpPr/>
        </xdr:nvSpPr>
        <xdr:spPr>
          <a:xfrm rot="1939380">
            <a:off x="1457326" y="35313937"/>
            <a:ext cx="161924" cy="1619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083A-28E0-4159-A096-77257ADC0773}">
  <sheetPr>
    <tabColor rgb="FFFF0000"/>
  </sheetPr>
  <dimension ref="B1:CB234"/>
  <sheetViews>
    <sheetView showGridLines="0" tabSelected="1" zoomScaleNormal="100" workbookViewId="0">
      <selection activeCell="BJ12" sqref="BJ12:BJ14"/>
    </sheetView>
  </sheetViews>
  <sheetFormatPr defaultRowHeight="11.25"/>
  <cols>
    <col min="1" max="1112" width="2.83203125" style="1" customWidth="1"/>
    <col min="1113" max="16384" width="9.33203125" style="1"/>
  </cols>
  <sheetData>
    <row r="1" spans="2:80" ht="12" thickBot="1"/>
    <row r="2" spans="2:80" ht="48.75" customHeight="1">
      <c r="B2" s="145" t="s">
        <v>257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7"/>
      <c r="BV2" s="88" t="s">
        <v>230</v>
      </c>
      <c r="BW2" s="88"/>
      <c r="BX2" s="88"/>
      <c r="BY2" s="88"/>
      <c r="BZ2" s="87" t="s">
        <v>155</v>
      </c>
      <c r="CA2" s="87"/>
      <c r="CB2" s="87"/>
    </row>
    <row r="3" spans="2:80">
      <c r="B3" s="12"/>
      <c r="AP3" s="21" t="s">
        <v>256</v>
      </c>
      <c r="BK3" s="13"/>
      <c r="BU3" s="142" t="s">
        <v>255</v>
      </c>
      <c r="BV3" s="59" t="s">
        <v>57</v>
      </c>
      <c r="BW3" s="59"/>
      <c r="BX3" s="59"/>
      <c r="BY3" s="59"/>
      <c r="BZ3" s="59">
        <v>0.88</v>
      </c>
      <c r="CA3" s="59"/>
      <c r="CB3" s="59"/>
    </row>
    <row r="4" spans="2:80">
      <c r="B4" s="12"/>
      <c r="AC4" s="1" t="s">
        <v>7</v>
      </c>
      <c r="AG4" s="1" t="s">
        <v>8</v>
      </c>
      <c r="BK4" s="13"/>
      <c r="BU4" s="143"/>
      <c r="BV4" s="59" t="s">
        <v>58</v>
      </c>
      <c r="BW4" s="59"/>
      <c r="BX4" s="59"/>
      <c r="BY4" s="59"/>
      <c r="BZ4" s="59">
        <v>1.1399999999999999</v>
      </c>
      <c r="CA4" s="59"/>
      <c r="CB4" s="59"/>
    </row>
    <row r="5" spans="2:80">
      <c r="B5" s="12"/>
      <c r="Y5" s="1" t="s">
        <v>6</v>
      </c>
      <c r="AL5" s="1" t="s">
        <v>9</v>
      </c>
      <c r="BK5" s="13"/>
      <c r="BU5" s="143"/>
      <c r="BV5" s="59" t="s">
        <v>59</v>
      </c>
      <c r="BW5" s="59"/>
      <c r="BX5" s="59"/>
      <c r="BY5" s="59"/>
      <c r="BZ5" s="59">
        <v>1.1200000000000001</v>
      </c>
      <c r="CA5" s="59"/>
      <c r="CB5" s="59"/>
    </row>
    <row r="6" spans="2:80">
      <c r="B6" s="12"/>
      <c r="E6" s="14" t="s">
        <v>47</v>
      </c>
      <c r="G6" s="62">
        <f>ATAN(BJ7/(AE18/2))*180/PI()</f>
        <v>7.0309732991517571</v>
      </c>
      <c r="H6" s="62"/>
      <c r="I6" s="15" t="s">
        <v>48</v>
      </c>
      <c r="U6" s="1" t="s">
        <v>5</v>
      </c>
      <c r="AP6" s="1" t="s">
        <v>10</v>
      </c>
      <c r="BJ6" s="16" t="s">
        <v>0</v>
      </c>
      <c r="BK6" s="13"/>
      <c r="BU6" s="143"/>
      <c r="BV6" s="59" t="s">
        <v>60</v>
      </c>
      <c r="BW6" s="59"/>
      <c r="BX6" s="59"/>
      <c r="BY6" s="59"/>
      <c r="BZ6" s="59">
        <v>1.45</v>
      </c>
      <c r="CA6" s="59"/>
      <c r="CB6" s="59"/>
    </row>
    <row r="7" spans="2:80">
      <c r="B7" s="12"/>
      <c r="M7" s="1" t="s">
        <v>3</v>
      </c>
      <c r="Q7" s="1" t="s">
        <v>4</v>
      </c>
      <c r="AT7" s="1" t="s">
        <v>11</v>
      </c>
      <c r="AX7" s="1" t="s">
        <v>12</v>
      </c>
      <c r="BJ7" s="60">
        <v>1.85</v>
      </c>
      <c r="BK7" s="13"/>
      <c r="BU7" s="143"/>
      <c r="BV7" s="59" t="s">
        <v>61</v>
      </c>
      <c r="BW7" s="59"/>
      <c r="BX7" s="59"/>
      <c r="BY7" s="59"/>
      <c r="BZ7" s="59">
        <v>1.77</v>
      </c>
      <c r="CA7" s="59"/>
      <c r="CB7" s="59"/>
    </row>
    <row r="8" spans="2:80" ht="11.25" customHeight="1">
      <c r="B8" s="12"/>
      <c r="I8" s="1" t="s">
        <v>2</v>
      </c>
      <c r="AA8" s="1" t="s">
        <v>27</v>
      </c>
      <c r="AE8" s="1" t="s">
        <v>28</v>
      </c>
      <c r="AJ8" s="1" t="s">
        <v>29</v>
      </c>
      <c r="BA8" s="1" t="s">
        <v>247</v>
      </c>
      <c r="BJ8" s="60"/>
      <c r="BK8" s="13"/>
      <c r="BU8" s="143"/>
      <c r="BV8" s="59" t="s">
        <v>62</v>
      </c>
      <c r="BW8" s="59"/>
      <c r="BX8" s="59"/>
      <c r="BY8" s="59"/>
      <c r="BZ8" s="59">
        <v>1.36</v>
      </c>
      <c r="CA8" s="59"/>
      <c r="CB8" s="59"/>
    </row>
    <row r="9" spans="2:80">
      <c r="B9" s="12"/>
      <c r="E9" s="1" t="s">
        <v>1</v>
      </c>
      <c r="W9" s="1" t="s">
        <v>26</v>
      </c>
      <c r="AN9" s="1" t="s">
        <v>30</v>
      </c>
      <c r="BE9" s="1" t="s">
        <v>248</v>
      </c>
      <c r="BJ9" s="60"/>
      <c r="BK9" s="13"/>
      <c r="BU9" s="143"/>
      <c r="BV9" s="59" t="s">
        <v>63</v>
      </c>
      <c r="BW9" s="59"/>
      <c r="BX9" s="59"/>
      <c r="BY9" s="59"/>
      <c r="BZ9" s="59">
        <v>1.78</v>
      </c>
      <c r="CA9" s="59"/>
      <c r="CB9" s="59"/>
    </row>
    <row r="10" spans="2:80">
      <c r="B10" s="12"/>
      <c r="O10" s="1" t="s">
        <v>24</v>
      </c>
      <c r="S10" s="1" t="s">
        <v>25</v>
      </c>
      <c r="AR10" s="1" t="s">
        <v>31</v>
      </c>
      <c r="AV10" s="1" t="s">
        <v>32</v>
      </c>
      <c r="BK10" s="13"/>
      <c r="BU10" s="143"/>
      <c r="BV10" s="59" t="s">
        <v>64</v>
      </c>
      <c r="BW10" s="59"/>
      <c r="BX10" s="59"/>
      <c r="BY10" s="59"/>
      <c r="BZ10" s="59">
        <v>2.1800000000000002</v>
      </c>
      <c r="CA10" s="59"/>
      <c r="CB10" s="59"/>
    </row>
    <row r="11" spans="2:80">
      <c r="B11" s="12"/>
      <c r="E11" s="15" t="s">
        <v>46</v>
      </c>
      <c r="G11" s="1" t="s">
        <v>22</v>
      </c>
      <c r="K11" s="1" t="s">
        <v>23</v>
      </c>
      <c r="U11" s="1" t="s">
        <v>38</v>
      </c>
      <c r="Y11" s="1" t="s">
        <v>39</v>
      </c>
      <c r="AC11" s="1" t="s">
        <v>40</v>
      </c>
      <c r="AH11" s="1" t="s">
        <v>41</v>
      </c>
      <c r="AL11" s="1" t="s">
        <v>42</v>
      </c>
      <c r="AP11" s="1" t="s">
        <v>51</v>
      </c>
      <c r="AZ11" s="1" t="s">
        <v>33</v>
      </c>
      <c r="BJ11" s="16" t="s">
        <v>0</v>
      </c>
      <c r="BK11" s="13"/>
      <c r="BU11" s="143"/>
      <c r="BV11" s="59" t="s">
        <v>65</v>
      </c>
      <c r="BW11" s="59"/>
      <c r="BX11" s="59"/>
      <c r="BY11" s="59"/>
      <c r="BZ11" s="59">
        <v>1.6</v>
      </c>
      <c r="CA11" s="59"/>
      <c r="CB11" s="59"/>
    </row>
    <row r="12" spans="2:80">
      <c r="B12" s="12"/>
      <c r="C12" s="1" t="s">
        <v>21</v>
      </c>
      <c r="M12" s="1" t="s">
        <v>36</v>
      </c>
      <c r="Q12" s="1" t="s">
        <v>37</v>
      </c>
      <c r="AT12" s="1" t="s">
        <v>43</v>
      </c>
      <c r="AX12" s="1" t="s">
        <v>44</v>
      </c>
      <c r="BB12" s="1" t="s">
        <v>45</v>
      </c>
      <c r="BD12" s="1" t="s">
        <v>249</v>
      </c>
      <c r="BH12" s="1" t="s">
        <v>250</v>
      </c>
      <c r="BJ12" s="60">
        <v>1.2</v>
      </c>
      <c r="BK12" s="13"/>
      <c r="BU12" s="143"/>
      <c r="BV12" s="59" t="s">
        <v>66</v>
      </c>
      <c r="BW12" s="59"/>
      <c r="BX12" s="59"/>
      <c r="BY12" s="59"/>
      <c r="BZ12" s="59">
        <v>2.1</v>
      </c>
      <c r="CA12" s="59"/>
      <c r="CB12" s="59"/>
    </row>
    <row r="13" spans="2:80" ht="11.25" customHeight="1">
      <c r="B13" s="12"/>
      <c r="E13" s="1" t="s">
        <v>34</v>
      </c>
      <c r="I13" s="1" t="s">
        <v>35</v>
      </c>
      <c r="BF13" s="1" t="s">
        <v>251</v>
      </c>
      <c r="BJ13" s="60"/>
      <c r="BK13" s="13"/>
      <c r="BU13" s="143"/>
      <c r="BV13" s="59" t="s">
        <v>67</v>
      </c>
      <c r="BW13" s="59"/>
      <c r="BX13" s="59"/>
      <c r="BY13" s="59"/>
      <c r="BZ13" s="59">
        <v>2.57</v>
      </c>
      <c r="CA13" s="59"/>
      <c r="CB13" s="59"/>
    </row>
    <row r="14" spans="2:80">
      <c r="B14" s="12"/>
      <c r="BJ14" s="60"/>
      <c r="BK14" s="13"/>
      <c r="BU14" s="143"/>
      <c r="BV14" s="59" t="s">
        <v>68</v>
      </c>
      <c r="BW14" s="59"/>
      <c r="BX14" s="59"/>
      <c r="BY14" s="59"/>
      <c r="BZ14" s="59">
        <v>3.04</v>
      </c>
      <c r="CA14" s="59"/>
      <c r="CB14" s="59"/>
    </row>
    <row r="15" spans="2:80">
      <c r="B15" s="12"/>
      <c r="E15" s="1" t="s">
        <v>13</v>
      </c>
      <c r="I15" s="1" t="s">
        <v>14</v>
      </c>
      <c r="M15" s="1" t="s">
        <v>15</v>
      </c>
      <c r="Q15" s="1" t="s">
        <v>16</v>
      </c>
      <c r="U15" s="1" t="s">
        <v>17</v>
      </c>
      <c r="Y15" s="1" t="s">
        <v>18</v>
      </c>
      <c r="AC15" s="1" t="s">
        <v>19</v>
      </c>
      <c r="AH15" s="1" t="s">
        <v>20</v>
      </c>
      <c r="AL15" s="1" t="s">
        <v>52</v>
      </c>
      <c r="AP15" s="1" t="s">
        <v>53</v>
      </c>
      <c r="AT15" s="1" t="s">
        <v>54</v>
      </c>
      <c r="AX15" s="1" t="s">
        <v>55</v>
      </c>
      <c r="BB15" s="1" t="s">
        <v>252</v>
      </c>
      <c r="BF15" s="1" t="s">
        <v>253</v>
      </c>
      <c r="BK15" s="13"/>
      <c r="BU15" s="143"/>
      <c r="BV15" s="59" t="s">
        <v>69</v>
      </c>
      <c r="BW15" s="59"/>
      <c r="BX15" s="59"/>
      <c r="BY15" s="59"/>
      <c r="BZ15" s="59">
        <v>1.84</v>
      </c>
      <c r="CA15" s="59"/>
      <c r="CB15" s="59"/>
    </row>
    <row r="16" spans="2:80">
      <c r="B16" s="12"/>
      <c r="E16" s="62">
        <f>+AE18/14</f>
        <v>2.1428571428571428</v>
      </c>
      <c r="F16" s="62"/>
      <c r="G16" s="1" t="s">
        <v>0</v>
      </c>
      <c r="I16" s="62">
        <f>+E16</f>
        <v>2.1428571428571428</v>
      </c>
      <c r="J16" s="62"/>
      <c r="K16" s="1" t="s">
        <v>0</v>
      </c>
      <c r="M16" s="62">
        <f>+I16</f>
        <v>2.1428571428571428</v>
      </c>
      <c r="N16" s="62"/>
      <c r="O16" s="1" t="s">
        <v>0</v>
      </c>
      <c r="Q16" s="62">
        <f>+M16</f>
        <v>2.1428571428571428</v>
      </c>
      <c r="R16" s="62"/>
      <c r="S16" s="1" t="s">
        <v>0</v>
      </c>
      <c r="U16" s="62">
        <f>+Q16</f>
        <v>2.1428571428571428</v>
      </c>
      <c r="V16" s="62"/>
      <c r="W16" s="1" t="s">
        <v>0</v>
      </c>
      <c r="Y16" s="62">
        <f>+U16</f>
        <v>2.1428571428571428</v>
      </c>
      <c r="Z16" s="62"/>
      <c r="AA16" s="1" t="s">
        <v>0</v>
      </c>
      <c r="AC16" s="62">
        <f>+Y16</f>
        <v>2.1428571428571428</v>
      </c>
      <c r="AD16" s="62"/>
      <c r="AE16" s="1" t="s">
        <v>0</v>
      </c>
      <c r="AG16" s="62">
        <f>+AC16</f>
        <v>2.1428571428571428</v>
      </c>
      <c r="AH16" s="62"/>
      <c r="AI16" s="1" t="s">
        <v>0</v>
      </c>
      <c r="AK16" s="62">
        <f>+AG16</f>
        <v>2.1428571428571428</v>
      </c>
      <c r="AL16" s="62"/>
      <c r="AM16" s="1" t="s">
        <v>0</v>
      </c>
      <c r="AO16" s="62">
        <f>+AK16</f>
        <v>2.1428571428571428</v>
      </c>
      <c r="AP16" s="62"/>
      <c r="AQ16" s="1" t="s">
        <v>0</v>
      </c>
      <c r="AS16" s="62">
        <f>+AO16</f>
        <v>2.1428571428571428</v>
      </c>
      <c r="AT16" s="62"/>
      <c r="AU16" s="1" t="s">
        <v>0</v>
      </c>
      <c r="AW16" s="62">
        <f>+AS16</f>
        <v>2.1428571428571428</v>
      </c>
      <c r="AX16" s="62"/>
      <c r="AY16" s="1" t="s">
        <v>0</v>
      </c>
      <c r="BA16" s="62">
        <f>+AW16</f>
        <v>2.1428571428571428</v>
      </c>
      <c r="BB16" s="62"/>
      <c r="BC16" s="1" t="s">
        <v>0</v>
      </c>
      <c r="BE16" s="62">
        <f>+BA16</f>
        <v>2.1428571428571428</v>
      </c>
      <c r="BF16" s="62"/>
      <c r="BG16" s="1" t="s">
        <v>0</v>
      </c>
      <c r="BK16" s="13"/>
      <c r="BU16" s="143"/>
      <c r="BV16" s="59" t="s">
        <v>70</v>
      </c>
      <c r="BW16" s="59"/>
      <c r="BX16" s="59"/>
      <c r="BY16" s="59"/>
      <c r="BZ16" s="59">
        <v>2.42</v>
      </c>
      <c r="CA16" s="59"/>
      <c r="CB16" s="59"/>
    </row>
    <row r="17" spans="2:80">
      <c r="B17" s="12"/>
      <c r="BK17" s="13"/>
      <c r="BU17" s="143"/>
      <c r="BV17" s="59" t="s">
        <v>71</v>
      </c>
      <c r="BW17" s="59"/>
      <c r="BX17" s="59"/>
      <c r="BY17" s="59"/>
      <c r="BZ17" s="59">
        <v>2.97</v>
      </c>
      <c r="CA17" s="59"/>
      <c r="CB17" s="59"/>
    </row>
    <row r="18" spans="2:80">
      <c r="B18" s="12"/>
      <c r="AE18" s="61">
        <v>30</v>
      </c>
      <c r="AF18" s="61"/>
      <c r="AG18" s="1" t="s">
        <v>0</v>
      </c>
      <c r="BK18" s="13"/>
      <c r="BU18" s="143"/>
      <c r="BV18" s="59" t="s">
        <v>72</v>
      </c>
      <c r="BW18" s="59"/>
      <c r="BX18" s="59"/>
      <c r="BY18" s="59"/>
      <c r="BZ18" s="59">
        <v>3.52</v>
      </c>
      <c r="CA18" s="59"/>
      <c r="CB18" s="59"/>
    </row>
    <row r="19" spans="2:80">
      <c r="B19" s="12"/>
      <c r="BK19" s="13"/>
      <c r="BU19" s="143"/>
      <c r="BV19" s="59" t="s">
        <v>73</v>
      </c>
      <c r="BW19" s="59"/>
      <c r="BX19" s="59"/>
      <c r="BY19" s="59"/>
      <c r="BZ19" s="59">
        <v>2.74</v>
      </c>
      <c r="CA19" s="59"/>
      <c r="CB19" s="59"/>
    </row>
    <row r="20" spans="2:80">
      <c r="B20" s="12"/>
      <c r="E20" s="63" t="s">
        <v>49</v>
      </c>
      <c r="F20" s="64"/>
      <c r="G20" s="63" t="s">
        <v>50</v>
      </c>
      <c r="H20" s="69"/>
      <c r="I20" s="69"/>
      <c r="J20" s="64"/>
      <c r="K20" s="75" t="s">
        <v>233</v>
      </c>
      <c r="L20" s="76"/>
      <c r="M20" s="76"/>
      <c r="N20" s="76"/>
      <c r="O20" s="76"/>
      <c r="P20" s="76"/>
      <c r="Q20" s="77"/>
      <c r="R20" s="78" t="s">
        <v>235</v>
      </c>
      <c r="S20" s="79"/>
      <c r="T20" s="79"/>
      <c r="U20" s="80"/>
      <c r="V20" s="78" t="s">
        <v>236</v>
      </c>
      <c r="W20" s="79"/>
      <c r="X20" s="80"/>
      <c r="Y20" s="78" t="s">
        <v>237</v>
      </c>
      <c r="Z20" s="79"/>
      <c r="AA20" s="79"/>
      <c r="AB20" s="79"/>
      <c r="AC20" s="135" t="s">
        <v>49</v>
      </c>
      <c r="AD20" s="64"/>
      <c r="AE20" s="63" t="s">
        <v>50</v>
      </c>
      <c r="AF20" s="69"/>
      <c r="AG20" s="69"/>
      <c r="AH20" s="64"/>
      <c r="AI20" s="75" t="s">
        <v>233</v>
      </c>
      <c r="AJ20" s="76"/>
      <c r="AK20" s="76"/>
      <c r="AL20" s="76"/>
      <c r="AM20" s="76"/>
      <c r="AN20" s="76"/>
      <c r="AO20" s="77"/>
      <c r="AP20" s="78" t="s">
        <v>235</v>
      </c>
      <c r="AQ20" s="79"/>
      <c r="AR20" s="79"/>
      <c r="AS20" s="80"/>
      <c r="AT20" s="78" t="s">
        <v>236</v>
      </c>
      <c r="AU20" s="79"/>
      <c r="AV20" s="80"/>
      <c r="AW20" s="78" t="s">
        <v>237</v>
      </c>
      <c r="AX20" s="79"/>
      <c r="AY20" s="79"/>
      <c r="AZ20" s="80"/>
      <c r="BK20" s="13"/>
      <c r="BU20" s="143"/>
      <c r="BV20" s="59" t="s">
        <v>74</v>
      </c>
      <c r="BW20" s="59"/>
      <c r="BX20" s="59"/>
      <c r="BY20" s="59"/>
      <c r="BZ20" s="59">
        <v>3.38</v>
      </c>
      <c r="CA20" s="59"/>
      <c r="CB20" s="59"/>
    </row>
    <row r="21" spans="2:80">
      <c r="B21" s="12"/>
      <c r="E21" s="65"/>
      <c r="F21" s="66"/>
      <c r="G21" s="65"/>
      <c r="H21" s="70"/>
      <c r="I21" s="70"/>
      <c r="J21" s="66"/>
      <c r="K21" s="75"/>
      <c r="L21" s="76"/>
      <c r="M21" s="76"/>
      <c r="N21" s="76"/>
      <c r="O21" s="76"/>
      <c r="P21" s="76"/>
      <c r="Q21" s="77"/>
      <c r="R21" s="81"/>
      <c r="S21" s="82"/>
      <c r="T21" s="82"/>
      <c r="U21" s="83"/>
      <c r="V21" s="81"/>
      <c r="W21" s="82"/>
      <c r="X21" s="83"/>
      <c r="Y21" s="81"/>
      <c r="Z21" s="82"/>
      <c r="AA21" s="82"/>
      <c r="AB21" s="82"/>
      <c r="AC21" s="136"/>
      <c r="AD21" s="66"/>
      <c r="AE21" s="65"/>
      <c r="AF21" s="70"/>
      <c r="AG21" s="70"/>
      <c r="AH21" s="66"/>
      <c r="AI21" s="75"/>
      <c r="AJ21" s="76"/>
      <c r="AK21" s="76"/>
      <c r="AL21" s="76"/>
      <c r="AM21" s="76"/>
      <c r="AN21" s="76"/>
      <c r="AO21" s="77"/>
      <c r="AP21" s="81"/>
      <c r="AQ21" s="82"/>
      <c r="AR21" s="82"/>
      <c r="AS21" s="83"/>
      <c r="AT21" s="81"/>
      <c r="AU21" s="82"/>
      <c r="AV21" s="83"/>
      <c r="AW21" s="81"/>
      <c r="AX21" s="82"/>
      <c r="AY21" s="82"/>
      <c r="AZ21" s="83"/>
      <c r="BK21" s="13"/>
      <c r="BU21" s="143"/>
      <c r="BV21" s="59" t="s">
        <v>75</v>
      </c>
      <c r="BW21" s="59"/>
      <c r="BX21" s="59"/>
      <c r="BY21" s="59"/>
      <c r="BZ21" s="59">
        <v>4</v>
      </c>
      <c r="CA21" s="59"/>
      <c r="CB21" s="59"/>
    </row>
    <row r="22" spans="2:80">
      <c r="B22" s="12"/>
      <c r="E22" s="65"/>
      <c r="F22" s="66"/>
      <c r="G22" s="65"/>
      <c r="H22" s="70"/>
      <c r="I22" s="70"/>
      <c r="J22" s="66"/>
      <c r="K22" s="75"/>
      <c r="L22" s="76"/>
      <c r="M22" s="76"/>
      <c r="N22" s="76"/>
      <c r="O22" s="76"/>
      <c r="P22" s="76"/>
      <c r="Q22" s="77"/>
      <c r="R22" s="81"/>
      <c r="S22" s="82"/>
      <c r="T22" s="82"/>
      <c r="U22" s="83"/>
      <c r="V22" s="81"/>
      <c r="W22" s="82"/>
      <c r="X22" s="83"/>
      <c r="Y22" s="81"/>
      <c r="Z22" s="82"/>
      <c r="AA22" s="82"/>
      <c r="AB22" s="82"/>
      <c r="AC22" s="136"/>
      <c r="AD22" s="66"/>
      <c r="AE22" s="65"/>
      <c r="AF22" s="70"/>
      <c r="AG22" s="70"/>
      <c r="AH22" s="66"/>
      <c r="AI22" s="75"/>
      <c r="AJ22" s="76"/>
      <c r="AK22" s="76"/>
      <c r="AL22" s="76"/>
      <c r="AM22" s="76"/>
      <c r="AN22" s="76"/>
      <c r="AO22" s="77"/>
      <c r="AP22" s="81"/>
      <c r="AQ22" s="82"/>
      <c r="AR22" s="82"/>
      <c r="AS22" s="83"/>
      <c r="AT22" s="81"/>
      <c r="AU22" s="82"/>
      <c r="AV22" s="83"/>
      <c r="AW22" s="81"/>
      <c r="AX22" s="82"/>
      <c r="AY22" s="82"/>
      <c r="AZ22" s="83"/>
      <c r="BK22" s="13"/>
      <c r="BU22" s="143"/>
      <c r="BV22" s="59" t="s">
        <v>76</v>
      </c>
      <c r="BW22" s="59"/>
      <c r="BX22" s="59"/>
      <c r="BY22" s="59"/>
      <c r="BZ22" s="59">
        <v>4.5999999999999996</v>
      </c>
      <c r="CA22" s="59"/>
      <c r="CB22" s="59"/>
    </row>
    <row r="23" spans="2:80" ht="12" thickBot="1">
      <c r="B23" s="12"/>
      <c r="E23" s="67"/>
      <c r="F23" s="68"/>
      <c r="G23" s="67"/>
      <c r="H23" s="71"/>
      <c r="I23" s="71"/>
      <c r="J23" s="68"/>
      <c r="K23" s="72" t="s">
        <v>232</v>
      </c>
      <c r="L23" s="73"/>
      <c r="M23" s="73"/>
      <c r="N23" s="73" t="s">
        <v>234</v>
      </c>
      <c r="O23" s="73"/>
      <c r="P23" s="73"/>
      <c r="Q23" s="74"/>
      <c r="R23" s="84"/>
      <c r="S23" s="85"/>
      <c r="T23" s="85"/>
      <c r="U23" s="86"/>
      <c r="V23" s="84"/>
      <c r="W23" s="85"/>
      <c r="X23" s="86"/>
      <c r="Y23" s="84"/>
      <c r="Z23" s="85"/>
      <c r="AA23" s="85"/>
      <c r="AB23" s="85"/>
      <c r="AC23" s="137"/>
      <c r="AD23" s="68"/>
      <c r="AE23" s="67"/>
      <c r="AF23" s="71"/>
      <c r="AG23" s="71"/>
      <c r="AH23" s="68"/>
      <c r="AI23" s="72" t="s">
        <v>232</v>
      </c>
      <c r="AJ23" s="73"/>
      <c r="AK23" s="73"/>
      <c r="AL23" s="73" t="s">
        <v>234</v>
      </c>
      <c r="AM23" s="73"/>
      <c r="AN23" s="73"/>
      <c r="AO23" s="74"/>
      <c r="AP23" s="84"/>
      <c r="AQ23" s="85"/>
      <c r="AR23" s="85"/>
      <c r="AS23" s="86"/>
      <c r="AT23" s="84"/>
      <c r="AU23" s="85"/>
      <c r="AV23" s="86"/>
      <c r="AW23" s="84"/>
      <c r="AX23" s="85"/>
      <c r="AY23" s="85"/>
      <c r="AZ23" s="86"/>
      <c r="BK23" s="13"/>
      <c r="BU23" s="143"/>
      <c r="BV23" s="59" t="s">
        <v>77</v>
      </c>
      <c r="BW23" s="59"/>
      <c r="BX23" s="59"/>
      <c r="BY23" s="59"/>
      <c r="BZ23" s="59">
        <v>3.06</v>
      </c>
      <c r="CA23" s="59"/>
      <c r="CB23" s="59"/>
    </row>
    <row r="24" spans="2:80" ht="12" thickTop="1">
      <c r="B24" s="12"/>
      <c r="E24" s="50" t="s">
        <v>1</v>
      </c>
      <c r="F24" s="51"/>
      <c r="G24" s="47">
        <f>SQRT((AE18/2)^2+BJ7^2)/7</f>
        <v>2.159093252610778</v>
      </c>
      <c r="H24" s="48"/>
      <c r="I24" s="48"/>
      <c r="J24" s="49"/>
      <c r="K24" s="22">
        <v>2</v>
      </c>
      <c r="L24" s="2" t="s">
        <v>56</v>
      </c>
      <c r="M24" s="2"/>
      <c r="N24" s="98" t="s">
        <v>120</v>
      </c>
      <c r="O24" s="98"/>
      <c r="P24" s="98"/>
      <c r="Q24" s="99"/>
      <c r="R24" s="101">
        <f>K24*G24</f>
        <v>4.318186505221556</v>
      </c>
      <c r="S24" s="102"/>
      <c r="T24" s="102"/>
      <c r="U24" s="103"/>
      <c r="V24" s="89" cm="1">
        <f t="array" ref="V24">INDEX($BZ$3:$BZ$175,MATCH(N24,$BV$3:$BV$175,0),0)</f>
        <v>28.4</v>
      </c>
      <c r="W24" s="90"/>
      <c r="X24" s="91"/>
      <c r="Y24" s="101">
        <f t="shared" ref="Y24:Y34" si="0">V24*R24</f>
        <v>122.63649674829219</v>
      </c>
      <c r="Z24" s="102"/>
      <c r="AA24" s="102"/>
      <c r="AB24" s="102"/>
      <c r="AC24" s="32" t="s">
        <v>21</v>
      </c>
      <c r="AD24" s="33"/>
      <c r="AE24" s="47">
        <f>+BJ12</f>
        <v>1.2</v>
      </c>
      <c r="AF24" s="48"/>
      <c r="AG24" s="48"/>
      <c r="AH24" s="49"/>
      <c r="AI24" s="25">
        <v>2</v>
      </c>
      <c r="AJ24" s="8" t="s">
        <v>56</v>
      </c>
      <c r="AK24" s="8"/>
      <c r="AL24" s="109" t="s">
        <v>97</v>
      </c>
      <c r="AM24" s="109"/>
      <c r="AN24" s="109"/>
      <c r="AO24" s="110"/>
      <c r="AP24" s="126">
        <f t="shared" ref="AP24:AP38" si="1">AI24*AE24</f>
        <v>2.4</v>
      </c>
      <c r="AQ24" s="127"/>
      <c r="AR24" s="127"/>
      <c r="AS24" s="128"/>
      <c r="AT24" s="129" cm="1">
        <f t="array" ref="AT24">INDEX($BZ$3:$BZ$175,MATCH(AL24,$BV$3:$BV$175,0),0)</f>
        <v>7.38</v>
      </c>
      <c r="AU24" s="130"/>
      <c r="AV24" s="131"/>
      <c r="AW24" s="126">
        <f t="shared" ref="AW24:AW38" si="2">AT24*AP24</f>
        <v>17.712</v>
      </c>
      <c r="AX24" s="127"/>
      <c r="AY24" s="127"/>
      <c r="AZ24" s="128"/>
      <c r="BK24" s="13"/>
      <c r="BU24" s="143"/>
      <c r="BV24" s="59" t="s">
        <v>78</v>
      </c>
      <c r="BW24" s="59"/>
      <c r="BX24" s="59"/>
      <c r="BY24" s="59"/>
      <c r="BZ24" s="59">
        <v>3.77</v>
      </c>
      <c r="CA24" s="59"/>
      <c r="CB24" s="59"/>
    </row>
    <row r="25" spans="2:80">
      <c r="B25" s="12"/>
      <c r="E25" s="50" t="s">
        <v>2</v>
      </c>
      <c r="F25" s="51"/>
      <c r="G25" s="34">
        <f>+G24</f>
        <v>2.159093252610778</v>
      </c>
      <c r="H25" s="35"/>
      <c r="I25" s="35"/>
      <c r="J25" s="36"/>
      <c r="K25" s="3">
        <f>+K24</f>
        <v>2</v>
      </c>
      <c r="L25" s="4" t="s">
        <v>56</v>
      </c>
      <c r="M25" s="4"/>
      <c r="N25" s="93" t="str">
        <f>+N24</f>
        <v>L.100.20</v>
      </c>
      <c r="O25" s="93"/>
      <c r="P25" s="93"/>
      <c r="Q25" s="94"/>
      <c r="R25" s="104">
        <f t="shared" ref="R25:R37" si="3">K25*G25</f>
        <v>4.318186505221556</v>
      </c>
      <c r="S25" s="105"/>
      <c r="T25" s="105"/>
      <c r="U25" s="106"/>
      <c r="V25" s="92" cm="1">
        <f t="array" ref="V25">INDEX($BZ$3:$BZ$175,MATCH(N25,$BV$3:$BV$175,0),0)</f>
        <v>28.4</v>
      </c>
      <c r="W25" s="93"/>
      <c r="X25" s="94"/>
      <c r="Y25" s="104">
        <f t="shared" si="0"/>
        <v>122.63649674829219</v>
      </c>
      <c r="Z25" s="105"/>
      <c r="AA25" s="105"/>
      <c r="AB25" s="105"/>
      <c r="AC25" s="32" t="s">
        <v>22</v>
      </c>
      <c r="AD25" s="33"/>
      <c r="AE25" s="34">
        <f>AE24+E16*TAN(G6*PI()/180)</f>
        <v>1.4642857142857142</v>
      </c>
      <c r="AF25" s="35"/>
      <c r="AG25" s="35"/>
      <c r="AH25" s="36"/>
      <c r="AI25" s="24">
        <v>1</v>
      </c>
      <c r="AJ25" s="4" t="s">
        <v>56</v>
      </c>
      <c r="AK25" s="4"/>
      <c r="AL25" s="117" t="s">
        <v>88</v>
      </c>
      <c r="AM25" s="117"/>
      <c r="AN25" s="117"/>
      <c r="AO25" s="118"/>
      <c r="AP25" s="104">
        <f t="shared" si="1"/>
        <v>1.4642857142857142</v>
      </c>
      <c r="AQ25" s="105"/>
      <c r="AR25" s="105"/>
      <c r="AS25" s="106"/>
      <c r="AT25" s="92" cm="1">
        <f t="array" ref="AT25">INDEX($BZ$3:$BZ$175,MATCH(AL25,$BV$3:$BV$175,0),0)</f>
        <v>5.42</v>
      </c>
      <c r="AU25" s="93"/>
      <c r="AV25" s="94"/>
      <c r="AW25" s="104">
        <f t="shared" si="2"/>
        <v>7.9364285714285705</v>
      </c>
      <c r="AX25" s="105"/>
      <c r="AY25" s="105"/>
      <c r="AZ25" s="106"/>
      <c r="BK25" s="13"/>
      <c r="BU25" s="143"/>
      <c r="BV25" s="59" t="s">
        <v>79</v>
      </c>
      <c r="BW25" s="59"/>
      <c r="BX25" s="59"/>
      <c r="BY25" s="59"/>
      <c r="BZ25" s="59">
        <v>4.47</v>
      </c>
      <c r="CA25" s="59"/>
      <c r="CB25" s="59"/>
    </row>
    <row r="26" spans="2:80">
      <c r="B26" s="12"/>
      <c r="E26" s="50" t="s">
        <v>3</v>
      </c>
      <c r="F26" s="51"/>
      <c r="G26" s="34">
        <f>+G25</f>
        <v>2.159093252610778</v>
      </c>
      <c r="H26" s="35"/>
      <c r="I26" s="35"/>
      <c r="J26" s="36"/>
      <c r="K26" s="3">
        <f>+K25</f>
        <v>2</v>
      </c>
      <c r="L26" s="4" t="s">
        <v>56</v>
      </c>
      <c r="M26" s="4"/>
      <c r="N26" s="93" t="str">
        <f>+N25</f>
        <v>L.100.20</v>
      </c>
      <c r="O26" s="93"/>
      <c r="P26" s="93"/>
      <c r="Q26" s="94"/>
      <c r="R26" s="104">
        <f t="shared" si="3"/>
        <v>4.318186505221556</v>
      </c>
      <c r="S26" s="105"/>
      <c r="T26" s="105"/>
      <c r="U26" s="106"/>
      <c r="V26" s="92" cm="1">
        <f t="array" ref="V26">INDEX($BZ$3:$BZ$175,MATCH(N26,$BV$3:$BV$175,0),0)</f>
        <v>28.4</v>
      </c>
      <c r="W26" s="93"/>
      <c r="X26" s="94"/>
      <c r="Y26" s="104">
        <f t="shared" si="0"/>
        <v>122.63649674829219</v>
      </c>
      <c r="Z26" s="105"/>
      <c r="AA26" s="105"/>
      <c r="AB26" s="105"/>
      <c r="AC26" s="32" t="s">
        <v>23</v>
      </c>
      <c r="AD26" s="33"/>
      <c r="AE26" s="34">
        <f>AE25+E16*TAN(G6*PI()/180)</f>
        <v>1.7285714285714284</v>
      </c>
      <c r="AF26" s="35"/>
      <c r="AG26" s="35"/>
      <c r="AH26" s="36"/>
      <c r="AI26" s="24">
        <v>1</v>
      </c>
      <c r="AJ26" s="4" t="s">
        <v>56</v>
      </c>
      <c r="AK26" s="4"/>
      <c r="AL26" s="117" t="s">
        <v>78</v>
      </c>
      <c r="AM26" s="117"/>
      <c r="AN26" s="117"/>
      <c r="AO26" s="118"/>
      <c r="AP26" s="104">
        <f t="shared" si="1"/>
        <v>1.7285714285714284</v>
      </c>
      <c r="AQ26" s="105"/>
      <c r="AR26" s="105"/>
      <c r="AS26" s="106"/>
      <c r="AT26" s="92" cm="1">
        <f t="array" ref="AT26">INDEX($BZ$3:$BZ$175,MATCH(AL26,$BV$3:$BV$175,0),0)</f>
        <v>3.77</v>
      </c>
      <c r="AU26" s="93"/>
      <c r="AV26" s="94"/>
      <c r="AW26" s="104">
        <f t="shared" si="2"/>
        <v>6.5167142857142855</v>
      </c>
      <c r="AX26" s="105"/>
      <c r="AY26" s="105"/>
      <c r="AZ26" s="106"/>
      <c r="BK26" s="13"/>
      <c r="BU26" s="143"/>
      <c r="BV26" s="59" t="s">
        <v>80</v>
      </c>
      <c r="BW26" s="59"/>
      <c r="BX26" s="59"/>
      <c r="BY26" s="59"/>
      <c r="BZ26" s="59">
        <v>5.15</v>
      </c>
      <c r="CA26" s="59"/>
      <c r="CB26" s="59"/>
    </row>
    <row r="27" spans="2:80">
      <c r="B27" s="12"/>
      <c r="E27" s="50" t="s">
        <v>4</v>
      </c>
      <c r="F27" s="51"/>
      <c r="G27" s="34">
        <f t="shared" ref="G27:G36" si="4">+G26</f>
        <v>2.159093252610778</v>
      </c>
      <c r="H27" s="35"/>
      <c r="I27" s="35"/>
      <c r="J27" s="36"/>
      <c r="K27" s="3">
        <f>+K26</f>
        <v>2</v>
      </c>
      <c r="L27" s="4" t="s">
        <v>56</v>
      </c>
      <c r="M27" s="4"/>
      <c r="N27" s="93" t="str">
        <f t="shared" ref="N27:N34" si="5">+N26</f>
        <v>L.100.20</v>
      </c>
      <c r="O27" s="93"/>
      <c r="P27" s="93"/>
      <c r="Q27" s="94"/>
      <c r="R27" s="104">
        <f t="shared" si="3"/>
        <v>4.318186505221556</v>
      </c>
      <c r="S27" s="105"/>
      <c r="T27" s="105"/>
      <c r="U27" s="106"/>
      <c r="V27" s="92" cm="1">
        <f t="array" ref="V27">INDEX($BZ$3:$BZ$175,MATCH(N27,$BV$3:$BV$175,0),0)</f>
        <v>28.4</v>
      </c>
      <c r="W27" s="93"/>
      <c r="X27" s="94"/>
      <c r="Y27" s="104">
        <f t="shared" si="0"/>
        <v>122.63649674829219</v>
      </c>
      <c r="Z27" s="105"/>
      <c r="AA27" s="105"/>
      <c r="AB27" s="105"/>
      <c r="AC27" s="32" t="s">
        <v>24</v>
      </c>
      <c r="AD27" s="33"/>
      <c r="AE27" s="34">
        <f>AE26+E16*TAN(G6*PI()/180)</f>
        <v>1.9928571428571427</v>
      </c>
      <c r="AF27" s="35"/>
      <c r="AG27" s="35"/>
      <c r="AH27" s="36"/>
      <c r="AI27" s="24">
        <v>1</v>
      </c>
      <c r="AJ27" s="4" t="s">
        <v>56</v>
      </c>
      <c r="AK27" s="4"/>
      <c r="AL27" s="117" t="s">
        <v>78</v>
      </c>
      <c r="AM27" s="117"/>
      <c r="AN27" s="117"/>
      <c r="AO27" s="118"/>
      <c r="AP27" s="104">
        <f t="shared" si="1"/>
        <v>1.9928571428571427</v>
      </c>
      <c r="AQ27" s="105"/>
      <c r="AR27" s="105"/>
      <c r="AS27" s="106"/>
      <c r="AT27" s="92" cm="1">
        <f t="array" ref="AT27">INDEX($BZ$3:$BZ$175,MATCH(AL27,$BV$3:$BV$175,0),0)</f>
        <v>3.77</v>
      </c>
      <c r="AU27" s="93"/>
      <c r="AV27" s="94"/>
      <c r="AW27" s="104">
        <f t="shared" si="2"/>
        <v>7.5130714285714282</v>
      </c>
      <c r="AX27" s="105"/>
      <c r="AY27" s="105"/>
      <c r="AZ27" s="106"/>
      <c r="BK27" s="13"/>
      <c r="BU27" s="143"/>
      <c r="BV27" s="59" t="s">
        <v>81</v>
      </c>
      <c r="BW27" s="59"/>
      <c r="BX27" s="59"/>
      <c r="BY27" s="59"/>
      <c r="BZ27" s="59">
        <v>5.82</v>
      </c>
      <c r="CA27" s="59"/>
      <c r="CB27" s="59"/>
    </row>
    <row r="28" spans="2:80">
      <c r="B28" s="12"/>
      <c r="E28" s="50" t="s">
        <v>5</v>
      </c>
      <c r="F28" s="51"/>
      <c r="G28" s="34">
        <f t="shared" si="4"/>
        <v>2.159093252610778</v>
      </c>
      <c r="H28" s="35"/>
      <c r="I28" s="35"/>
      <c r="J28" s="36"/>
      <c r="K28" s="3">
        <f t="shared" ref="K28:K34" si="6">+K27</f>
        <v>2</v>
      </c>
      <c r="L28" s="4" t="s">
        <v>56</v>
      </c>
      <c r="M28" s="4"/>
      <c r="N28" s="93" t="str">
        <f t="shared" si="5"/>
        <v>L.100.20</v>
      </c>
      <c r="O28" s="93"/>
      <c r="P28" s="93"/>
      <c r="Q28" s="94"/>
      <c r="R28" s="104">
        <f t="shared" si="3"/>
        <v>4.318186505221556</v>
      </c>
      <c r="S28" s="105"/>
      <c r="T28" s="105"/>
      <c r="U28" s="106"/>
      <c r="V28" s="92" cm="1">
        <f t="array" ref="V28">INDEX($BZ$3:$BZ$175,MATCH(N28,$BV$3:$BV$175,0),0)</f>
        <v>28.4</v>
      </c>
      <c r="W28" s="93"/>
      <c r="X28" s="94"/>
      <c r="Y28" s="104">
        <f t="shared" si="0"/>
        <v>122.63649674829219</v>
      </c>
      <c r="Z28" s="105"/>
      <c r="AA28" s="105"/>
      <c r="AB28" s="105"/>
      <c r="AC28" s="32" t="s">
        <v>25</v>
      </c>
      <c r="AD28" s="33"/>
      <c r="AE28" s="34">
        <f>AE27+E16*TAN(G6*PI()/180)</f>
        <v>2.2571428571428571</v>
      </c>
      <c r="AF28" s="35"/>
      <c r="AG28" s="35"/>
      <c r="AH28" s="36"/>
      <c r="AI28" s="24">
        <v>1</v>
      </c>
      <c r="AJ28" s="4" t="s">
        <v>56</v>
      </c>
      <c r="AK28" s="4"/>
      <c r="AL28" s="117" t="s">
        <v>78</v>
      </c>
      <c r="AM28" s="117"/>
      <c r="AN28" s="117"/>
      <c r="AO28" s="118"/>
      <c r="AP28" s="104">
        <f t="shared" si="1"/>
        <v>2.2571428571428571</v>
      </c>
      <c r="AQ28" s="105"/>
      <c r="AR28" s="105"/>
      <c r="AS28" s="106"/>
      <c r="AT28" s="92" cm="1">
        <f t="array" ref="AT28">INDEX($BZ$3:$BZ$175,MATCH(AL28,$BV$3:$BV$175,0),0)</f>
        <v>3.77</v>
      </c>
      <c r="AU28" s="93"/>
      <c r="AV28" s="94"/>
      <c r="AW28" s="104">
        <f t="shared" si="2"/>
        <v>8.5094285714285718</v>
      </c>
      <c r="AX28" s="105"/>
      <c r="AY28" s="105"/>
      <c r="AZ28" s="106"/>
      <c r="BK28" s="13"/>
      <c r="BU28" s="143"/>
      <c r="BV28" s="59" t="s">
        <v>82</v>
      </c>
      <c r="BW28" s="59"/>
      <c r="BX28" s="59"/>
      <c r="BY28" s="59"/>
      <c r="BZ28" s="59">
        <v>6.47</v>
      </c>
      <c r="CA28" s="59"/>
      <c r="CB28" s="59"/>
    </row>
    <row r="29" spans="2:80">
      <c r="B29" s="12"/>
      <c r="E29" s="50" t="s">
        <v>6</v>
      </c>
      <c r="F29" s="51"/>
      <c r="G29" s="34">
        <f t="shared" si="4"/>
        <v>2.159093252610778</v>
      </c>
      <c r="H29" s="35"/>
      <c r="I29" s="35"/>
      <c r="J29" s="36"/>
      <c r="K29" s="3">
        <f t="shared" si="6"/>
        <v>2</v>
      </c>
      <c r="L29" s="4" t="s">
        <v>56</v>
      </c>
      <c r="M29" s="4"/>
      <c r="N29" s="93" t="str">
        <f t="shared" si="5"/>
        <v>L.100.20</v>
      </c>
      <c r="O29" s="93"/>
      <c r="P29" s="93"/>
      <c r="Q29" s="94"/>
      <c r="R29" s="104">
        <f t="shared" si="3"/>
        <v>4.318186505221556</v>
      </c>
      <c r="S29" s="105"/>
      <c r="T29" s="105"/>
      <c r="U29" s="106"/>
      <c r="V29" s="92" cm="1">
        <f t="array" ref="V29">INDEX($BZ$3:$BZ$175,MATCH(N29,$BV$3:$BV$175,0),0)</f>
        <v>28.4</v>
      </c>
      <c r="W29" s="93"/>
      <c r="X29" s="94"/>
      <c r="Y29" s="104">
        <f t="shared" si="0"/>
        <v>122.63649674829219</v>
      </c>
      <c r="Z29" s="105"/>
      <c r="AA29" s="105"/>
      <c r="AB29" s="105"/>
      <c r="AC29" s="32" t="s">
        <v>26</v>
      </c>
      <c r="AD29" s="33"/>
      <c r="AE29" s="34">
        <f>AE28+E16*TAN(G6*PI()/180)</f>
        <v>2.5214285714285714</v>
      </c>
      <c r="AF29" s="35"/>
      <c r="AG29" s="35"/>
      <c r="AH29" s="36"/>
      <c r="AI29" s="24">
        <v>1</v>
      </c>
      <c r="AJ29" s="4" t="s">
        <v>56</v>
      </c>
      <c r="AK29" s="4"/>
      <c r="AL29" s="117" t="s">
        <v>78</v>
      </c>
      <c r="AM29" s="117"/>
      <c r="AN29" s="117"/>
      <c r="AO29" s="118"/>
      <c r="AP29" s="104">
        <f t="shared" si="1"/>
        <v>2.5214285714285714</v>
      </c>
      <c r="AQ29" s="105"/>
      <c r="AR29" s="105"/>
      <c r="AS29" s="106"/>
      <c r="AT29" s="92" cm="1">
        <f t="array" ref="AT29">INDEX($BZ$3:$BZ$175,MATCH(AL29,$BV$3:$BV$175,0),0)</f>
        <v>3.77</v>
      </c>
      <c r="AU29" s="93"/>
      <c r="AV29" s="94"/>
      <c r="AW29" s="104">
        <f t="shared" si="2"/>
        <v>9.5057857142857145</v>
      </c>
      <c r="AX29" s="105"/>
      <c r="AY29" s="105"/>
      <c r="AZ29" s="106"/>
      <c r="BK29" s="13"/>
      <c r="BU29" s="143"/>
      <c r="BV29" s="59" t="s">
        <v>83</v>
      </c>
      <c r="BW29" s="59"/>
      <c r="BX29" s="59"/>
      <c r="BY29" s="59"/>
      <c r="BZ29" s="59">
        <v>4.18</v>
      </c>
      <c r="CA29" s="59"/>
      <c r="CB29" s="59"/>
    </row>
    <row r="30" spans="2:80">
      <c r="B30" s="12"/>
      <c r="E30" s="50" t="s">
        <v>7</v>
      </c>
      <c r="F30" s="51"/>
      <c r="G30" s="34">
        <f t="shared" si="4"/>
        <v>2.159093252610778</v>
      </c>
      <c r="H30" s="35"/>
      <c r="I30" s="35"/>
      <c r="J30" s="36"/>
      <c r="K30" s="3">
        <f t="shared" si="6"/>
        <v>2</v>
      </c>
      <c r="L30" s="4" t="s">
        <v>56</v>
      </c>
      <c r="M30" s="4"/>
      <c r="N30" s="93" t="str">
        <f t="shared" si="5"/>
        <v>L.100.20</v>
      </c>
      <c r="O30" s="93"/>
      <c r="P30" s="93"/>
      <c r="Q30" s="94"/>
      <c r="R30" s="104">
        <f t="shared" si="3"/>
        <v>4.318186505221556</v>
      </c>
      <c r="S30" s="105"/>
      <c r="T30" s="105"/>
      <c r="U30" s="106"/>
      <c r="V30" s="92" cm="1">
        <f t="array" ref="V30">INDEX($BZ$3:$BZ$175,MATCH(N30,$BV$3:$BV$175,0),0)</f>
        <v>28.4</v>
      </c>
      <c r="W30" s="93"/>
      <c r="X30" s="94"/>
      <c r="Y30" s="104">
        <f t="shared" si="0"/>
        <v>122.63649674829219</v>
      </c>
      <c r="Z30" s="105"/>
      <c r="AA30" s="105"/>
      <c r="AB30" s="105"/>
      <c r="AC30" s="32" t="s">
        <v>27</v>
      </c>
      <c r="AD30" s="33"/>
      <c r="AE30" s="34">
        <f>AE29+E16*TAN(G6*PI()/180)</f>
        <v>2.7857142857142856</v>
      </c>
      <c r="AF30" s="35"/>
      <c r="AG30" s="35"/>
      <c r="AH30" s="36"/>
      <c r="AI30" s="24">
        <v>1</v>
      </c>
      <c r="AJ30" s="4" t="s">
        <v>56</v>
      </c>
      <c r="AK30" s="4"/>
      <c r="AL30" s="117" t="s">
        <v>78</v>
      </c>
      <c r="AM30" s="117"/>
      <c r="AN30" s="117"/>
      <c r="AO30" s="118"/>
      <c r="AP30" s="104">
        <f t="shared" si="1"/>
        <v>2.7857142857142856</v>
      </c>
      <c r="AQ30" s="105"/>
      <c r="AR30" s="105"/>
      <c r="AS30" s="106"/>
      <c r="AT30" s="92" cm="1">
        <f t="array" ref="AT30">INDEX($BZ$3:$BZ$175,MATCH(AL30,$BV$3:$BV$175,0),0)</f>
        <v>3.77</v>
      </c>
      <c r="AU30" s="93"/>
      <c r="AV30" s="94"/>
      <c r="AW30" s="104">
        <f t="shared" si="2"/>
        <v>10.502142857142857</v>
      </c>
      <c r="AX30" s="105"/>
      <c r="AY30" s="105"/>
      <c r="AZ30" s="106"/>
      <c r="BK30" s="13"/>
      <c r="BU30" s="143"/>
      <c r="BV30" s="59" t="s">
        <v>84</v>
      </c>
      <c r="BW30" s="59"/>
      <c r="BX30" s="59"/>
      <c r="BY30" s="59"/>
      <c r="BZ30" s="59">
        <v>4.95</v>
      </c>
      <c r="CA30" s="59"/>
      <c r="CB30" s="59"/>
    </row>
    <row r="31" spans="2:80">
      <c r="B31" s="12"/>
      <c r="E31" s="50" t="s">
        <v>8</v>
      </c>
      <c r="F31" s="51"/>
      <c r="G31" s="34">
        <f t="shared" si="4"/>
        <v>2.159093252610778</v>
      </c>
      <c r="H31" s="35"/>
      <c r="I31" s="35"/>
      <c r="J31" s="36"/>
      <c r="K31" s="3">
        <f t="shared" si="6"/>
        <v>2</v>
      </c>
      <c r="L31" s="4" t="s">
        <v>56</v>
      </c>
      <c r="M31" s="4"/>
      <c r="N31" s="93" t="str">
        <f t="shared" si="5"/>
        <v>L.100.20</v>
      </c>
      <c r="O31" s="93"/>
      <c r="P31" s="93"/>
      <c r="Q31" s="94"/>
      <c r="R31" s="104">
        <f t="shared" si="3"/>
        <v>4.318186505221556</v>
      </c>
      <c r="S31" s="105"/>
      <c r="T31" s="105"/>
      <c r="U31" s="106"/>
      <c r="V31" s="92" cm="1">
        <f t="array" ref="V31">INDEX($BZ$3:$BZ$175,MATCH(N31,$BV$3:$BV$175,0),0)</f>
        <v>28.4</v>
      </c>
      <c r="W31" s="93"/>
      <c r="X31" s="94"/>
      <c r="Y31" s="104">
        <f t="shared" si="0"/>
        <v>122.63649674829219</v>
      </c>
      <c r="Z31" s="105"/>
      <c r="AA31" s="105"/>
      <c r="AB31" s="105"/>
      <c r="AC31" s="32" t="s">
        <v>28</v>
      </c>
      <c r="AD31" s="33"/>
      <c r="AE31" s="34">
        <f>+BJ12+BJ7</f>
        <v>3.05</v>
      </c>
      <c r="AF31" s="35"/>
      <c r="AG31" s="35"/>
      <c r="AH31" s="36"/>
      <c r="AI31" s="24">
        <v>2</v>
      </c>
      <c r="AJ31" s="4" t="s">
        <v>56</v>
      </c>
      <c r="AK31" s="4"/>
      <c r="AL31" s="117" t="s">
        <v>78</v>
      </c>
      <c r="AM31" s="117"/>
      <c r="AN31" s="117"/>
      <c r="AO31" s="118"/>
      <c r="AP31" s="104">
        <f t="shared" si="1"/>
        <v>6.1</v>
      </c>
      <c r="AQ31" s="105"/>
      <c r="AR31" s="105"/>
      <c r="AS31" s="106"/>
      <c r="AT31" s="92" cm="1">
        <f t="array" ref="AT31">INDEX($BZ$3:$BZ$175,MATCH(AL31,$BV$3:$BV$175,0),0)</f>
        <v>3.77</v>
      </c>
      <c r="AU31" s="93"/>
      <c r="AV31" s="94"/>
      <c r="AW31" s="104">
        <f t="shared" si="2"/>
        <v>22.997</v>
      </c>
      <c r="AX31" s="105"/>
      <c r="AY31" s="105"/>
      <c r="AZ31" s="106"/>
      <c r="BK31" s="13"/>
      <c r="BU31" s="143"/>
      <c r="BV31" s="59" t="s">
        <v>85</v>
      </c>
      <c r="BW31" s="59"/>
      <c r="BX31" s="59"/>
      <c r="BY31" s="59"/>
      <c r="BZ31" s="59">
        <v>6.46</v>
      </c>
      <c r="CA31" s="59"/>
      <c r="CB31" s="59"/>
    </row>
    <row r="32" spans="2:80">
      <c r="B32" s="12"/>
      <c r="E32" s="50" t="s">
        <v>9</v>
      </c>
      <c r="F32" s="51"/>
      <c r="G32" s="34">
        <f t="shared" si="4"/>
        <v>2.159093252610778</v>
      </c>
      <c r="H32" s="35"/>
      <c r="I32" s="35"/>
      <c r="J32" s="36"/>
      <c r="K32" s="3">
        <f t="shared" si="6"/>
        <v>2</v>
      </c>
      <c r="L32" s="4" t="s">
        <v>56</v>
      </c>
      <c r="M32" s="4"/>
      <c r="N32" s="93" t="str">
        <f t="shared" si="5"/>
        <v>L.100.20</v>
      </c>
      <c r="O32" s="93"/>
      <c r="P32" s="93"/>
      <c r="Q32" s="94"/>
      <c r="R32" s="104">
        <f t="shared" si="3"/>
        <v>4.318186505221556</v>
      </c>
      <c r="S32" s="105"/>
      <c r="T32" s="105"/>
      <c r="U32" s="106"/>
      <c r="V32" s="92" cm="1">
        <f t="array" ref="V32">INDEX($BZ$3:$BZ$175,MATCH(N32,$BV$3:$BV$175,0),0)</f>
        <v>28.4</v>
      </c>
      <c r="W32" s="93"/>
      <c r="X32" s="94"/>
      <c r="Y32" s="104">
        <f t="shared" si="0"/>
        <v>122.63649674829219</v>
      </c>
      <c r="Z32" s="105"/>
      <c r="AA32" s="105"/>
      <c r="AB32" s="105"/>
      <c r="AC32" s="32" t="s">
        <v>29</v>
      </c>
      <c r="AD32" s="33"/>
      <c r="AE32" s="34">
        <f>+AE30</f>
        <v>2.7857142857142856</v>
      </c>
      <c r="AF32" s="35"/>
      <c r="AG32" s="35"/>
      <c r="AH32" s="36"/>
      <c r="AI32" s="3">
        <f>+AI30</f>
        <v>1</v>
      </c>
      <c r="AJ32" s="4" t="s">
        <v>56</v>
      </c>
      <c r="AK32" s="4"/>
      <c r="AL32" s="93" t="str">
        <f>+AL30</f>
        <v>L.50.5</v>
      </c>
      <c r="AM32" s="93"/>
      <c r="AN32" s="93"/>
      <c r="AO32" s="94"/>
      <c r="AP32" s="104">
        <f t="shared" si="1"/>
        <v>2.7857142857142856</v>
      </c>
      <c r="AQ32" s="105"/>
      <c r="AR32" s="105"/>
      <c r="AS32" s="106"/>
      <c r="AT32" s="92" cm="1">
        <f t="array" ref="AT32">INDEX($BZ$3:$BZ$175,MATCH(AL32,$BV$3:$BV$175,0),0)</f>
        <v>3.77</v>
      </c>
      <c r="AU32" s="93"/>
      <c r="AV32" s="94"/>
      <c r="AW32" s="104">
        <f t="shared" si="2"/>
        <v>10.502142857142857</v>
      </c>
      <c r="AX32" s="105"/>
      <c r="AY32" s="105"/>
      <c r="AZ32" s="106"/>
      <c r="BK32" s="13"/>
      <c r="BU32" s="143"/>
      <c r="BV32" s="59" t="s">
        <v>86</v>
      </c>
      <c r="BW32" s="59"/>
      <c r="BX32" s="59"/>
      <c r="BY32" s="59"/>
      <c r="BZ32" s="59">
        <v>7.9</v>
      </c>
      <c r="CA32" s="59"/>
      <c r="CB32" s="59"/>
    </row>
    <row r="33" spans="2:80">
      <c r="B33" s="12"/>
      <c r="E33" s="50" t="s">
        <v>10</v>
      </c>
      <c r="F33" s="51"/>
      <c r="G33" s="34">
        <f t="shared" si="4"/>
        <v>2.159093252610778</v>
      </c>
      <c r="H33" s="35"/>
      <c r="I33" s="35"/>
      <c r="J33" s="36"/>
      <c r="K33" s="3">
        <f t="shared" si="6"/>
        <v>2</v>
      </c>
      <c r="L33" s="4" t="s">
        <v>56</v>
      </c>
      <c r="M33" s="4"/>
      <c r="N33" s="93" t="str">
        <f t="shared" si="5"/>
        <v>L.100.20</v>
      </c>
      <c r="O33" s="93"/>
      <c r="P33" s="93"/>
      <c r="Q33" s="94"/>
      <c r="R33" s="104">
        <f t="shared" si="3"/>
        <v>4.318186505221556</v>
      </c>
      <c r="S33" s="105"/>
      <c r="T33" s="105"/>
      <c r="U33" s="106"/>
      <c r="V33" s="92" cm="1">
        <f t="array" ref="V33">INDEX($BZ$3:$BZ$175,MATCH(N33,$BV$3:$BV$175,0),0)</f>
        <v>28.4</v>
      </c>
      <c r="W33" s="93"/>
      <c r="X33" s="94"/>
      <c r="Y33" s="104">
        <f t="shared" si="0"/>
        <v>122.63649674829219</v>
      </c>
      <c r="Z33" s="105"/>
      <c r="AA33" s="105"/>
      <c r="AB33" s="105"/>
      <c r="AC33" s="32" t="s">
        <v>30</v>
      </c>
      <c r="AD33" s="33"/>
      <c r="AE33" s="34">
        <f>+AE29</f>
        <v>2.5214285714285714</v>
      </c>
      <c r="AF33" s="35"/>
      <c r="AG33" s="35"/>
      <c r="AH33" s="36"/>
      <c r="AI33" s="3">
        <f>+AI29</f>
        <v>1</v>
      </c>
      <c r="AJ33" s="4" t="s">
        <v>56</v>
      </c>
      <c r="AK33" s="4"/>
      <c r="AL33" s="93" t="str">
        <f>+AL29</f>
        <v>L.50.5</v>
      </c>
      <c r="AM33" s="93"/>
      <c r="AN33" s="93"/>
      <c r="AO33" s="94"/>
      <c r="AP33" s="104">
        <f t="shared" si="1"/>
        <v>2.5214285714285714</v>
      </c>
      <c r="AQ33" s="105"/>
      <c r="AR33" s="105"/>
      <c r="AS33" s="106"/>
      <c r="AT33" s="92" cm="1">
        <f t="array" ref="AT33">INDEX($BZ$3:$BZ$175,MATCH(AL33,$BV$3:$BV$175,0),0)</f>
        <v>3.77</v>
      </c>
      <c r="AU33" s="93"/>
      <c r="AV33" s="94"/>
      <c r="AW33" s="104">
        <f t="shared" si="2"/>
        <v>9.5057857142857145</v>
      </c>
      <c r="AX33" s="105"/>
      <c r="AY33" s="105"/>
      <c r="AZ33" s="106"/>
      <c r="BK33" s="13"/>
      <c r="BU33" s="143"/>
      <c r="BV33" s="59" t="s">
        <v>87</v>
      </c>
      <c r="BW33" s="59"/>
      <c r="BX33" s="59"/>
      <c r="BY33" s="59"/>
      <c r="BZ33" s="59">
        <v>4.57</v>
      </c>
      <c r="CA33" s="59"/>
      <c r="CB33" s="59"/>
    </row>
    <row r="34" spans="2:80">
      <c r="B34" s="12"/>
      <c r="E34" s="50" t="s">
        <v>11</v>
      </c>
      <c r="F34" s="51"/>
      <c r="G34" s="34">
        <f t="shared" si="4"/>
        <v>2.159093252610778</v>
      </c>
      <c r="H34" s="35"/>
      <c r="I34" s="35"/>
      <c r="J34" s="36"/>
      <c r="K34" s="3">
        <f t="shared" si="6"/>
        <v>2</v>
      </c>
      <c r="L34" s="4" t="s">
        <v>56</v>
      </c>
      <c r="M34" s="4"/>
      <c r="N34" s="93" t="str">
        <f t="shared" si="5"/>
        <v>L.100.20</v>
      </c>
      <c r="O34" s="93"/>
      <c r="P34" s="93"/>
      <c r="Q34" s="94"/>
      <c r="R34" s="104">
        <f t="shared" si="3"/>
        <v>4.318186505221556</v>
      </c>
      <c r="S34" s="105"/>
      <c r="T34" s="105"/>
      <c r="U34" s="106"/>
      <c r="V34" s="92" cm="1">
        <f t="array" ref="V34">INDEX($BZ$3:$BZ$175,MATCH(N34,$BV$3:$BV$175,0),0)</f>
        <v>28.4</v>
      </c>
      <c r="W34" s="93"/>
      <c r="X34" s="94"/>
      <c r="Y34" s="104">
        <f t="shared" si="0"/>
        <v>122.63649674829219</v>
      </c>
      <c r="Z34" s="105"/>
      <c r="AA34" s="105"/>
      <c r="AB34" s="105"/>
      <c r="AC34" s="32" t="s">
        <v>31</v>
      </c>
      <c r="AD34" s="33"/>
      <c r="AE34" s="34">
        <f>+AE28</f>
        <v>2.2571428571428571</v>
      </c>
      <c r="AF34" s="35"/>
      <c r="AG34" s="35"/>
      <c r="AH34" s="36"/>
      <c r="AI34" s="3">
        <f>+AI28</f>
        <v>1</v>
      </c>
      <c r="AJ34" s="4" t="s">
        <v>56</v>
      </c>
      <c r="AK34" s="4"/>
      <c r="AL34" s="93" t="str">
        <f>+AL28</f>
        <v>L.50.5</v>
      </c>
      <c r="AM34" s="93"/>
      <c r="AN34" s="93"/>
      <c r="AO34" s="94"/>
      <c r="AP34" s="104">
        <f t="shared" si="1"/>
        <v>2.2571428571428571</v>
      </c>
      <c r="AQ34" s="105"/>
      <c r="AR34" s="105"/>
      <c r="AS34" s="106"/>
      <c r="AT34" s="92" cm="1">
        <f t="array" ref="AT34">INDEX($BZ$3:$BZ$175,MATCH(AL34,$BV$3:$BV$175,0),0)</f>
        <v>3.77</v>
      </c>
      <c r="AU34" s="93"/>
      <c r="AV34" s="94"/>
      <c r="AW34" s="104">
        <f t="shared" si="2"/>
        <v>8.5094285714285718</v>
      </c>
      <c r="AX34" s="105"/>
      <c r="AY34" s="105"/>
      <c r="AZ34" s="106"/>
      <c r="BK34" s="13"/>
      <c r="BU34" s="143"/>
      <c r="BV34" s="59" t="s">
        <v>88</v>
      </c>
      <c r="BW34" s="59"/>
      <c r="BX34" s="59"/>
      <c r="BY34" s="59"/>
      <c r="BZ34" s="59">
        <v>5.42</v>
      </c>
      <c r="CA34" s="59"/>
      <c r="CB34" s="59"/>
    </row>
    <row r="35" spans="2:80">
      <c r="B35" s="12"/>
      <c r="E35" s="50" t="s">
        <v>12</v>
      </c>
      <c r="F35" s="51"/>
      <c r="G35" s="34">
        <f t="shared" si="4"/>
        <v>2.159093252610778</v>
      </c>
      <c r="H35" s="35"/>
      <c r="I35" s="35"/>
      <c r="J35" s="36"/>
      <c r="K35" s="3">
        <f t="shared" ref="K35:K36" si="7">+K34</f>
        <v>2</v>
      </c>
      <c r="L35" s="4" t="s">
        <v>56</v>
      </c>
      <c r="M35" s="4"/>
      <c r="N35" s="93" t="str">
        <f t="shared" ref="N35:N36" si="8">+N34</f>
        <v>L.100.20</v>
      </c>
      <c r="O35" s="93"/>
      <c r="P35" s="93"/>
      <c r="Q35" s="94"/>
      <c r="R35" s="104">
        <f t="shared" ref="R35:R36" si="9">K35*G35</f>
        <v>4.318186505221556</v>
      </c>
      <c r="S35" s="105"/>
      <c r="T35" s="105"/>
      <c r="U35" s="106"/>
      <c r="V35" s="92" cm="1">
        <f t="array" ref="V35">INDEX($BZ$3:$BZ$175,MATCH(N35,$BV$3:$BV$175,0),0)</f>
        <v>28.4</v>
      </c>
      <c r="W35" s="93"/>
      <c r="X35" s="94"/>
      <c r="Y35" s="104">
        <f t="shared" ref="Y35:Y36" si="10">V35*R35</f>
        <v>122.63649674829219</v>
      </c>
      <c r="Z35" s="105"/>
      <c r="AA35" s="105"/>
      <c r="AB35" s="105"/>
      <c r="AC35" s="32" t="s">
        <v>32</v>
      </c>
      <c r="AD35" s="33"/>
      <c r="AE35" s="34">
        <f>+AE27</f>
        <v>1.9928571428571427</v>
      </c>
      <c r="AF35" s="35"/>
      <c r="AG35" s="35"/>
      <c r="AH35" s="36"/>
      <c r="AI35" s="3">
        <f>+AI27</f>
        <v>1</v>
      </c>
      <c r="AJ35" s="4" t="s">
        <v>56</v>
      </c>
      <c r="AK35" s="4"/>
      <c r="AL35" s="93" t="str">
        <f>+AL27</f>
        <v>L.50.5</v>
      </c>
      <c r="AM35" s="93"/>
      <c r="AN35" s="93"/>
      <c r="AO35" s="94"/>
      <c r="AP35" s="104">
        <f t="shared" ref="AP35:AP36" si="11">AI35*AE35</f>
        <v>1.9928571428571427</v>
      </c>
      <c r="AQ35" s="105"/>
      <c r="AR35" s="105"/>
      <c r="AS35" s="106"/>
      <c r="AT35" s="92" cm="1">
        <f t="array" ref="AT35">INDEX($BZ$3:$BZ$175,MATCH(AL35,$BV$3:$BV$175,0),0)</f>
        <v>3.77</v>
      </c>
      <c r="AU35" s="93"/>
      <c r="AV35" s="94"/>
      <c r="AW35" s="104">
        <f t="shared" ref="AW35:AW36" si="12">AT35*AP35</f>
        <v>7.5130714285714282</v>
      </c>
      <c r="AX35" s="105"/>
      <c r="AY35" s="105"/>
      <c r="AZ35" s="106"/>
      <c r="BK35" s="13"/>
      <c r="BU35" s="143"/>
      <c r="BV35" s="59" t="s">
        <v>89</v>
      </c>
      <c r="BW35" s="59"/>
      <c r="BX35" s="59"/>
      <c r="BY35" s="59"/>
      <c r="BZ35" s="59">
        <v>7.09</v>
      </c>
      <c r="CA35" s="59"/>
      <c r="CB35" s="59"/>
    </row>
    <row r="36" spans="2:80">
      <c r="B36" s="12"/>
      <c r="E36" s="50" t="s">
        <v>247</v>
      </c>
      <c r="F36" s="51"/>
      <c r="G36" s="34">
        <f t="shared" si="4"/>
        <v>2.159093252610778</v>
      </c>
      <c r="H36" s="35"/>
      <c r="I36" s="35"/>
      <c r="J36" s="36"/>
      <c r="K36" s="3">
        <f t="shared" si="7"/>
        <v>2</v>
      </c>
      <c r="L36" s="4" t="s">
        <v>56</v>
      </c>
      <c r="M36" s="4"/>
      <c r="N36" s="93" t="str">
        <f t="shared" si="8"/>
        <v>L.100.20</v>
      </c>
      <c r="O36" s="93"/>
      <c r="P36" s="93"/>
      <c r="Q36" s="94"/>
      <c r="R36" s="104">
        <f t="shared" si="9"/>
        <v>4.318186505221556</v>
      </c>
      <c r="S36" s="105"/>
      <c r="T36" s="105"/>
      <c r="U36" s="106"/>
      <c r="V36" s="92" cm="1">
        <f t="array" ref="V36">INDEX($BZ$3:$BZ$175,MATCH(N36,$BV$3:$BV$175,0),0)</f>
        <v>28.4</v>
      </c>
      <c r="W36" s="93"/>
      <c r="X36" s="94"/>
      <c r="Y36" s="104">
        <f t="shared" si="10"/>
        <v>122.63649674829219</v>
      </c>
      <c r="Z36" s="105"/>
      <c r="AA36" s="105"/>
      <c r="AB36" s="105"/>
      <c r="AC36" s="32" t="s">
        <v>33</v>
      </c>
      <c r="AD36" s="33"/>
      <c r="AE36" s="34">
        <f>+AE26</f>
        <v>1.7285714285714284</v>
      </c>
      <c r="AF36" s="35"/>
      <c r="AG36" s="35"/>
      <c r="AH36" s="36"/>
      <c r="AI36" s="3">
        <f>+AI26</f>
        <v>1</v>
      </c>
      <c r="AJ36" s="4" t="s">
        <v>56</v>
      </c>
      <c r="AK36" s="4"/>
      <c r="AL36" s="93" t="str">
        <f>+AL26</f>
        <v>L.50.5</v>
      </c>
      <c r="AM36" s="93"/>
      <c r="AN36" s="93"/>
      <c r="AO36" s="94"/>
      <c r="AP36" s="104">
        <f t="shared" si="11"/>
        <v>1.7285714285714284</v>
      </c>
      <c r="AQ36" s="105"/>
      <c r="AR36" s="105"/>
      <c r="AS36" s="106"/>
      <c r="AT36" s="92" cm="1">
        <f t="array" ref="AT36">INDEX($BZ$3:$BZ$175,MATCH(AL36,$BV$3:$BV$175,0),0)</f>
        <v>3.77</v>
      </c>
      <c r="AU36" s="93"/>
      <c r="AV36" s="94"/>
      <c r="AW36" s="104">
        <f t="shared" si="12"/>
        <v>6.5167142857142855</v>
      </c>
      <c r="AX36" s="105"/>
      <c r="AY36" s="105"/>
      <c r="AZ36" s="106"/>
      <c r="BK36" s="13"/>
      <c r="BU36" s="143"/>
      <c r="BV36" s="59" t="s">
        <v>90</v>
      </c>
      <c r="BW36" s="59"/>
      <c r="BX36" s="59"/>
      <c r="BY36" s="59"/>
      <c r="BZ36" s="59">
        <v>8.69</v>
      </c>
      <c r="CA36" s="59"/>
      <c r="CB36" s="59"/>
    </row>
    <row r="37" spans="2:80" ht="12" thickBot="1">
      <c r="B37" s="12"/>
      <c r="E37" s="50" t="s">
        <v>248</v>
      </c>
      <c r="F37" s="51"/>
      <c r="G37" s="34">
        <f>+G34</f>
        <v>2.159093252610778</v>
      </c>
      <c r="H37" s="35"/>
      <c r="I37" s="35"/>
      <c r="J37" s="36"/>
      <c r="K37" s="5">
        <f>+K34</f>
        <v>2</v>
      </c>
      <c r="L37" s="6" t="s">
        <v>56</v>
      </c>
      <c r="M37" s="6"/>
      <c r="N37" s="96" t="str">
        <f>+N34</f>
        <v>L.100.20</v>
      </c>
      <c r="O37" s="96"/>
      <c r="P37" s="96"/>
      <c r="Q37" s="97"/>
      <c r="R37" s="107">
        <f t="shared" si="3"/>
        <v>4.318186505221556</v>
      </c>
      <c r="S37" s="108"/>
      <c r="T37" s="108"/>
      <c r="U37" s="119"/>
      <c r="V37" s="95" cm="1">
        <f t="array" ref="V37">INDEX($BZ$3:$BZ$175,MATCH(N37,$BV$3:$BV$175,0),0)</f>
        <v>28.4</v>
      </c>
      <c r="W37" s="96"/>
      <c r="X37" s="97"/>
      <c r="Y37" s="107">
        <f t="shared" ref="Y37:Y48" si="13">V37*R37</f>
        <v>122.63649674829219</v>
      </c>
      <c r="Z37" s="108"/>
      <c r="AA37" s="108"/>
      <c r="AB37" s="108"/>
      <c r="AC37" s="32" t="s">
        <v>249</v>
      </c>
      <c r="AD37" s="33"/>
      <c r="AE37" s="34">
        <f>+AE25</f>
        <v>1.4642857142857142</v>
      </c>
      <c r="AF37" s="35"/>
      <c r="AG37" s="35"/>
      <c r="AH37" s="36"/>
      <c r="AI37" s="3">
        <f>+AI25</f>
        <v>1</v>
      </c>
      <c r="AJ37" s="4" t="s">
        <v>56</v>
      </c>
      <c r="AK37" s="4"/>
      <c r="AL37" s="93" t="str">
        <f>+AL25</f>
        <v>L.60.6</v>
      </c>
      <c r="AM37" s="93"/>
      <c r="AN37" s="93"/>
      <c r="AO37" s="94"/>
      <c r="AP37" s="104">
        <f t="shared" si="1"/>
        <v>1.4642857142857142</v>
      </c>
      <c r="AQ37" s="105"/>
      <c r="AR37" s="105"/>
      <c r="AS37" s="106"/>
      <c r="AT37" s="92" cm="1">
        <f t="array" ref="AT37">INDEX($BZ$3:$BZ$175,MATCH(AL37,$BV$3:$BV$175,0),0)</f>
        <v>5.42</v>
      </c>
      <c r="AU37" s="93"/>
      <c r="AV37" s="94"/>
      <c r="AW37" s="104">
        <f t="shared" si="2"/>
        <v>7.9364285714285705</v>
      </c>
      <c r="AX37" s="105"/>
      <c r="AY37" s="105"/>
      <c r="AZ37" s="106"/>
      <c r="BK37" s="13"/>
      <c r="BU37" s="143"/>
      <c r="BV37" s="59" t="s">
        <v>91</v>
      </c>
      <c r="BW37" s="59"/>
      <c r="BX37" s="59"/>
      <c r="BY37" s="59"/>
      <c r="BZ37" s="59">
        <v>5.91</v>
      </c>
      <c r="CA37" s="59"/>
      <c r="CB37" s="59"/>
    </row>
    <row r="38" spans="2:80" ht="12" thickBot="1">
      <c r="B38" s="12"/>
      <c r="E38" s="54" t="s">
        <v>34</v>
      </c>
      <c r="F38" s="55"/>
      <c r="G38" s="56">
        <f>SQRT(E16^2+AE24^2)</f>
        <v>2.4559797911818975</v>
      </c>
      <c r="H38" s="57"/>
      <c r="I38" s="57"/>
      <c r="J38" s="58"/>
      <c r="K38" s="23">
        <v>2</v>
      </c>
      <c r="L38" s="7" t="s">
        <v>56</v>
      </c>
      <c r="M38" s="7"/>
      <c r="N38" s="109" t="s">
        <v>111</v>
      </c>
      <c r="O38" s="109"/>
      <c r="P38" s="109"/>
      <c r="Q38" s="110"/>
      <c r="R38" s="111">
        <f>K38*G38</f>
        <v>4.9119595823637949</v>
      </c>
      <c r="S38" s="112"/>
      <c r="T38" s="112"/>
      <c r="U38" s="113"/>
      <c r="V38" s="114" cm="1">
        <f t="array" ref="V38">INDEX($BZ$3:$BZ$175,MATCH(N38,$BV$3:$BV$175,0),0)</f>
        <v>12.2</v>
      </c>
      <c r="W38" s="115"/>
      <c r="X38" s="116"/>
      <c r="Y38" s="111">
        <f t="shared" si="13"/>
        <v>59.925906904838293</v>
      </c>
      <c r="Z38" s="112"/>
      <c r="AA38" s="112"/>
      <c r="AB38" s="112"/>
      <c r="AC38" s="37" t="s">
        <v>250</v>
      </c>
      <c r="AD38" s="38"/>
      <c r="AE38" s="39">
        <f>+AE24</f>
        <v>1.2</v>
      </c>
      <c r="AF38" s="40"/>
      <c r="AG38" s="40"/>
      <c r="AH38" s="41"/>
      <c r="AI38" s="5">
        <f>+AI24</f>
        <v>2</v>
      </c>
      <c r="AJ38" s="6" t="s">
        <v>56</v>
      </c>
      <c r="AK38" s="6"/>
      <c r="AL38" s="93" t="str">
        <f>+AL24</f>
        <v>L.70.7</v>
      </c>
      <c r="AM38" s="93"/>
      <c r="AN38" s="93"/>
      <c r="AO38" s="94"/>
      <c r="AP38" s="107">
        <f t="shared" si="1"/>
        <v>2.4</v>
      </c>
      <c r="AQ38" s="108"/>
      <c r="AR38" s="108"/>
      <c r="AS38" s="119"/>
      <c r="AT38" s="95" cm="1">
        <f t="array" ref="AT38">INDEX($BZ$3:$BZ$175,MATCH(AL38,$BV$3:$BV$175,0),0)</f>
        <v>7.38</v>
      </c>
      <c r="AU38" s="96"/>
      <c r="AV38" s="97"/>
      <c r="AW38" s="107">
        <f t="shared" si="2"/>
        <v>17.712</v>
      </c>
      <c r="AX38" s="108"/>
      <c r="AY38" s="108"/>
      <c r="AZ38" s="119"/>
      <c r="BK38" s="13"/>
      <c r="BU38" s="143"/>
      <c r="BV38" s="59" t="s">
        <v>92</v>
      </c>
      <c r="BW38" s="59"/>
      <c r="BX38" s="59"/>
      <c r="BY38" s="59"/>
      <c r="BZ38" s="59">
        <v>6.83</v>
      </c>
      <c r="CA38" s="59"/>
      <c r="CB38" s="59"/>
    </row>
    <row r="39" spans="2:80">
      <c r="B39" s="12"/>
      <c r="E39" s="50" t="s">
        <v>35</v>
      </c>
      <c r="F39" s="51"/>
      <c r="G39" s="34">
        <f>SQRT(E16^2+AE25^2)</f>
        <v>2.595374614146309</v>
      </c>
      <c r="H39" s="35"/>
      <c r="I39" s="35"/>
      <c r="J39" s="36"/>
      <c r="K39" s="24">
        <v>2</v>
      </c>
      <c r="L39" s="4" t="s">
        <v>56</v>
      </c>
      <c r="M39" s="4"/>
      <c r="N39" s="117" t="s">
        <v>106</v>
      </c>
      <c r="O39" s="117"/>
      <c r="P39" s="117"/>
      <c r="Q39" s="118"/>
      <c r="R39" s="104">
        <f t="shared" ref="R39:R51" si="14">K39*G39</f>
        <v>5.190749228292618</v>
      </c>
      <c r="S39" s="105"/>
      <c r="T39" s="105"/>
      <c r="U39" s="106"/>
      <c r="V39" s="92" cm="1">
        <f t="array" ref="V39">INDEX($BZ$3:$BZ$175,MATCH(N39,$BV$3:$BV$175,0),0)</f>
        <v>9.66</v>
      </c>
      <c r="W39" s="93"/>
      <c r="X39" s="94"/>
      <c r="Y39" s="104">
        <f t="shared" si="13"/>
        <v>50.142637545306691</v>
      </c>
      <c r="Z39" s="105"/>
      <c r="AA39" s="105"/>
      <c r="AB39" s="105"/>
      <c r="AC39" s="42" t="s">
        <v>13</v>
      </c>
      <c r="AD39" s="43"/>
      <c r="AE39" s="44">
        <f>+E16</f>
        <v>2.1428571428571428</v>
      </c>
      <c r="AF39" s="45"/>
      <c r="AG39" s="45"/>
      <c r="AH39" s="46"/>
      <c r="AI39" s="23">
        <v>2</v>
      </c>
      <c r="AJ39" s="7" t="s">
        <v>56</v>
      </c>
      <c r="AK39" s="7"/>
      <c r="AL39" s="109" t="s">
        <v>126</v>
      </c>
      <c r="AM39" s="109"/>
      <c r="AN39" s="109"/>
      <c r="AO39" s="110"/>
      <c r="AP39" s="111">
        <f>AI39*AE39</f>
        <v>4.2857142857142856</v>
      </c>
      <c r="AQ39" s="112"/>
      <c r="AR39" s="112"/>
      <c r="AS39" s="113"/>
      <c r="AT39" s="114" cm="1">
        <f t="array" ref="AT39">INDEX($BZ$3:$BZ$175,MATCH(AL39,$BV$3:$BV$175,0),0)</f>
        <v>23.3</v>
      </c>
      <c r="AU39" s="115"/>
      <c r="AV39" s="116"/>
      <c r="AW39" s="111">
        <f>AT39*AP39</f>
        <v>99.857142857142861</v>
      </c>
      <c r="AX39" s="112"/>
      <c r="AY39" s="112"/>
      <c r="AZ39" s="113"/>
      <c r="BK39" s="13"/>
      <c r="BU39" s="143"/>
      <c r="BV39" s="59" t="s">
        <v>93</v>
      </c>
      <c r="BW39" s="59"/>
      <c r="BX39" s="59"/>
      <c r="BY39" s="59"/>
      <c r="BZ39" s="59">
        <v>7.73</v>
      </c>
      <c r="CA39" s="59"/>
      <c r="CB39" s="59"/>
    </row>
    <row r="40" spans="2:80">
      <c r="B40" s="12"/>
      <c r="E40" s="50" t="s">
        <v>36</v>
      </c>
      <c r="F40" s="51"/>
      <c r="G40" s="34">
        <f>SQRT(E16^2+AE26^2)</f>
        <v>2.7531429164442853</v>
      </c>
      <c r="H40" s="35"/>
      <c r="I40" s="35"/>
      <c r="J40" s="36"/>
      <c r="K40" s="24">
        <v>1</v>
      </c>
      <c r="L40" s="4" t="s">
        <v>56</v>
      </c>
      <c r="M40" s="4"/>
      <c r="N40" s="117" t="s">
        <v>78</v>
      </c>
      <c r="O40" s="117"/>
      <c r="P40" s="117"/>
      <c r="Q40" s="118"/>
      <c r="R40" s="104">
        <f t="shared" si="14"/>
        <v>2.7531429164442853</v>
      </c>
      <c r="S40" s="105"/>
      <c r="T40" s="105"/>
      <c r="U40" s="106"/>
      <c r="V40" s="92" cm="1">
        <f t="array" ref="V40">INDEX($BZ$3:$BZ$175,MATCH(N40,$BV$3:$BV$175,0),0)</f>
        <v>3.77</v>
      </c>
      <c r="W40" s="93"/>
      <c r="X40" s="94"/>
      <c r="Y40" s="104">
        <f t="shared" si="13"/>
        <v>10.379348794994955</v>
      </c>
      <c r="Z40" s="105"/>
      <c r="AA40" s="105"/>
      <c r="AB40" s="105"/>
      <c r="AC40" s="32" t="s">
        <v>14</v>
      </c>
      <c r="AD40" s="33"/>
      <c r="AE40" s="34">
        <f>+AE39</f>
        <v>2.1428571428571428</v>
      </c>
      <c r="AF40" s="35"/>
      <c r="AG40" s="35"/>
      <c r="AH40" s="36"/>
      <c r="AI40" s="3">
        <f>+AI39</f>
        <v>2</v>
      </c>
      <c r="AJ40" s="4" t="s">
        <v>56</v>
      </c>
      <c r="AK40" s="4"/>
      <c r="AL40" s="93" t="str">
        <f>+AL39</f>
        <v>L.120.13</v>
      </c>
      <c r="AM40" s="93"/>
      <c r="AN40" s="93"/>
      <c r="AO40" s="94"/>
      <c r="AP40" s="104">
        <f t="shared" ref="AP40:AP52" si="15">AI40*AE40</f>
        <v>4.2857142857142856</v>
      </c>
      <c r="AQ40" s="105"/>
      <c r="AR40" s="105"/>
      <c r="AS40" s="106"/>
      <c r="AT40" s="92" cm="1">
        <f t="array" ref="AT40">INDEX($BZ$3:$BZ$175,MATCH(AL40,$BV$3:$BV$175,0),0)</f>
        <v>23.3</v>
      </c>
      <c r="AU40" s="93"/>
      <c r="AV40" s="94"/>
      <c r="AW40" s="104">
        <f t="shared" ref="AW40:AW52" si="16">AT40*AP40</f>
        <v>99.857142857142861</v>
      </c>
      <c r="AX40" s="105"/>
      <c r="AY40" s="105"/>
      <c r="AZ40" s="106"/>
      <c r="BK40" s="13"/>
      <c r="BU40" s="143"/>
      <c r="BV40" s="59" t="s">
        <v>94</v>
      </c>
      <c r="BW40" s="59"/>
      <c r="BX40" s="59"/>
      <c r="BY40" s="59"/>
      <c r="BZ40" s="59">
        <v>8.6199999999999992</v>
      </c>
      <c r="CA40" s="59"/>
      <c r="CB40" s="59"/>
    </row>
    <row r="41" spans="2:80">
      <c r="B41" s="12"/>
      <c r="E41" s="50" t="s">
        <v>37</v>
      </c>
      <c r="F41" s="51"/>
      <c r="G41" s="34">
        <f>SQRT(E16^2+AE27^2)</f>
        <v>2.9263144613200085</v>
      </c>
      <c r="H41" s="35"/>
      <c r="I41" s="35"/>
      <c r="J41" s="36"/>
      <c r="K41" s="24">
        <v>1</v>
      </c>
      <c r="L41" s="4" t="s">
        <v>56</v>
      </c>
      <c r="M41" s="4"/>
      <c r="N41" s="117" t="s">
        <v>78</v>
      </c>
      <c r="O41" s="117"/>
      <c r="P41" s="117"/>
      <c r="Q41" s="118"/>
      <c r="R41" s="104">
        <f t="shared" si="14"/>
        <v>2.9263144613200085</v>
      </c>
      <c r="S41" s="105"/>
      <c r="T41" s="105"/>
      <c r="U41" s="106"/>
      <c r="V41" s="92" cm="1">
        <f t="array" ref="V41">INDEX($BZ$3:$BZ$175,MATCH(N41,$BV$3:$BV$175,0),0)</f>
        <v>3.77</v>
      </c>
      <c r="W41" s="93"/>
      <c r="X41" s="94"/>
      <c r="Y41" s="104">
        <f t="shared" si="13"/>
        <v>11.032205519176433</v>
      </c>
      <c r="Z41" s="105"/>
      <c r="AA41" s="105"/>
      <c r="AB41" s="105"/>
      <c r="AC41" s="32" t="s">
        <v>15</v>
      </c>
      <c r="AD41" s="33"/>
      <c r="AE41" s="34">
        <f>+AE40</f>
        <v>2.1428571428571428</v>
      </c>
      <c r="AF41" s="35"/>
      <c r="AG41" s="35"/>
      <c r="AH41" s="36"/>
      <c r="AI41" s="3">
        <f>+AI40</f>
        <v>2</v>
      </c>
      <c r="AJ41" s="4" t="s">
        <v>56</v>
      </c>
      <c r="AK41" s="4"/>
      <c r="AL41" s="93" t="str">
        <f>+AL40</f>
        <v>L.120.13</v>
      </c>
      <c r="AM41" s="93"/>
      <c r="AN41" s="93"/>
      <c r="AO41" s="94"/>
      <c r="AP41" s="104">
        <f t="shared" si="15"/>
        <v>4.2857142857142856</v>
      </c>
      <c r="AQ41" s="105"/>
      <c r="AR41" s="105"/>
      <c r="AS41" s="106"/>
      <c r="AT41" s="92" cm="1">
        <f t="array" ref="AT41">INDEX($BZ$3:$BZ$175,MATCH(AL41,$BV$3:$BV$175,0),0)</f>
        <v>23.3</v>
      </c>
      <c r="AU41" s="93"/>
      <c r="AV41" s="94"/>
      <c r="AW41" s="104">
        <f t="shared" si="16"/>
        <v>99.857142857142861</v>
      </c>
      <c r="AX41" s="105"/>
      <c r="AY41" s="105"/>
      <c r="AZ41" s="106"/>
      <c r="BK41" s="13"/>
      <c r="BU41" s="143"/>
      <c r="BV41" s="59" t="s">
        <v>95</v>
      </c>
      <c r="BW41" s="59"/>
      <c r="BX41" s="59"/>
      <c r="BY41" s="59"/>
      <c r="BZ41" s="59">
        <v>10.3</v>
      </c>
      <c r="CA41" s="59"/>
      <c r="CB41" s="59"/>
    </row>
    <row r="42" spans="2:80">
      <c r="B42" s="12"/>
      <c r="E42" s="50" t="s">
        <v>38</v>
      </c>
      <c r="F42" s="51"/>
      <c r="G42" s="34">
        <f>SQRT(E16^2+AE28^2)</f>
        <v>3.1123191694048504</v>
      </c>
      <c r="H42" s="35"/>
      <c r="I42" s="35"/>
      <c r="J42" s="36"/>
      <c r="K42" s="24">
        <v>1</v>
      </c>
      <c r="L42" s="4" t="s">
        <v>56</v>
      </c>
      <c r="M42" s="4"/>
      <c r="N42" s="117" t="s">
        <v>78</v>
      </c>
      <c r="O42" s="117"/>
      <c r="P42" s="117"/>
      <c r="Q42" s="118"/>
      <c r="R42" s="104">
        <f t="shared" si="14"/>
        <v>3.1123191694048504</v>
      </c>
      <c r="S42" s="105"/>
      <c r="T42" s="105"/>
      <c r="U42" s="106"/>
      <c r="V42" s="92" cm="1">
        <f t="array" ref="V42">INDEX($BZ$3:$BZ$175,MATCH(N42,$BV$3:$BV$175,0),0)</f>
        <v>3.77</v>
      </c>
      <c r="W42" s="93"/>
      <c r="X42" s="94"/>
      <c r="Y42" s="104">
        <f t="shared" si="13"/>
        <v>11.733443268656286</v>
      </c>
      <c r="Z42" s="105"/>
      <c r="AA42" s="105"/>
      <c r="AB42" s="105"/>
      <c r="AC42" s="32" t="s">
        <v>16</v>
      </c>
      <c r="AD42" s="33"/>
      <c r="AE42" s="34">
        <f t="shared" ref="AE42:AE52" si="17">+AE41</f>
        <v>2.1428571428571428</v>
      </c>
      <c r="AF42" s="35"/>
      <c r="AG42" s="35"/>
      <c r="AH42" s="36"/>
      <c r="AI42" s="3">
        <f>+AI41</f>
        <v>2</v>
      </c>
      <c r="AJ42" s="4" t="s">
        <v>56</v>
      </c>
      <c r="AK42" s="4"/>
      <c r="AL42" s="93" t="str">
        <f t="shared" ref="AL42:AL52" si="18">+AL41</f>
        <v>L.120.13</v>
      </c>
      <c r="AM42" s="93"/>
      <c r="AN42" s="93"/>
      <c r="AO42" s="94"/>
      <c r="AP42" s="104">
        <f t="shared" si="15"/>
        <v>4.2857142857142856</v>
      </c>
      <c r="AQ42" s="105"/>
      <c r="AR42" s="105"/>
      <c r="AS42" s="106"/>
      <c r="AT42" s="92" cm="1">
        <f t="array" ref="AT42">INDEX($BZ$3:$BZ$175,MATCH(AL42,$BV$3:$BV$175,0),0)</f>
        <v>23.3</v>
      </c>
      <c r="AU42" s="93"/>
      <c r="AV42" s="94"/>
      <c r="AW42" s="104">
        <f t="shared" si="16"/>
        <v>99.857142857142861</v>
      </c>
      <c r="AX42" s="105"/>
      <c r="AY42" s="105"/>
      <c r="AZ42" s="106"/>
      <c r="BK42" s="13"/>
      <c r="BU42" s="143"/>
      <c r="BV42" s="59" t="s">
        <v>96</v>
      </c>
      <c r="BW42" s="59"/>
      <c r="BX42" s="59"/>
      <c r="BY42" s="59"/>
      <c r="BZ42" s="59">
        <v>6.38</v>
      </c>
      <c r="CA42" s="59"/>
      <c r="CB42" s="59"/>
    </row>
    <row r="43" spans="2:80">
      <c r="B43" s="12"/>
      <c r="E43" s="50" t="s">
        <v>39</v>
      </c>
      <c r="F43" s="51"/>
      <c r="G43" s="34">
        <f>SQRT(E16^2+AE29^2)</f>
        <v>3.3089936197445593</v>
      </c>
      <c r="H43" s="35"/>
      <c r="I43" s="35"/>
      <c r="J43" s="36"/>
      <c r="K43" s="24">
        <v>1</v>
      </c>
      <c r="L43" s="4" t="s">
        <v>56</v>
      </c>
      <c r="M43" s="4"/>
      <c r="N43" s="117" t="s">
        <v>78</v>
      </c>
      <c r="O43" s="117"/>
      <c r="P43" s="117"/>
      <c r="Q43" s="118"/>
      <c r="R43" s="104">
        <f t="shared" si="14"/>
        <v>3.3089936197445593</v>
      </c>
      <c r="S43" s="105"/>
      <c r="T43" s="105"/>
      <c r="U43" s="106"/>
      <c r="V43" s="92" cm="1">
        <f t="array" ref="V43">INDEX($BZ$3:$BZ$175,MATCH(N43,$BV$3:$BV$175,0),0)</f>
        <v>3.77</v>
      </c>
      <c r="W43" s="93"/>
      <c r="X43" s="94"/>
      <c r="Y43" s="104">
        <f t="shared" si="13"/>
        <v>12.474905946436989</v>
      </c>
      <c r="Z43" s="105"/>
      <c r="AA43" s="105"/>
      <c r="AB43" s="105"/>
      <c r="AC43" s="32" t="s">
        <v>17</v>
      </c>
      <c r="AD43" s="33"/>
      <c r="AE43" s="34">
        <f t="shared" si="17"/>
        <v>2.1428571428571428</v>
      </c>
      <c r="AF43" s="35"/>
      <c r="AG43" s="35"/>
      <c r="AH43" s="36"/>
      <c r="AI43" s="3">
        <f t="shared" ref="AI43:AI52" si="19">+AI42</f>
        <v>2</v>
      </c>
      <c r="AJ43" s="4" t="s">
        <v>56</v>
      </c>
      <c r="AK43" s="4"/>
      <c r="AL43" s="93" t="str">
        <f t="shared" si="18"/>
        <v>L.120.13</v>
      </c>
      <c r="AM43" s="93"/>
      <c r="AN43" s="93"/>
      <c r="AO43" s="94"/>
      <c r="AP43" s="104">
        <f t="shared" si="15"/>
        <v>4.2857142857142856</v>
      </c>
      <c r="AQ43" s="105"/>
      <c r="AR43" s="105"/>
      <c r="AS43" s="106"/>
      <c r="AT43" s="92" cm="1">
        <f t="array" ref="AT43">INDEX($BZ$3:$BZ$175,MATCH(AL43,$BV$3:$BV$175,0),0)</f>
        <v>23.3</v>
      </c>
      <c r="AU43" s="93"/>
      <c r="AV43" s="94"/>
      <c r="AW43" s="104">
        <f t="shared" si="16"/>
        <v>99.857142857142861</v>
      </c>
      <c r="AX43" s="105"/>
      <c r="AY43" s="105"/>
      <c r="AZ43" s="106"/>
      <c r="BK43" s="13"/>
      <c r="BU43" s="143"/>
      <c r="BV43" s="59" t="s">
        <v>97</v>
      </c>
      <c r="BW43" s="59"/>
      <c r="BX43" s="59"/>
      <c r="BY43" s="59"/>
      <c r="BZ43" s="59">
        <v>7.38</v>
      </c>
      <c r="CA43" s="59"/>
      <c r="CB43" s="59"/>
    </row>
    <row r="44" spans="2:80">
      <c r="B44" s="12"/>
      <c r="E44" s="50" t="s">
        <v>40</v>
      </c>
      <c r="F44" s="51"/>
      <c r="G44" s="34">
        <f>SQRT(E16^2+AE30^2)</f>
        <v>3.5145470286121552</v>
      </c>
      <c r="H44" s="35"/>
      <c r="I44" s="35"/>
      <c r="J44" s="36"/>
      <c r="K44" s="24">
        <v>1</v>
      </c>
      <c r="L44" s="4" t="s">
        <v>56</v>
      </c>
      <c r="M44" s="4"/>
      <c r="N44" s="117" t="s">
        <v>78</v>
      </c>
      <c r="O44" s="117"/>
      <c r="P44" s="117"/>
      <c r="Q44" s="118"/>
      <c r="R44" s="104">
        <f t="shared" si="14"/>
        <v>3.5145470286121552</v>
      </c>
      <c r="S44" s="105"/>
      <c r="T44" s="105"/>
      <c r="U44" s="106"/>
      <c r="V44" s="92" cm="1">
        <f t="array" ref="V44">INDEX($BZ$3:$BZ$175,MATCH(N44,$BV$3:$BV$175,0),0)</f>
        <v>3.77</v>
      </c>
      <c r="W44" s="93"/>
      <c r="X44" s="94"/>
      <c r="Y44" s="104">
        <f t="shared" si="13"/>
        <v>13.249842297867826</v>
      </c>
      <c r="Z44" s="105"/>
      <c r="AA44" s="105"/>
      <c r="AB44" s="105"/>
      <c r="AC44" s="32" t="s">
        <v>18</v>
      </c>
      <c r="AD44" s="33"/>
      <c r="AE44" s="34">
        <f t="shared" si="17"/>
        <v>2.1428571428571428</v>
      </c>
      <c r="AF44" s="35"/>
      <c r="AG44" s="35"/>
      <c r="AH44" s="36"/>
      <c r="AI44" s="3">
        <f t="shared" si="19"/>
        <v>2</v>
      </c>
      <c r="AJ44" s="4" t="s">
        <v>56</v>
      </c>
      <c r="AK44" s="4"/>
      <c r="AL44" s="93" t="str">
        <f t="shared" si="18"/>
        <v>L.120.13</v>
      </c>
      <c r="AM44" s="93"/>
      <c r="AN44" s="93"/>
      <c r="AO44" s="94"/>
      <c r="AP44" s="104">
        <f t="shared" si="15"/>
        <v>4.2857142857142856</v>
      </c>
      <c r="AQ44" s="105"/>
      <c r="AR44" s="105"/>
      <c r="AS44" s="106"/>
      <c r="AT44" s="92" cm="1">
        <f t="array" ref="AT44">INDEX($BZ$3:$BZ$175,MATCH(AL44,$BV$3:$BV$175,0),0)</f>
        <v>23.3</v>
      </c>
      <c r="AU44" s="93"/>
      <c r="AV44" s="94"/>
      <c r="AW44" s="104">
        <f t="shared" si="16"/>
        <v>99.857142857142861</v>
      </c>
      <c r="AX44" s="105"/>
      <c r="AY44" s="105"/>
      <c r="AZ44" s="106"/>
      <c r="BK44" s="13"/>
      <c r="BU44" s="143"/>
      <c r="BV44" s="59" t="s">
        <v>98</v>
      </c>
      <c r="BW44" s="59"/>
      <c r="BX44" s="59"/>
      <c r="BY44" s="59"/>
      <c r="BZ44" s="59">
        <v>9.34</v>
      </c>
      <c r="CA44" s="59"/>
      <c r="CB44" s="59"/>
    </row>
    <row r="45" spans="2:80">
      <c r="B45" s="12"/>
      <c r="E45" s="50" t="s">
        <v>41</v>
      </c>
      <c r="F45" s="51"/>
      <c r="G45" s="34">
        <f>+G44</f>
        <v>3.5145470286121552</v>
      </c>
      <c r="H45" s="35"/>
      <c r="I45" s="35"/>
      <c r="J45" s="36"/>
      <c r="K45" s="3">
        <f>+K44</f>
        <v>1</v>
      </c>
      <c r="L45" s="4" t="s">
        <v>56</v>
      </c>
      <c r="M45" s="4"/>
      <c r="N45" s="93" t="str">
        <f>+N44</f>
        <v>L.50.5</v>
      </c>
      <c r="O45" s="93"/>
      <c r="P45" s="93"/>
      <c r="Q45" s="94"/>
      <c r="R45" s="104">
        <f t="shared" si="14"/>
        <v>3.5145470286121552</v>
      </c>
      <c r="S45" s="105"/>
      <c r="T45" s="105"/>
      <c r="U45" s="106"/>
      <c r="V45" s="92" cm="1">
        <f t="array" ref="V45">INDEX($BZ$3:$BZ$175,MATCH(N45,$BV$3:$BV$175,0),0)</f>
        <v>3.77</v>
      </c>
      <c r="W45" s="93"/>
      <c r="X45" s="94"/>
      <c r="Y45" s="104">
        <f t="shared" si="13"/>
        <v>13.249842297867826</v>
      </c>
      <c r="Z45" s="105"/>
      <c r="AA45" s="105"/>
      <c r="AB45" s="105"/>
      <c r="AC45" s="32" t="s">
        <v>19</v>
      </c>
      <c r="AD45" s="33"/>
      <c r="AE45" s="34">
        <f t="shared" si="17"/>
        <v>2.1428571428571428</v>
      </c>
      <c r="AF45" s="35"/>
      <c r="AG45" s="35"/>
      <c r="AH45" s="36"/>
      <c r="AI45" s="3">
        <f t="shared" si="19"/>
        <v>2</v>
      </c>
      <c r="AJ45" s="4" t="s">
        <v>56</v>
      </c>
      <c r="AK45" s="4"/>
      <c r="AL45" s="93" t="str">
        <f t="shared" si="18"/>
        <v>L.120.13</v>
      </c>
      <c r="AM45" s="93"/>
      <c r="AN45" s="93"/>
      <c r="AO45" s="94"/>
      <c r="AP45" s="104">
        <f t="shared" si="15"/>
        <v>4.2857142857142856</v>
      </c>
      <c r="AQ45" s="105"/>
      <c r="AR45" s="105"/>
      <c r="AS45" s="106"/>
      <c r="AT45" s="92" cm="1">
        <f t="array" ref="AT45">INDEX($BZ$3:$BZ$175,MATCH(AL45,$BV$3:$BV$175,0),0)</f>
        <v>23.3</v>
      </c>
      <c r="AU45" s="93"/>
      <c r="AV45" s="94"/>
      <c r="AW45" s="104">
        <f t="shared" si="16"/>
        <v>99.857142857142861</v>
      </c>
      <c r="AX45" s="105"/>
      <c r="AY45" s="105"/>
      <c r="AZ45" s="106"/>
      <c r="BK45" s="13"/>
      <c r="BU45" s="143"/>
      <c r="BV45" s="59" t="s">
        <v>99</v>
      </c>
      <c r="BW45" s="59"/>
      <c r="BX45" s="59"/>
      <c r="BY45" s="59"/>
      <c r="BZ45" s="59">
        <v>11.2</v>
      </c>
      <c r="CA45" s="59"/>
      <c r="CB45" s="59"/>
    </row>
    <row r="46" spans="2:80">
      <c r="B46" s="12"/>
      <c r="E46" s="50" t="s">
        <v>42</v>
      </c>
      <c r="F46" s="51"/>
      <c r="G46" s="34">
        <f>+G43</f>
        <v>3.3089936197445593</v>
      </c>
      <c r="H46" s="35"/>
      <c r="I46" s="35"/>
      <c r="J46" s="36"/>
      <c r="K46" s="3">
        <f>+K43</f>
        <v>1</v>
      </c>
      <c r="L46" s="4" t="s">
        <v>56</v>
      </c>
      <c r="M46" s="4"/>
      <c r="N46" s="93" t="str">
        <f>+N43</f>
        <v>L.50.5</v>
      </c>
      <c r="O46" s="93"/>
      <c r="P46" s="93"/>
      <c r="Q46" s="94"/>
      <c r="R46" s="104">
        <f t="shared" si="14"/>
        <v>3.3089936197445593</v>
      </c>
      <c r="S46" s="105"/>
      <c r="T46" s="105"/>
      <c r="U46" s="106"/>
      <c r="V46" s="92" cm="1">
        <f t="array" ref="V46">INDEX($BZ$3:$BZ$175,MATCH(N46,$BV$3:$BV$175,0),0)</f>
        <v>3.77</v>
      </c>
      <c r="W46" s="93"/>
      <c r="X46" s="94"/>
      <c r="Y46" s="104">
        <f t="shared" si="13"/>
        <v>12.474905946436989</v>
      </c>
      <c r="Z46" s="105"/>
      <c r="AA46" s="105"/>
      <c r="AB46" s="105"/>
      <c r="AC46" s="32" t="s">
        <v>20</v>
      </c>
      <c r="AD46" s="33"/>
      <c r="AE46" s="34">
        <f t="shared" si="17"/>
        <v>2.1428571428571428</v>
      </c>
      <c r="AF46" s="35"/>
      <c r="AG46" s="35"/>
      <c r="AH46" s="36"/>
      <c r="AI46" s="3">
        <f t="shared" si="19"/>
        <v>2</v>
      </c>
      <c r="AJ46" s="4" t="s">
        <v>56</v>
      </c>
      <c r="AK46" s="4"/>
      <c r="AL46" s="93" t="str">
        <f t="shared" si="18"/>
        <v>L.120.13</v>
      </c>
      <c r="AM46" s="93"/>
      <c r="AN46" s="93"/>
      <c r="AO46" s="94"/>
      <c r="AP46" s="104">
        <f t="shared" si="15"/>
        <v>4.2857142857142856</v>
      </c>
      <c r="AQ46" s="105"/>
      <c r="AR46" s="105"/>
      <c r="AS46" s="106"/>
      <c r="AT46" s="92" cm="1">
        <f t="array" ref="AT46">INDEX($BZ$3:$BZ$175,MATCH(AL46,$BV$3:$BV$175,0),0)</f>
        <v>23.3</v>
      </c>
      <c r="AU46" s="93"/>
      <c r="AV46" s="94"/>
      <c r="AW46" s="104">
        <f t="shared" si="16"/>
        <v>99.857142857142861</v>
      </c>
      <c r="AX46" s="105"/>
      <c r="AY46" s="105"/>
      <c r="AZ46" s="106"/>
      <c r="BK46" s="13"/>
      <c r="BU46" s="143"/>
      <c r="BV46" s="59" t="s">
        <v>100</v>
      </c>
      <c r="BW46" s="59"/>
      <c r="BX46" s="59"/>
      <c r="BY46" s="59"/>
      <c r="BZ46" s="59">
        <v>6.87</v>
      </c>
      <c r="CA46" s="59"/>
      <c r="CB46" s="59"/>
    </row>
    <row r="47" spans="2:80">
      <c r="B47" s="12"/>
      <c r="E47" s="50" t="s">
        <v>51</v>
      </c>
      <c r="F47" s="51"/>
      <c r="G47" s="34">
        <f>+G42</f>
        <v>3.1123191694048504</v>
      </c>
      <c r="H47" s="35"/>
      <c r="I47" s="35"/>
      <c r="J47" s="36"/>
      <c r="K47" s="3">
        <f>+K42</f>
        <v>1</v>
      </c>
      <c r="L47" s="4" t="s">
        <v>56</v>
      </c>
      <c r="M47" s="4"/>
      <c r="N47" s="93" t="str">
        <f>+N42</f>
        <v>L.50.5</v>
      </c>
      <c r="O47" s="93"/>
      <c r="P47" s="93"/>
      <c r="Q47" s="94"/>
      <c r="R47" s="104">
        <f t="shared" si="14"/>
        <v>3.1123191694048504</v>
      </c>
      <c r="S47" s="105"/>
      <c r="T47" s="105"/>
      <c r="U47" s="106"/>
      <c r="V47" s="92" cm="1">
        <f t="array" ref="V47">INDEX($BZ$3:$BZ$175,MATCH(N47,$BV$3:$BV$175,0),0)</f>
        <v>3.77</v>
      </c>
      <c r="W47" s="93"/>
      <c r="X47" s="94"/>
      <c r="Y47" s="104">
        <f t="shared" si="13"/>
        <v>11.733443268656286</v>
      </c>
      <c r="Z47" s="105"/>
      <c r="AA47" s="105"/>
      <c r="AB47" s="105"/>
      <c r="AC47" s="32" t="s">
        <v>52</v>
      </c>
      <c r="AD47" s="33"/>
      <c r="AE47" s="34">
        <f t="shared" si="17"/>
        <v>2.1428571428571428</v>
      </c>
      <c r="AF47" s="35"/>
      <c r="AG47" s="35"/>
      <c r="AH47" s="36"/>
      <c r="AI47" s="3">
        <f t="shared" si="19"/>
        <v>2</v>
      </c>
      <c r="AJ47" s="4" t="s">
        <v>56</v>
      </c>
      <c r="AK47" s="4"/>
      <c r="AL47" s="93" t="str">
        <f t="shared" si="18"/>
        <v>L.120.13</v>
      </c>
      <c r="AM47" s="93"/>
      <c r="AN47" s="93"/>
      <c r="AO47" s="94"/>
      <c r="AP47" s="104">
        <f t="shared" si="15"/>
        <v>4.2857142857142856</v>
      </c>
      <c r="AQ47" s="105"/>
      <c r="AR47" s="105"/>
      <c r="AS47" s="106"/>
      <c r="AT47" s="92" cm="1">
        <f t="array" ref="AT47">INDEX($BZ$3:$BZ$175,MATCH(AL47,$BV$3:$BV$175,0),0)</f>
        <v>23.3</v>
      </c>
      <c r="AU47" s="93"/>
      <c r="AV47" s="94"/>
      <c r="AW47" s="104">
        <f t="shared" si="16"/>
        <v>99.857142857142861</v>
      </c>
      <c r="AX47" s="105"/>
      <c r="AY47" s="105"/>
      <c r="AZ47" s="106"/>
      <c r="BK47" s="13"/>
      <c r="BU47" s="143"/>
      <c r="BV47" s="59" t="s">
        <v>101</v>
      </c>
      <c r="BW47" s="59"/>
      <c r="BX47" s="59"/>
      <c r="BY47" s="59"/>
      <c r="BZ47" s="59">
        <v>7.94</v>
      </c>
      <c r="CA47" s="59"/>
      <c r="CB47" s="59"/>
    </row>
    <row r="48" spans="2:80">
      <c r="B48" s="12"/>
      <c r="E48" s="50" t="s">
        <v>43</v>
      </c>
      <c r="F48" s="51"/>
      <c r="G48" s="34">
        <f>+G41</f>
        <v>2.9263144613200085</v>
      </c>
      <c r="H48" s="35"/>
      <c r="I48" s="35"/>
      <c r="J48" s="36"/>
      <c r="K48" s="3">
        <f>+K41</f>
        <v>1</v>
      </c>
      <c r="L48" s="4" t="s">
        <v>56</v>
      </c>
      <c r="M48" s="4"/>
      <c r="N48" s="93" t="str">
        <f>+N41</f>
        <v>L.50.5</v>
      </c>
      <c r="O48" s="93"/>
      <c r="P48" s="93"/>
      <c r="Q48" s="94"/>
      <c r="R48" s="104">
        <f t="shared" si="14"/>
        <v>2.9263144613200085</v>
      </c>
      <c r="S48" s="105"/>
      <c r="T48" s="105"/>
      <c r="U48" s="106"/>
      <c r="V48" s="92" cm="1">
        <f t="array" ref="V48">INDEX($BZ$3:$BZ$175,MATCH(N48,$BV$3:$BV$175,0),0)</f>
        <v>3.77</v>
      </c>
      <c r="W48" s="93"/>
      <c r="X48" s="94"/>
      <c r="Y48" s="104">
        <f t="shared" si="13"/>
        <v>11.032205519176433</v>
      </c>
      <c r="Z48" s="105"/>
      <c r="AA48" s="105"/>
      <c r="AB48" s="105"/>
      <c r="AC48" s="32" t="s">
        <v>53</v>
      </c>
      <c r="AD48" s="33"/>
      <c r="AE48" s="34">
        <f t="shared" si="17"/>
        <v>2.1428571428571428</v>
      </c>
      <c r="AF48" s="35"/>
      <c r="AG48" s="35"/>
      <c r="AH48" s="36"/>
      <c r="AI48" s="3">
        <f t="shared" si="19"/>
        <v>2</v>
      </c>
      <c r="AJ48" s="4" t="s">
        <v>56</v>
      </c>
      <c r="AK48" s="4"/>
      <c r="AL48" s="93" t="str">
        <f t="shared" si="18"/>
        <v>L.120.13</v>
      </c>
      <c r="AM48" s="93"/>
      <c r="AN48" s="93"/>
      <c r="AO48" s="94"/>
      <c r="AP48" s="104">
        <f t="shared" si="15"/>
        <v>4.2857142857142856</v>
      </c>
      <c r="AQ48" s="105"/>
      <c r="AR48" s="105"/>
      <c r="AS48" s="106"/>
      <c r="AT48" s="92" cm="1">
        <f t="array" ref="AT48">INDEX($BZ$3:$BZ$175,MATCH(AL48,$BV$3:$BV$175,0),0)</f>
        <v>23.3</v>
      </c>
      <c r="AU48" s="93"/>
      <c r="AV48" s="94"/>
      <c r="AW48" s="104">
        <f t="shared" si="16"/>
        <v>99.857142857142861</v>
      </c>
      <c r="AX48" s="105"/>
      <c r="AY48" s="105"/>
      <c r="AZ48" s="106"/>
      <c r="BK48" s="13"/>
      <c r="BU48" s="143"/>
      <c r="BV48" s="59" t="s">
        <v>102</v>
      </c>
      <c r="BW48" s="59"/>
      <c r="BX48" s="59"/>
      <c r="BY48" s="59"/>
      <c r="BZ48" s="59">
        <v>9.0299999999999994</v>
      </c>
      <c r="CA48" s="59"/>
      <c r="CB48" s="59"/>
    </row>
    <row r="49" spans="2:80">
      <c r="B49" s="12"/>
      <c r="E49" s="50" t="s">
        <v>44</v>
      </c>
      <c r="F49" s="51"/>
      <c r="G49" s="34">
        <f>+G40</f>
        <v>2.7531429164442853</v>
      </c>
      <c r="H49" s="35"/>
      <c r="I49" s="35"/>
      <c r="J49" s="36"/>
      <c r="K49" s="3">
        <f>+K40</f>
        <v>1</v>
      </c>
      <c r="L49" s="4" t="s">
        <v>56</v>
      </c>
      <c r="M49" s="4"/>
      <c r="N49" s="93" t="str">
        <f>+N40</f>
        <v>L.50.5</v>
      </c>
      <c r="O49" s="93"/>
      <c r="P49" s="93"/>
      <c r="Q49" s="94"/>
      <c r="R49" s="104">
        <f t="shared" ref="R49:R50" si="20">K49*G49</f>
        <v>2.7531429164442853</v>
      </c>
      <c r="S49" s="105"/>
      <c r="T49" s="105"/>
      <c r="U49" s="106"/>
      <c r="V49" s="92" cm="1">
        <f t="array" ref="V49">INDEX($BZ$3:$BZ$175,MATCH(N49,$BV$3:$BV$175,0),0)</f>
        <v>3.77</v>
      </c>
      <c r="W49" s="93"/>
      <c r="X49" s="94"/>
      <c r="Y49" s="104">
        <f t="shared" ref="Y49:Y50" si="21">V49*R49</f>
        <v>10.379348794994955</v>
      </c>
      <c r="Z49" s="105"/>
      <c r="AA49" s="105"/>
      <c r="AB49" s="105"/>
      <c r="AC49" s="32" t="s">
        <v>54</v>
      </c>
      <c r="AD49" s="33"/>
      <c r="AE49" s="34">
        <f t="shared" si="17"/>
        <v>2.1428571428571428</v>
      </c>
      <c r="AF49" s="35"/>
      <c r="AG49" s="35"/>
      <c r="AH49" s="36"/>
      <c r="AI49" s="3">
        <f t="shared" ref="AI49:AI50" si="22">+AI48</f>
        <v>2</v>
      </c>
      <c r="AJ49" s="4" t="s">
        <v>56</v>
      </c>
      <c r="AK49" s="4"/>
      <c r="AL49" s="93" t="str">
        <f t="shared" ref="AL49:AL50" si="23">+AL48</f>
        <v>L.120.13</v>
      </c>
      <c r="AM49" s="93"/>
      <c r="AN49" s="93"/>
      <c r="AO49" s="94"/>
      <c r="AP49" s="104">
        <f t="shared" ref="AP49:AP50" si="24">AI49*AE49</f>
        <v>4.2857142857142856</v>
      </c>
      <c r="AQ49" s="105"/>
      <c r="AR49" s="105"/>
      <c r="AS49" s="106"/>
      <c r="AT49" s="92" cm="1">
        <f t="array" ref="AT49">INDEX($BZ$3:$BZ$175,MATCH(AL49,$BV$3:$BV$175,0),0)</f>
        <v>23.3</v>
      </c>
      <c r="AU49" s="93"/>
      <c r="AV49" s="94"/>
      <c r="AW49" s="104">
        <f t="shared" ref="AW49:AW50" si="25">AT49*AP49</f>
        <v>99.857142857142861</v>
      </c>
      <c r="AX49" s="105"/>
      <c r="AY49" s="105"/>
      <c r="AZ49" s="106"/>
      <c r="BK49" s="13"/>
      <c r="BU49" s="143"/>
      <c r="BV49" s="59" t="s">
        <v>103</v>
      </c>
      <c r="BW49" s="59"/>
      <c r="BX49" s="59"/>
      <c r="BY49" s="59"/>
      <c r="BZ49" s="59">
        <v>11.1</v>
      </c>
      <c r="CA49" s="59"/>
      <c r="CB49" s="59"/>
    </row>
    <row r="50" spans="2:80">
      <c r="B50" s="12"/>
      <c r="E50" s="50" t="s">
        <v>45</v>
      </c>
      <c r="F50" s="51"/>
      <c r="G50" s="34">
        <f>+G39</f>
        <v>2.595374614146309</v>
      </c>
      <c r="H50" s="35"/>
      <c r="I50" s="35"/>
      <c r="J50" s="36"/>
      <c r="K50" s="3">
        <f>+K39</f>
        <v>2</v>
      </c>
      <c r="L50" s="4" t="s">
        <v>56</v>
      </c>
      <c r="M50" s="4"/>
      <c r="N50" s="93" t="str">
        <f>+N39</f>
        <v>L.80.8</v>
      </c>
      <c r="O50" s="93"/>
      <c r="P50" s="93"/>
      <c r="Q50" s="94"/>
      <c r="R50" s="104">
        <f t="shared" si="20"/>
        <v>5.190749228292618</v>
      </c>
      <c r="S50" s="105"/>
      <c r="T50" s="105"/>
      <c r="U50" s="106"/>
      <c r="V50" s="92" cm="1">
        <f t="array" ref="V50">INDEX($BZ$3:$BZ$175,MATCH(N50,$BV$3:$BV$175,0),0)</f>
        <v>9.66</v>
      </c>
      <c r="W50" s="93"/>
      <c r="X50" s="94"/>
      <c r="Y50" s="104">
        <f t="shared" si="21"/>
        <v>50.142637545306691</v>
      </c>
      <c r="Z50" s="105"/>
      <c r="AA50" s="105"/>
      <c r="AB50" s="105"/>
      <c r="AC50" s="32" t="s">
        <v>55</v>
      </c>
      <c r="AD50" s="33"/>
      <c r="AE50" s="34">
        <f t="shared" si="17"/>
        <v>2.1428571428571428</v>
      </c>
      <c r="AF50" s="35"/>
      <c r="AG50" s="35"/>
      <c r="AH50" s="36"/>
      <c r="AI50" s="3">
        <f t="shared" si="22"/>
        <v>2</v>
      </c>
      <c r="AJ50" s="4" t="s">
        <v>56</v>
      </c>
      <c r="AK50" s="4"/>
      <c r="AL50" s="93" t="str">
        <f t="shared" si="23"/>
        <v>L.120.13</v>
      </c>
      <c r="AM50" s="93"/>
      <c r="AN50" s="93"/>
      <c r="AO50" s="94"/>
      <c r="AP50" s="104">
        <f t="shared" si="24"/>
        <v>4.2857142857142856</v>
      </c>
      <c r="AQ50" s="105"/>
      <c r="AR50" s="105"/>
      <c r="AS50" s="106"/>
      <c r="AT50" s="92" cm="1">
        <f t="array" ref="AT50">INDEX($BZ$3:$BZ$175,MATCH(AL50,$BV$3:$BV$175,0),0)</f>
        <v>23.3</v>
      </c>
      <c r="AU50" s="93"/>
      <c r="AV50" s="94"/>
      <c r="AW50" s="104">
        <f t="shared" si="25"/>
        <v>99.857142857142861</v>
      </c>
      <c r="AX50" s="105"/>
      <c r="AY50" s="105"/>
      <c r="AZ50" s="106"/>
      <c r="BK50" s="13"/>
      <c r="BU50" s="143"/>
      <c r="BV50" s="59" t="s">
        <v>104</v>
      </c>
      <c r="BW50" s="59"/>
      <c r="BX50" s="59"/>
      <c r="BY50" s="59"/>
      <c r="BZ50" s="59">
        <v>13.1</v>
      </c>
      <c r="CA50" s="59"/>
      <c r="CB50" s="59"/>
    </row>
    <row r="51" spans="2:80" ht="12" thickBot="1">
      <c r="B51" s="12"/>
      <c r="E51" s="52" t="s">
        <v>251</v>
      </c>
      <c r="F51" s="53"/>
      <c r="G51" s="29">
        <f>+G38</f>
        <v>2.4559797911818975</v>
      </c>
      <c r="H51" s="30"/>
      <c r="I51" s="30"/>
      <c r="J51" s="31"/>
      <c r="K51" s="10">
        <f>+K38</f>
        <v>2</v>
      </c>
      <c r="L51" s="9" t="s">
        <v>56</v>
      </c>
      <c r="M51" s="9"/>
      <c r="N51" s="120" t="str">
        <f>+N38</f>
        <v>L.90.9</v>
      </c>
      <c r="O51" s="120"/>
      <c r="P51" s="120"/>
      <c r="Q51" s="121"/>
      <c r="R51" s="122">
        <f t="shared" si="14"/>
        <v>4.9119595823637949</v>
      </c>
      <c r="S51" s="123"/>
      <c r="T51" s="123"/>
      <c r="U51" s="124"/>
      <c r="V51" s="125" cm="1">
        <f t="array" ref="V51">INDEX($BZ$3:$BZ$175,MATCH(N51,$BV$3:$BV$175,0),0)</f>
        <v>12.2</v>
      </c>
      <c r="W51" s="120"/>
      <c r="X51" s="121"/>
      <c r="Y51" s="122">
        <f>V51*R51</f>
        <v>59.925906904838293</v>
      </c>
      <c r="Z51" s="123"/>
      <c r="AA51" s="123"/>
      <c r="AB51" s="123"/>
      <c r="AC51" s="32" t="s">
        <v>252</v>
      </c>
      <c r="AD51" s="33"/>
      <c r="AE51" s="34">
        <f>+AE48</f>
        <v>2.1428571428571428</v>
      </c>
      <c r="AF51" s="35"/>
      <c r="AG51" s="35"/>
      <c r="AH51" s="36"/>
      <c r="AI51" s="3">
        <f>+AI50</f>
        <v>2</v>
      </c>
      <c r="AJ51" s="4" t="s">
        <v>56</v>
      </c>
      <c r="AK51" s="4"/>
      <c r="AL51" s="93" t="str">
        <f>+AL48</f>
        <v>L.120.13</v>
      </c>
      <c r="AM51" s="93"/>
      <c r="AN51" s="93"/>
      <c r="AO51" s="94"/>
      <c r="AP51" s="104">
        <f t="shared" si="15"/>
        <v>4.2857142857142856</v>
      </c>
      <c r="AQ51" s="105"/>
      <c r="AR51" s="105"/>
      <c r="AS51" s="106"/>
      <c r="AT51" s="92" cm="1">
        <f t="array" ref="AT51">INDEX($BZ$3:$BZ$175,MATCH(AL51,$BV$3:$BV$175,0),0)</f>
        <v>23.3</v>
      </c>
      <c r="AU51" s="93"/>
      <c r="AV51" s="94"/>
      <c r="AW51" s="104">
        <f t="shared" si="16"/>
        <v>99.857142857142861</v>
      </c>
      <c r="AX51" s="105"/>
      <c r="AY51" s="105"/>
      <c r="AZ51" s="106"/>
      <c r="BK51" s="13"/>
      <c r="BU51" s="143"/>
      <c r="BV51" s="59" t="s">
        <v>105</v>
      </c>
      <c r="BW51" s="59"/>
      <c r="BX51" s="59"/>
      <c r="BY51" s="59"/>
      <c r="BZ51" s="59">
        <v>8.49</v>
      </c>
      <c r="CA51" s="59"/>
      <c r="CB51" s="59"/>
    </row>
    <row r="52" spans="2:80" ht="12" thickBot="1">
      <c r="B52" s="12"/>
      <c r="E52" s="1" t="s">
        <v>246</v>
      </c>
      <c r="AC52" s="27" t="s">
        <v>253</v>
      </c>
      <c r="AD52" s="28"/>
      <c r="AE52" s="29">
        <f t="shared" si="17"/>
        <v>2.1428571428571428</v>
      </c>
      <c r="AF52" s="30"/>
      <c r="AG52" s="30"/>
      <c r="AH52" s="31"/>
      <c r="AI52" s="10">
        <f t="shared" si="19"/>
        <v>2</v>
      </c>
      <c r="AJ52" s="9" t="s">
        <v>56</v>
      </c>
      <c r="AK52" s="9"/>
      <c r="AL52" s="120" t="str">
        <f t="shared" si="18"/>
        <v>L.120.13</v>
      </c>
      <c r="AM52" s="120"/>
      <c r="AN52" s="120"/>
      <c r="AO52" s="121"/>
      <c r="AP52" s="122">
        <f t="shared" si="15"/>
        <v>4.2857142857142856</v>
      </c>
      <c r="AQ52" s="123"/>
      <c r="AR52" s="123"/>
      <c r="AS52" s="124"/>
      <c r="AT52" s="125" cm="1">
        <f t="array" ref="AT52">INDEX($BZ$3:$BZ$175,MATCH(AL52,$BV$3:$BV$175,0),0)</f>
        <v>23.3</v>
      </c>
      <c r="AU52" s="120"/>
      <c r="AV52" s="121"/>
      <c r="AW52" s="122">
        <f t="shared" si="16"/>
        <v>99.857142857142861</v>
      </c>
      <c r="AX52" s="123"/>
      <c r="AY52" s="123"/>
      <c r="AZ52" s="124"/>
      <c r="BK52" s="13"/>
      <c r="BU52" s="143"/>
      <c r="BV52" s="59" t="s">
        <v>106</v>
      </c>
      <c r="BW52" s="59"/>
      <c r="BX52" s="59"/>
      <c r="BY52" s="59"/>
      <c r="BZ52" s="59">
        <v>9.66</v>
      </c>
      <c r="CA52" s="59"/>
      <c r="CB52" s="59"/>
    </row>
    <row r="53" spans="2:80">
      <c r="B53" s="12"/>
      <c r="AM53" s="114" t="s">
        <v>238</v>
      </c>
      <c r="AN53" s="115"/>
      <c r="AO53" s="115"/>
      <c r="AP53" s="115"/>
      <c r="AQ53" s="115"/>
      <c r="AR53" s="115"/>
      <c r="AS53" s="115"/>
      <c r="AT53" s="115"/>
      <c r="AU53" s="115"/>
      <c r="AV53" s="116"/>
      <c r="AW53" s="112">
        <f>SUM(Y24:Y51)+SUM(AW24:AW52)</f>
        <v>3612.1756778877898</v>
      </c>
      <c r="AX53" s="112"/>
      <c r="AY53" s="115"/>
      <c r="AZ53" s="116"/>
      <c r="BK53" s="13"/>
      <c r="BU53" s="143"/>
      <c r="BV53" s="59" t="s">
        <v>107</v>
      </c>
      <c r="BW53" s="59"/>
      <c r="BX53" s="59"/>
      <c r="BY53" s="59"/>
      <c r="BZ53" s="59">
        <v>11.9</v>
      </c>
      <c r="CA53" s="59"/>
      <c r="CB53" s="59"/>
    </row>
    <row r="54" spans="2:80">
      <c r="B54" s="12"/>
      <c r="E54" s="17" t="s">
        <v>262</v>
      </c>
      <c r="AM54" s="95" t="s">
        <v>239</v>
      </c>
      <c r="AN54" s="96"/>
      <c r="AO54" s="96"/>
      <c r="AP54" s="96"/>
      <c r="AQ54" s="96"/>
      <c r="AR54" s="96"/>
      <c r="AS54" s="96"/>
      <c r="AT54" s="96"/>
      <c r="AU54" s="96"/>
      <c r="AV54" s="97"/>
      <c r="AW54" s="132">
        <f>+AW53/1000</f>
        <v>3.6121756778877896</v>
      </c>
      <c r="AX54" s="132"/>
      <c r="AY54" s="133"/>
      <c r="AZ54" s="134"/>
      <c r="BK54" s="13"/>
      <c r="BU54" s="143"/>
      <c r="BV54" s="59" t="s">
        <v>108</v>
      </c>
      <c r="BW54" s="59"/>
      <c r="BX54" s="59"/>
      <c r="BY54" s="59"/>
      <c r="BZ54" s="59">
        <v>14.1</v>
      </c>
      <c r="CA54" s="59"/>
      <c r="CB54" s="59"/>
    </row>
    <row r="55" spans="2:80">
      <c r="B55" s="12"/>
      <c r="E55" s="61">
        <v>200</v>
      </c>
      <c r="F55" s="61"/>
      <c r="G55" s="1" t="s">
        <v>241</v>
      </c>
      <c r="I55" s="61">
        <v>200</v>
      </c>
      <c r="J55" s="61"/>
      <c r="K55" s="1" t="s">
        <v>241</v>
      </c>
      <c r="M55" s="61">
        <v>10</v>
      </c>
      <c r="N55" s="61"/>
      <c r="O55" s="1" t="s">
        <v>241</v>
      </c>
      <c r="Q55" s="62">
        <v>30</v>
      </c>
      <c r="R55" s="62"/>
      <c r="S55" s="1" t="s">
        <v>245</v>
      </c>
      <c r="U55" s="62">
        <v>7850</v>
      </c>
      <c r="V55" s="62"/>
      <c r="W55" s="1" t="s">
        <v>244</v>
      </c>
      <c r="Y55" s="11" t="s">
        <v>240</v>
      </c>
      <c r="Z55" s="62">
        <f>E55/1000*I55/1000*M55/1000*Q55*U55</f>
        <v>94.2</v>
      </c>
      <c r="AA55" s="62"/>
      <c r="AB55" s="62"/>
      <c r="AC55" s="1" t="s">
        <v>242</v>
      </c>
      <c r="AF55" s="139" t="s">
        <v>243</v>
      </c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8">
        <f>+AW54+Z55/1000</f>
        <v>3.7063756778877894</v>
      </c>
      <c r="AX55" s="138"/>
      <c r="AY55" s="138"/>
      <c r="AZ55" s="138"/>
      <c r="BK55" s="13"/>
      <c r="BU55" s="143"/>
      <c r="BV55" s="59" t="s">
        <v>109</v>
      </c>
      <c r="BW55" s="59"/>
      <c r="BX55" s="59"/>
      <c r="BY55" s="59"/>
      <c r="BZ55" s="59">
        <v>16.100000000000001</v>
      </c>
      <c r="CA55" s="59"/>
      <c r="CB55" s="59"/>
    </row>
    <row r="56" spans="2:80" ht="12" thickBot="1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20"/>
      <c r="BU56" s="143"/>
      <c r="BV56" s="59" t="s">
        <v>110</v>
      </c>
      <c r="BW56" s="59"/>
      <c r="BX56" s="59"/>
      <c r="BY56" s="59"/>
      <c r="BZ56" s="59">
        <v>10.9</v>
      </c>
      <c r="CA56" s="59"/>
      <c r="CB56" s="59"/>
    </row>
    <row r="57" spans="2:80" ht="12" thickBot="1">
      <c r="BU57" s="143"/>
      <c r="BV57" s="59" t="s">
        <v>111</v>
      </c>
      <c r="BW57" s="59"/>
      <c r="BX57" s="59"/>
      <c r="BY57" s="59"/>
      <c r="BZ57" s="59">
        <v>12.2</v>
      </c>
      <c r="CA57" s="59"/>
      <c r="CB57" s="59"/>
    </row>
    <row r="58" spans="2:80" ht="48.75" customHeight="1">
      <c r="B58" s="145" t="s">
        <v>258</v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7"/>
      <c r="BU58" s="143"/>
      <c r="BV58" s="59" t="s">
        <v>112</v>
      </c>
      <c r="BW58" s="59"/>
      <c r="BX58" s="59"/>
      <c r="BY58" s="59"/>
      <c r="BZ58" s="59">
        <v>14.7</v>
      </c>
      <c r="CA58" s="59"/>
      <c r="CB58" s="59"/>
    </row>
    <row r="59" spans="2:80">
      <c r="B59" s="12"/>
      <c r="AP59" s="21" t="s">
        <v>256</v>
      </c>
      <c r="BK59" s="13"/>
      <c r="BU59" s="143"/>
      <c r="BV59" s="59" t="s">
        <v>113</v>
      </c>
      <c r="BW59" s="59"/>
      <c r="BX59" s="59"/>
      <c r="BY59" s="59"/>
      <c r="BZ59" s="59">
        <v>17.100000000000001</v>
      </c>
      <c r="CA59" s="59"/>
      <c r="CB59" s="59"/>
    </row>
    <row r="60" spans="2:80">
      <c r="B60" s="12"/>
      <c r="Z60" s="1" t="s">
        <v>6</v>
      </c>
      <c r="AD60" s="1" t="s">
        <v>7</v>
      </c>
      <c r="BK60" s="13"/>
      <c r="BU60" s="143"/>
      <c r="BV60" s="59" t="s">
        <v>114</v>
      </c>
      <c r="BW60" s="59"/>
      <c r="BX60" s="59"/>
      <c r="BY60" s="59"/>
      <c r="BZ60" s="59">
        <v>20.7</v>
      </c>
      <c r="CA60" s="59"/>
      <c r="CB60" s="59"/>
    </row>
    <row r="61" spans="2:80">
      <c r="B61" s="12"/>
      <c r="F61" s="14" t="s">
        <v>47</v>
      </c>
      <c r="H61" s="62">
        <f>ATAN(BC62/(AB73/2))*180/PI()</f>
        <v>8.4186628777996493</v>
      </c>
      <c r="I61" s="62"/>
      <c r="J61" s="15" t="s">
        <v>48</v>
      </c>
      <c r="V61" s="1" t="s">
        <v>5</v>
      </c>
      <c r="AI61" s="1" t="s">
        <v>8</v>
      </c>
      <c r="BC61" s="16" t="s">
        <v>0</v>
      </c>
      <c r="BK61" s="13"/>
      <c r="BU61" s="143"/>
      <c r="BV61" s="59" t="s">
        <v>115</v>
      </c>
      <c r="BW61" s="59"/>
      <c r="BX61" s="59"/>
      <c r="BY61" s="59"/>
      <c r="BZ61" s="59">
        <v>12.2</v>
      </c>
      <c r="CA61" s="59"/>
      <c r="CB61" s="59"/>
    </row>
    <row r="62" spans="2:80">
      <c r="B62" s="12"/>
      <c r="O62" s="1" t="s">
        <v>3</v>
      </c>
      <c r="R62" s="1" t="s">
        <v>4</v>
      </c>
      <c r="AM62" s="1" t="s">
        <v>9</v>
      </c>
      <c r="AQ62" s="1" t="s">
        <v>10</v>
      </c>
      <c r="BC62" s="60">
        <v>1.85</v>
      </c>
      <c r="BK62" s="13"/>
      <c r="BU62" s="143"/>
      <c r="BV62" s="59" t="s">
        <v>116</v>
      </c>
      <c r="BW62" s="59"/>
      <c r="BX62" s="59"/>
      <c r="BY62" s="59"/>
      <c r="BZ62" s="59">
        <v>15.1</v>
      </c>
      <c r="CA62" s="59"/>
      <c r="CB62" s="59"/>
    </row>
    <row r="63" spans="2:80">
      <c r="B63" s="12"/>
      <c r="J63" s="1" t="s">
        <v>2</v>
      </c>
      <c r="AT63" s="1" t="s">
        <v>11</v>
      </c>
      <c r="BC63" s="60"/>
      <c r="BK63" s="13"/>
      <c r="BU63" s="143"/>
      <c r="BV63" s="59" t="s">
        <v>117</v>
      </c>
      <c r="BW63" s="59"/>
      <c r="BX63" s="59"/>
      <c r="BY63" s="59"/>
      <c r="BZ63" s="59">
        <v>17.8</v>
      </c>
      <c r="CA63" s="59"/>
      <c r="CB63" s="59"/>
    </row>
    <row r="64" spans="2:80">
      <c r="B64" s="12"/>
      <c r="F64" s="1" t="s">
        <v>1</v>
      </c>
      <c r="AB64" s="1" t="s">
        <v>27</v>
      </c>
      <c r="AY64" s="1" t="s">
        <v>12</v>
      </c>
      <c r="BC64" s="60"/>
      <c r="BK64" s="13"/>
      <c r="BU64" s="143"/>
      <c r="BV64" s="59" t="s">
        <v>118</v>
      </c>
      <c r="BW64" s="59"/>
      <c r="BX64" s="59"/>
      <c r="BY64" s="59"/>
      <c r="BZ64" s="59">
        <v>20.6</v>
      </c>
      <c r="CA64" s="59"/>
      <c r="CB64" s="59"/>
    </row>
    <row r="65" spans="2:80">
      <c r="B65" s="12"/>
      <c r="T65" s="1" t="s">
        <v>25</v>
      </c>
      <c r="X65" s="1" t="s">
        <v>26</v>
      </c>
      <c r="AD65" s="1" t="s">
        <v>40</v>
      </c>
      <c r="AH65" s="1" t="s">
        <v>41</v>
      </c>
      <c r="BK65" s="13"/>
      <c r="BU65" s="143"/>
      <c r="BV65" s="59" t="s">
        <v>119</v>
      </c>
      <c r="BW65" s="59"/>
      <c r="BX65" s="59"/>
      <c r="BY65" s="59"/>
      <c r="BZ65" s="59">
        <v>23.2</v>
      </c>
      <c r="CA65" s="59"/>
      <c r="CB65" s="59"/>
    </row>
    <row r="66" spans="2:80">
      <c r="B66" s="12"/>
      <c r="F66" s="15" t="s">
        <v>46</v>
      </c>
      <c r="L66" s="1" t="s">
        <v>23</v>
      </c>
      <c r="P66" s="1" t="s">
        <v>24</v>
      </c>
      <c r="V66" s="1" t="s">
        <v>38</v>
      </c>
      <c r="Z66" s="1" t="s">
        <v>39</v>
      </c>
      <c r="AF66" s="1" t="s">
        <v>28</v>
      </c>
      <c r="AJ66" s="1" t="s">
        <v>29</v>
      </c>
      <c r="AO66" s="1" t="s">
        <v>30</v>
      </c>
      <c r="AS66" s="1" t="s">
        <v>31</v>
      </c>
      <c r="AW66" s="1" t="s">
        <v>32</v>
      </c>
      <c r="BC66" s="16" t="s">
        <v>0</v>
      </c>
      <c r="BK66" s="13"/>
      <c r="BU66" s="143"/>
      <c r="BV66" s="59" t="s">
        <v>120</v>
      </c>
      <c r="BW66" s="59"/>
      <c r="BX66" s="59"/>
      <c r="BY66" s="59"/>
      <c r="BZ66" s="59">
        <v>28.4</v>
      </c>
      <c r="CA66" s="59"/>
      <c r="CB66" s="59"/>
    </row>
    <row r="67" spans="2:80">
      <c r="B67" s="12"/>
      <c r="D67" s="1" t="s">
        <v>21</v>
      </c>
      <c r="H67" s="1" t="s">
        <v>22</v>
      </c>
      <c r="N67" s="1" t="s">
        <v>36</v>
      </c>
      <c r="R67" s="1" t="s">
        <v>37</v>
      </c>
      <c r="AM67" s="1" t="s">
        <v>42</v>
      </c>
      <c r="AQ67" s="1" t="s">
        <v>51</v>
      </c>
      <c r="AU67" s="1" t="s">
        <v>43</v>
      </c>
      <c r="BA67" s="1" t="s">
        <v>33</v>
      </c>
      <c r="BC67" s="60">
        <v>1.2</v>
      </c>
      <c r="BK67" s="13"/>
      <c r="BU67" s="143"/>
      <c r="BV67" s="59" t="s">
        <v>121</v>
      </c>
      <c r="BW67" s="59"/>
      <c r="BX67" s="59"/>
      <c r="BY67" s="59"/>
      <c r="BZ67" s="59">
        <v>16.600000000000001</v>
      </c>
      <c r="CA67" s="59"/>
      <c r="CB67" s="59"/>
    </row>
    <row r="68" spans="2:80">
      <c r="B68" s="12"/>
      <c r="F68" s="1" t="s">
        <v>34</v>
      </c>
      <c r="J68" s="1" t="s">
        <v>35</v>
      </c>
      <c r="AY68" s="1" t="s">
        <v>44</v>
      </c>
      <c r="BC68" s="60"/>
      <c r="BK68" s="13"/>
      <c r="BU68" s="143"/>
      <c r="BV68" s="59" t="s">
        <v>122</v>
      </c>
      <c r="BW68" s="59"/>
      <c r="BX68" s="59"/>
      <c r="BY68" s="59"/>
      <c r="BZ68" s="59">
        <v>19.7</v>
      </c>
      <c r="CA68" s="59"/>
      <c r="CB68" s="59"/>
    </row>
    <row r="69" spans="2:80">
      <c r="B69" s="12"/>
      <c r="BC69" s="60"/>
      <c r="BK69" s="13"/>
      <c r="BU69" s="143"/>
      <c r="BV69" s="59" t="s">
        <v>123</v>
      </c>
      <c r="BW69" s="59"/>
      <c r="BX69" s="59"/>
      <c r="BY69" s="59"/>
      <c r="BZ69" s="59">
        <v>22.8</v>
      </c>
      <c r="CA69" s="59"/>
      <c r="CB69" s="59"/>
    </row>
    <row r="70" spans="2:80">
      <c r="B70" s="12"/>
      <c r="F70" s="1" t="s">
        <v>13</v>
      </c>
      <c r="J70" s="1" t="s">
        <v>14</v>
      </c>
      <c r="N70" s="1" t="s">
        <v>15</v>
      </c>
      <c r="R70" s="1" t="s">
        <v>16</v>
      </c>
      <c r="V70" s="1" t="s">
        <v>17</v>
      </c>
      <c r="Z70" s="1" t="s">
        <v>18</v>
      </c>
      <c r="AD70" s="1" t="s">
        <v>19</v>
      </c>
      <c r="AI70" s="1" t="s">
        <v>20</v>
      </c>
      <c r="AM70" s="1" t="s">
        <v>52</v>
      </c>
      <c r="AP70" s="1" t="s">
        <v>53</v>
      </c>
      <c r="AT70" s="1" t="s">
        <v>54</v>
      </c>
      <c r="AX70" s="1" t="s">
        <v>55</v>
      </c>
      <c r="BK70" s="13"/>
      <c r="BU70" s="143"/>
      <c r="BV70" s="59" t="s">
        <v>124</v>
      </c>
      <c r="BW70" s="59"/>
      <c r="BX70" s="59"/>
      <c r="BY70" s="59"/>
      <c r="BZ70" s="59">
        <v>19.899999999999999</v>
      </c>
      <c r="CA70" s="59"/>
      <c r="CB70" s="59"/>
    </row>
    <row r="71" spans="2:80">
      <c r="B71" s="12"/>
      <c r="F71" s="62">
        <f>+AB73/12</f>
        <v>2.0833333333333335</v>
      </c>
      <c r="G71" s="62"/>
      <c r="H71" s="1" t="s">
        <v>0</v>
      </c>
      <c r="J71" s="62">
        <f>+F71</f>
        <v>2.0833333333333335</v>
      </c>
      <c r="K71" s="62"/>
      <c r="L71" s="1" t="s">
        <v>0</v>
      </c>
      <c r="N71" s="62">
        <f>+J71</f>
        <v>2.0833333333333335</v>
      </c>
      <c r="O71" s="62"/>
      <c r="P71" s="1" t="s">
        <v>0</v>
      </c>
      <c r="R71" s="62">
        <f>+N71</f>
        <v>2.0833333333333335</v>
      </c>
      <c r="S71" s="62"/>
      <c r="T71" s="1" t="s">
        <v>0</v>
      </c>
      <c r="V71" s="62">
        <f>+R71</f>
        <v>2.0833333333333335</v>
      </c>
      <c r="W71" s="62"/>
      <c r="X71" s="1" t="s">
        <v>0</v>
      </c>
      <c r="Z71" s="62">
        <f>+V71</f>
        <v>2.0833333333333335</v>
      </c>
      <c r="AA71" s="62"/>
      <c r="AB71" s="1" t="s">
        <v>0</v>
      </c>
      <c r="AD71" s="62">
        <f>+Z71</f>
        <v>2.0833333333333335</v>
      </c>
      <c r="AE71" s="62"/>
      <c r="AF71" s="1" t="s">
        <v>0</v>
      </c>
      <c r="AH71" s="62">
        <f>+AD71</f>
        <v>2.0833333333333335</v>
      </c>
      <c r="AI71" s="62"/>
      <c r="AJ71" s="1" t="s">
        <v>0</v>
      </c>
      <c r="AL71" s="62">
        <f>+AH71</f>
        <v>2.0833333333333335</v>
      </c>
      <c r="AM71" s="62"/>
      <c r="AN71" s="1" t="s">
        <v>0</v>
      </c>
      <c r="AP71" s="62">
        <f>+AL71</f>
        <v>2.0833333333333335</v>
      </c>
      <c r="AQ71" s="62"/>
      <c r="AR71" s="1" t="s">
        <v>0</v>
      </c>
      <c r="AT71" s="62">
        <f>+AP71</f>
        <v>2.0833333333333335</v>
      </c>
      <c r="AU71" s="62"/>
      <c r="AV71" s="1" t="s">
        <v>0</v>
      </c>
      <c r="AX71" s="62">
        <f>+AT71</f>
        <v>2.0833333333333335</v>
      </c>
      <c r="AY71" s="62"/>
      <c r="AZ71" s="1" t="s">
        <v>0</v>
      </c>
      <c r="BK71" s="13"/>
      <c r="BU71" s="143"/>
      <c r="BV71" s="59" t="s">
        <v>125</v>
      </c>
      <c r="BW71" s="59"/>
      <c r="BX71" s="59"/>
      <c r="BY71" s="59"/>
      <c r="BZ71" s="59">
        <v>21.6</v>
      </c>
      <c r="CA71" s="59"/>
      <c r="CB71" s="59"/>
    </row>
    <row r="72" spans="2:80">
      <c r="B72" s="12"/>
      <c r="BK72" s="13"/>
      <c r="BU72" s="143"/>
      <c r="BV72" s="59" t="s">
        <v>126</v>
      </c>
      <c r="BW72" s="59"/>
      <c r="BX72" s="59"/>
      <c r="BY72" s="59"/>
      <c r="BZ72" s="59">
        <v>23.3</v>
      </c>
      <c r="CA72" s="59"/>
      <c r="CB72" s="59"/>
    </row>
    <row r="73" spans="2:80">
      <c r="B73" s="12"/>
      <c r="AB73" s="61">
        <v>25</v>
      </c>
      <c r="AC73" s="61"/>
      <c r="AD73" s="1" t="s">
        <v>0</v>
      </c>
      <c r="BK73" s="13"/>
      <c r="BU73" s="143"/>
      <c r="BV73" s="59" t="s">
        <v>127</v>
      </c>
      <c r="BW73" s="59"/>
      <c r="BX73" s="59"/>
      <c r="BY73" s="59"/>
      <c r="BZ73" s="59">
        <v>26.6</v>
      </c>
      <c r="CA73" s="59"/>
      <c r="CB73" s="59"/>
    </row>
    <row r="74" spans="2:80">
      <c r="B74" s="12"/>
      <c r="BK74" s="13"/>
      <c r="BU74" s="143"/>
      <c r="BV74" s="59" t="s">
        <v>128</v>
      </c>
      <c r="BW74" s="59"/>
      <c r="BX74" s="59"/>
      <c r="BY74" s="59"/>
      <c r="BZ74" s="59">
        <v>23.6</v>
      </c>
      <c r="CA74" s="59"/>
      <c r="CB74" s="59"/>
    </row>
    <row r="75" spans="2:80" ht="11.25" customHeight="1">
      <c r="B75" s="12"/>
      <c r="F75" s="63" t="s">
        <v>49</v>
      </c>
      <c r="G75" s="64"/>
      <c r="H75" s="63" t="s">
        <v>50</v>
      </c>
      <c r="I75" s="69"/>
      <c r="J75" s="69"/>
      <c r="K75" s="64"/>
      <c r="L75" s="75" t="s">
        <v>233</v>
      </c>
      <c r="M75" s="76"/>
      <c r="N75" s="76"/>
      <c r="O75" s="76"/>
      <c r="P75" s="76"/>
      <c r="Q75" s="76"/>
      <c r="R75" s="77"/>
      <c r="S75" s="78" t="s">
        <v>235</v>
      </c>
      <c r="T75" s="79"/>
      <c r="U75" s="79"/>
      <c r="V75" s="80"/>
      <c r="W75" s="78" t="s">
        <v>236</v>
      </c>
      <c r="X75" s="79"/>
      <c r="Y75" s="80"/>
      <c r="Z75" s="78" t="s">
        <v>237</v>
      </c>
      <c r="AA75" s="79"/>
      <c r="AB75" s="79"/>
      <c r="AC75" s="79"/>
      <c r="AD75" s="135" t="s">
        <v>49</v>
      </c>
      <c r="AE75" s="64"/>
      <c r="AF75" s="63" t="s">
        <v>50</v>
      </c>
      <c r="AG75" s="69"/>
      <c r="AH75" s="69"/>
      <c r="AI75" s="64"/>
      <c r="AJ75" s="75" t="s">
        <v>233</v>
      </c>
      <c r="AK75" s="76"/>
      <c r="AL75" s="76"/>
      <c r="AM75" s="76"/>
      <c r="AN75" s="76"/>
      <c r="AO75" s="76"/>
      <c r="AP75" s="77"/>
      <c r="AQ75" s="78" t="s">
        <v>235</v>
      </c>
      <c r="AR75" s="79"/>
      <c r="AS75" s="79"/>
      <c r="AT75" s="80"/>
      <c r="AU75" s="78" t="s">
        <v>236</v>
      </c>
      <c r="AV75" s="79"/>
      <c r="AW75" s="80"/>
      <c r="AX75" s="78" t="s">
        <v>237</v>
      </c>
      <c r="AY75" s="79"/>
      <c r="AZ75" s="79"/>
      <c r="BA75" s="80"/>
      <c r="BK75" s="13"/>
      <c r="BU75" s="143"/>
      <c r="BV75" s="59" t="s">
        <v>129</v>
      </c>
      <c r="BW75" s="59"/>
      <c r="BX75" s="59"/>
      <c r="BY75" s="59"/>
      <c r="BZ75" s="59">
        <v>27.2</v>
      </c>
      <c r="CA75" s="59"/>
      <c r="CB75" s="59"/>
    </row>
    <row r="76" spans="2:80">
      <c r="B76" s="12"/>
      <c r="F76" s="65"/>
      <c r="G76" s="66"/>
      <c r="H76" s="65"/>
      <c r="I76" s="70"/>
      <c r="J76" s="70"/>
      <c r="K76" s="66"/>
      <c r="L76" s="75"/>
      <c r="M76" s="76"/>
      <c r="N76" s="76"/>
      <c r="O76" s="76"/>
      <c r="P76" s="76"/>
      <c r="Q76" s="76"/>
      <c r="R76" s="77"/>
      <c r="S76" s="81"/>
      <c r="T76" s="82"/>
      <c r="U76" s="82"/>
      <c r="V76" s="83"/>
      <c r="W76" s="81"/>
      <c r="X76" s="82"/>
      <c r="Y76" s="83"/>
      <c r="Z76" s="81"/>
      <c r="AA76" s="82"/>
      <c r="AB76" s="82"/>
      <c r="AC76" s="82"/>
      <c r="AD76" s="136"/>
      <c r="AE76" s="66"/>
      <c r="AF76" s="65"/>
      <c r="AG76" s="70"/>
      <c r="AH76" s="70"/>
      <c r="AI76" s="66"/>
      <c r="AJ76" s="75"/>
      <c r="AK76" s="76"/>
      <c r="AL76" s="76"/>
      <c r="AM76" s="76"/>
      <c r="AN76" s="76"/>
      <c r="AO76" s="76"/>
      <c r="AP76" s="77"/>
      <c r="AQ76" s="81"/>
      <c r="AR76" s="82"/>
      <c r="AS76" s="82"/>
      <c r="AT76" s="83"/>
      <c r="AU76" s="81"/>
      <c r="AV76" s="82"/>
      <c r="AW76" s="83"/>
      <c r="AX76" s="81"/>
      <c r="AY76" s="82"/>
      <c r="AZ76" s="82"/>
      <c r="BA76" s="83"/>
      <c r="BK76" s="13"/>
      <c r="BU76" s="143"/>
      <c r="BV76" s="59" t="s">
        <v>130</v>
      </c>
      <c r="BW76" s="59"/>
      <c r="BX76" s="59"/>
      <c r="BY76" s="59"/>
      <c r="BZ76" s="59">
        <v>30.9</v>
      </c>
      <c r="CA76" s="59"/>
      <c r="CB76" s="59"/>
    </row>
    <row r="77" spans="2:80">
      <c r="B77" s="12"/>
      <c r="F77" s="65"/>
      <c r="G77" s="66"/>
      <c r="H77" s="65"/>
      <c r="I77" s="70"/>
      <c r="J77" s="70"/>
      <c r="K77" s="66"/>
      <c r="L77" s="75"/>
      <c r="M77" s="76"/>
      <c r="N77" s="76"/>
      <c r="O77" s="76"/>
      <c r="P77" s="76"/>
      <c r="Q77" s="76"/>
      <c r="R77" s="77"/>
      <c r="S77" s="81"/>
      <c r="T77" s="82"/>
      <c r="U77" s="82"/>
      <c r="V77" s="83"/>
      <c r="W77" s="81"/>
      <c r="X77" s="82"/>
      <c r="Y77" s="83"/>
      <c r="Z77" s="81"/>
      <c r="AA77" s="82"/>
      <c r="AB77" s="82"/>
      <c r="AC77" s="82"/>
      <c r="AD77" s="136"/>
      <c r="AE77" s="66"/>
      <c r="AF77" s="65"/>
      <c r="AG77" s="70"/>
      <c r="AH77" s="70"/>
      <c r="AI77" s="66"/>
      <c r="AJ77" s="75"/>
      <c r="AK77" s="76"/>
      <c r="AL77" s="76"/>
      <c r="AM77" s="76"/>
      <c r="AN77" s="76"/>
      <c r="AO77" s="76"/>
      <c r="AP77" s="77"/>
      <c r="AQ77" s="81"/>
      <c r="AR77" s="82"/>
      <c r="AS77" s="82"/>
      <c r="AT77" s="83"/>
      <c r="AU77" s="81"/>
      <c r="AV77" s="82"/>
      <c r="AW77" s="83"/>
      <c r="AX77" s="81"/>
      <c r="AY77" s="82"/>
      <c r="AZ77" s="82"/>
      <c r="BA77" s="83"/>
      <c r="BK77" s="13"/>
      <c r="BU77" s="143"/>
      <c r="BV77" s="59" t="s">
        <v>131</v>
      </c>
      <c r="BW77" s="59"/>
      <c r="BX77" s="59"/>
      <c r="BY77" s="59"/>
      <c r="BZ77" s="59">
        <v>27.5</v>
      </c>
      <c r="CA77" s="59"/>
      <c r="CB77" s="59"/>
    </row>
    <row r="78" spans="2:80" ht="12" thickBot="1">
      <c r="B78" s="12"/>
      <c r="F78" s="67"/>
      <c r="G78" s="68"/>
      <c r="H78" s="67"/>
      <c r="I78" s="71"/>
      <c r="J78" s="71"/>
      <c r="K78" s="68"/>
      <c r="L78" s="72" t="s">
        <v>232</v>
      </c>
      <c r="M78" s="73"/>
      <c r="N78" s="73"/>
      <c r="O78" s="73" t="s">
        <v>234</v>
      </c>
      <c r="P78" s="73"/>
      <c r="Q78" s="73"/>
      <c r="R78" s="74"/>
      <c r="S78" s="84"/>
      <c r="T78" s="85"/>
      <c r="U78" s="85"/>
      <c r="V78" s="86"/>
      <c r="W78" s="84"/>
      <c r="X78" s="85"/>
      <c r="Y78" s="86"/>
      <c r="Z78" s="84"/>
      <c r="AA78" s="85"/>
      <c r="AB78" s="85"/>
      <c r="AC78" s="85"/>
      <c r="AD78" s="137"/>
      <c r="AE78" s="68"/>
      <c r="AF78" s="67"/>
      <c r="AG78" s="71"/>
      <c r="AH78" s="71"/>
      <c r="AI78" s="68"/>
      <c r="AJ78" s="72" t="s">
        <v>232</v>
      </c>
      <c r="AK78" s="73"/>
      <c r="AL78" s="73"/>
      <c r="AM78" s="73" t="s">
        <v>234</v>
      </c>
      <c r="AN78" s="73"/>
      <c r="AO78" s="73"/>
      <c r="AP78" s="74"/>
      <c r="AQ78" s="84"/>
      <c r="AR78" s="85"/>
      <c r="AS78" s="85"/>
      <c r="AT78" s="86"/>
      <c r="AU78" s="84"/>
      <c r="AV78" s="85"/>
      <c r="AW78" s="86"/>
      <c r="AX78" s="84"/>
      <c r="AY78" s="85"/>
      <c r="AZ78" s="85"/>
      <c r="BA78" s="86"/>
      <c r="BK78" s="13"/>
      <c r="BU78" s="143"/>
      <c r="BV78" s="59" t="s">
        <v>132</v>
      </c>
      <c r="BW78" s="59"/>
      <c r="BX78" s="59"/>
      <c r="BY78" s="59"/>
      <c r="BZ78" s="59">
        <v>31.4</v>
      </c>
      <c r="CA78" s="59"/>
      <c r="CB78" s="59"/>
    </row>
    <row r="79" spans="2:80" ht="12" thickTop="1">
      <c r="B79" s="12"/>
      <c r="F79" s="50" t="s">
        <v>1</v>
      </c>
      <c r="G79" s="51"/>
      <c r="H79" s="47">
        <f>SQRT((AB73/2)^2+BC62^2)/6</f>
        <v>2.1060264058701219</v>
      </c>
      <c r="I79" s="48"/>
      <c r="J79" s="48"/>
      <c r="K79" s="49"/>
      <c r="L79" s="22">
        <v>2</v>
      </c>
      <c r="M79" s="2" t="s">
        <v>56</v>
      </c>
      <c r="N79" s="2"/>
      <c r="O79" s="98" t="s">
        <v>120</v>
      </c>
      <c r="P79" s="98"/>
      <c r="Q79" s="98"/>
      <c r="R79" s="99"/>
      <c r="S79" s="101">
        <f>L79*H79</f>
        <v>4.2120528117402438</v>
      </c>
      <c r="T79" s="102"/>
      <c r="U79" s="102"/>
      <c r="V79" s="103"/>
      <c r="W79" s="89" cm="1">
        <f t="array" ref="W79">INDEX($BZ$3:$BZ$175,MATCH(O79,$BV$3:$BV$175,0),0)</f>
        <v>28.4</v>
      </c>
      <c r="X79" s="90"/>
      <c r="Y79" s="91"/>
      <c r="Z79" s="101">
        <f t="shared" ref="Z79:Z102" si="26">W79*S79</f>
        <v>119.62229985342292</v>
      </c>
      <c r="AA79" s="102"/>
      <c r="AB79" s="102"/>
      <c r="AC79" s="102"/>
      <c r="AD79" s="32" t="s">
        <v>21</v>
      </c>
      <c r="AE79" s="33"/>
      <c r="AF79" s="47">
        <f>+BC67</f>
        <v>1.2</v>
      </c>
      <c r="AG79" s="48"/>
      <c r="AH79" s="48"/>
      <c r="AI79" s="49"/>
      <c r="AJ79" s="25">
        <v>2</v>
      </c>
      <c r="AK79" s="8" t="s">
        <v>56</v>
      </c>
      <c r="AL79" s="8"/>
      <c r="AM79" s="109" t="s">
        <v>97</v>
      </c>
      <c r="AN79" s="109"/>
      <c r="AO79" s="109"/>
      <c r="AP79" s="110"/>
      <c r="AQ79" s="126">
        <f t="shared" ref="AQ79" si="27">AJ79*AF79</f>
        <v>2.4</v>
      </c>
      <c r="AR79" s="127"/>
      <c r="AS79" s="127"/>
      <c r="AT79" s="128"/>
      <c r="AU79" s="129" cm="1">
        <f t="array" ref="AU79">INDEX($BZ$3:$BZ$175,MATCH(AM79,$BV$3:$BV$175,0),0)</f>
        <v>7.38</v>
      </c>
      <c r="AV79" s="130"/>
      <c r="AW79" s="131"/>
      <c r="AX79" s="126">
        <f t="shared" ref="AX79" si="28">AU79*AQ79</f>
        <v>17.712</v>
      </c>
      <c r="AY79" s="127"/>
      <c r="AZ79" s="127"/>
      <c r="BA79" s="128"/>
      <c r="BK79" s="13"/>
      <c r="BU79" s="143"/>
      <c r="BV79" s="59" t="s">
        <v>133</v>
      </c>
      <c r="BW79" s="59"/>
      <c r="BX79" s="59"/>
      <c r="BY79" s="59"/>
      <c r="BZ79" s="59">
        <v>27.3</v>
      </c>
      <c r="CA79" s="59"/>
      <c r="CB79" s="59"/>
    </row>
    <row r="80" spans="2:80">
      <c r="B80" s="12"/>
      <c r="F80" s="50" t="s">
        <v>2</v>
      </c>
      <c r="G80" s="51"/>
      <c r="H80" s="34">
        <f>+H79</f>
        <v>2.1060264058701219</v>
      </c>
      <c r="I80" s="35"/>
      <c r="J80" s="35"/>
      <c r="K80" s="36"/>
      <c r="L80" s="3">
        <f>+L79</f>
        <v>2</v>
      </c>
      <c r="M80" s="4" t="s">
        <v>56</v>
      </c>
      <c r="N80" s="4"/>
      <c r="O80" s="93" t="str">
        <f>+O79</f>
        <v>L.100.20</v>
      </c>
      <c r="P80" s="93"/>
      <c r="Q80" s="93"/>
      <c r="R80" s="94"/>
      <c r="S80" s="104">
        <f t="shared" ref="S80:S90" si="29">L80*H80</f>
        <v>4.2120528117402438</v>
      </c>
      <c r="T80" s="105"/>
      <c r="U80" s="105"/>
      <c r="V80" s="106"/>
      <c r="W80" s="92" cm="1">
        <f t="array" ref="W80">INDEX($BZ$3:$BZ$175,MATCH(O80,$BV$3:$BV$175,0),0)</f>
        <v>28.4</v>
      </c>
      <c r="X80" s="93"/>
      <c r="Y80" s="94"/>
      <c r="Z80" s="104">
        <f t="shared" si="26"/>
        <v>119.62229985342292</v>
      </c>
      <c r="AA80" s="105"/>
      <c r="AB80" s="105"/>
      <c r="AC80" s="105"/>
      <c r="AD80" s="32" t="s">
        <v>22</v>
      </c>
      <c r="AE80" s="33"/>
      <c r="AF80" s="34">
        <f>AF79+F71*TAN(H61*PI()/180)</f>
        <v>1.5083333333333333</v>
      </c>
      <c r="AG80" s="35"/>
      <c r="AH80" s="35"/>
      <c r="AI80" s="36"/>
      <c r="AJ80" s="24">
        <v>1</v>
      </c>
      <c r="AK80" s="4" t="s">
        <v>56</v>
      </c>
      <c r="AL80" s="4"/>
      <c r="AM80" s="117" t="s">
        <v>88</v>
      </c>
      <c r="AN80" s="117"/>
      <c r="AO80" s="117"/>
      <c r="AP80" s="118"/>
      <c r="AQ80" s="104">
        <f t="shared" ref="AQ80:AQ91" si="30">AJ80*AF80</f>
        <v>1.5083333333333333</v>
      </c>
      <c r="AR80" s="105"/>
      <c r="AS80" s="105"/>
      <c r="AT80" s="106"/>
      <c r="AU80" s="92" cm="1">
        <f t="array" ref="AU80">INDEX($BZ$3:$BZ$175,MATCH(AM80,$BV$3:$BV$175,0),0)</f>
        <v>5.42</v>
      </c>
      <c r="AV80" s="93"/>
      <c r="AW80" s="94"/>
      <c r="AX80" s="104">
        <f t="shared" ref="AX80:AX91" si="31">AU80*AQ80</f>
        <v>8.1751666666666658</v>
      </c>
      <c r="AY80" s="105"/>
      <c r="AZ80" s="105"/>
      <c r="BA80" s="106"/>
      <c r="BK80" s="13"/>
      <c r="BU80" s="143"/>
      <c r="BV80" s="59" t="s">
        <v>134</v>
      </c>
      <c r="BW80" s="59"/>
      <c r="BX80" s="59"/>
      <c r="BY80" s="59"/>
      <c r="BZ80" s="59">
        <v>31.6</v>
      </c>
      <c r="CA80" s="59"/>
      <c r="CB80" s="59"/>
    </row>
    <row r="81" spans="2:80">
      <c r="B81" s="12"/>
      <c r="F81" s="50" t="s">
        <v>3</v>
      </c>
      <c r="G81" s="51"/>
      <c r="H81" s="34">
        <f>+H80</f>
        <v>2.1060264058701219</v>
      </c>
      <c r="I81" s="35"/>
      <c r="J81" s="35"/>
      <c r="K81" s="36"/>
      <c r="L81" s="3">
        <f>+L80</f>
        <v>2</v>
      </c>
      <c r="M81" s="4" t="s">
        <v>56</v>
      </c>
      <c r="N81" s="4"/>
      <c r="O81" s="93" t="str">
        <f>+O80</f>
        <v>L.100.20</v>
      </c>
      <c r="P81" s="93"/>
      <c r="Q81" s="93"/>
      <c r="R81" s="94"/>
      <c r="S81" s="104">
        <f t="shared" si="29"/>
        <v>4.2120528117402438</v>
      </c>
      <c r="T81" s="105"/>
      <c r="U81" s="105"/>
      <c r="V81" s="106"/>
      <c r="W81" s="92" cm="1">
        <f t="array" ref="W81">INDEX($BZ$3:$BZ$175,MATCH(O81,$BV$3:$BV$175,0),0)</f>
        <v>28.4</v>
      </c>
      <c r="X81" s="93"/>
      <c r="Y81" s="94"/>
      <c r="Z81" s="104">
        <f t="shared" si="26"/>
        <v>119.62229985342292</v>
      </c>
      <c r="AA81" s="105"/>
      <c r="AB81" s="105"/>
      <c r="AC81" s="105"/>
      <c r="AD81" s="32" t="s">
        <v>23</v>
      </c>
      <c r="AE81" s="33"/>
      <c r="AF81" s="34">
        <f>AF80+F71*TAN(H61*PI()/180)</f>
        <v>1.8166666666666667</v>
      </c>
      <c r="AG81" s="35"/>
      <c r="AH81" s="35"/>
      <c r="AI81" s="36"/>
      <c r="AJ81" s="24">
        <v>1</v>
      </c>
      <c r="AK81" s="4" t="s">
        <v>56</v>
      </c>
      <c r="AL81" s="4"/>
      <c r="AM81" s="117" t="s">
        <v>78</v>
      </c>
      <c r="AN81" s="117"/>
      <c r="AO81" s="117"/>
      <c r="AP81" s="118"/>
      <c r="AQ81" s="104">
        <f t="shared" si="30"/>
        <v>1.8166666666666667</v>
      </c>
      <c r="AR81" s="105"/>
      <c r="AS81" s="105"/>
      <c r="AT81" s="106"/>
      <c r="AU81" s="92" cm="1">
        <f t="array" ref="AU81">INDEX($BZ$3:$BZ$175,MATCH(AM81,$BV$3:$BV$175,0),0)</f>
        <v>3.77</v>
      </c>
      <c r="AV81" s="93"/>
      <c r="AW81" s="94"/>
      <c r="AX81" s="104">
        <f t="shared" si="31"/>
        <v>6.8488333333333333</v>
      </c>
      <c r="AY81" s="105"/>
      <c r="AZ81" s="105"/>
      <c r="BA81" s="106"/>
      <c r="BK81" s="13"/>
      <c r="BU81" s="143"/>
      <c r="BV81" s="59" t="s">
        <v>135</v>
      </c>
      <c r="BW81" s="59"/>
      <c r="BX81" s="59"/>
      <c r="BY81" s="59"/>
      <c r="BZ81" s="59">
        <v>33.799999999999997</v>
      </c>
      <c r="CA81" s="59"/>
      <c r="CB81" s="59"/>
    </row>
    <row r="82" spans="2:80">
      <c r="B82" s="12"/>
      <c r="F82" s="50" t="s">
        <v>4</v>
      </c>
      <c r="G82" s="51"/>
      <c r="H82" s="34">
        <f t="shared" ref="H82:H90" si="32">+H81</f>
        <v>2.1060264058701219</v>
      </c>
      <c r="I82" s="35"/>
      <c r="J82" s="35"/>
      <c r="K82" s="36"/>
      <c r="L82" s="3">
        <f>+L81</f>
        <v>2</v>
      </c>
      <c r="M82" s="4" t="s">
        <v>56</v>
      </c>
      <c r="N82" s="4"/>
      <c r="O82" s="93" t="str">
        <f t="shared" ref="O82:O90" si="33">+O81</f>
        <v>L.100.20</v>
      </c>
      <c r="P82" s="93"/>
      <c r="Q82" s="93"/>
      <c r="R82" s="94"/>
      <c r="S82" s="104">
        <f t="shared" si="29"/>
        <v>4.2120528117402438</v>
      </c>
      <c r="T82" s="105"/>
      <c r="U82" s="105"/>
      <c r="V82" s="106"/>
      <c r="W82" s="92" cm="1">
        <f t="array" ref="W82">INDEX($BZ$3:$BZ$175,MATCH(O82,$BV$3:$BV$175,0),0)</f>
        <v>28.4</v>
      </c>
      <c r="X82" s="93"/>
      <c r="Y82" s="94"/>
      <c r="Z82" s="104">
        <f t="shared" si="26"/>
        <v>119.62229985342292</v>
      </c>
      <c r="AA82" s="105"/>
      <c r="AB82" s="105"/>
      <c r="AC82" s="105"/>
      <c r="AD82" s="32" t="s">
        <v>24</v>
      </c>
      <c r="AE82" s="33"/>
      <c r="AF82" s="34">
        <f>AF81+F71*TAN(H61*PI()/180)</f>
        <v>2.125</v>
      </c>
      <c r="AG82" s="35"/>
      <c r="AH82" s="35"/>
      <c r="AI82" s="36"/>
      <c r="AJ82" s="24">
        <v>1</v>
      </c>
      <c r="AK82" s="4" t="s">
        <v>56</v>
      </c>
      <c r="AL82" s="4"/>
      <c r="AM82" s="117" t="s">
        <v>78</v>
      </c>
      <c r="AN82" s="117"/>
      <c r="AO82" s="117"/>
      <c r="AP82" s="118"/>
      <c r="AQ82" s="104">
        <f t="shared" si="30"/>
        <v>2.125</v>
      </c>
      <c r="AR82" s="105"/>
      <c r="AS82" s="105"/>
      <c r="AT82" s="106"/>
      <c r="AU82" s="92" cm="1">
        <f t="array" ref="AU82">INDEX($BZ$3:$BZ$175,MATCH(AM82,$BV$3:$BV$175,0),0)</f>
        <v>3.77</v>
      </c>
      <c r="AV82" s="93"/>
      <c r="AW82" s="94"/>
      <c r="AX82" s="104">
        <f t="shared" si="31"/>
        <v>8.0112500000000004</v>
      </c>
      <c r="AY82" s="105"/>
      <c r="AZ82" s="105"/>
      <c r="BA82" s="106"/>
      <c r="BK82" s="13"/>
      <c r="BU82" s="143"/>
      <c r="BV82" s="59" t="s">
        <v>136</v>
      </c>
      <c r="BW82" s="59"/>
      <c r="BX82" s="59"/>
      <c r="BY82" s="59"/>
      <c r="BZ82" s="59">
        <v>35.9</v>
      </c>
      <c r="CA82" s="59"/>
      <c r="CB82" s="59"/>
    </row>
    <row r="83" spans="2:80">
      <c r="B83" s="12"/>
      <c r="F83" s="50" t="s">
        <v>5</v>
      </c>
      <c r="G83" s="51"/>
      <c r="H83" s="34">
        <f t="shared" si="32"/>
        <v>2.1060264058701219</v>
      </c>
      <c r="I83" s="35"/>
      <c r="J83" s="35"/>
      <c r="K83" s="36"/>
      <c r="L83" s="3">
        <f t="shared" ref="L83:L90" si="34">+L82</f>
        <v>2</v>
      </c>
      <c r="M83" s="4" t="s">
        <v>56</v>
      </c>
      <c r="N83" s="4"/>
      <c r="O83" s="93" t="str">
        <f t="shared" si="33"/>
        <v>L.100.20</v>
      </c>
      <c r="P83" s="93"/>
      <c r="Q83" s="93"/>
      <c r="R83" s="94"/>
      <c r="S83" s="104">
        <f t="shared" si="29"/>
        <v>4.2120528117402438</v>
      </c>
      <c r="T83" s="105"/>
      <c r="U83" s="105"/>
      <c r="V83" s="106"/>
      <c r="W83" s="92" cm="1">
        <f t="array" ref="W83">INDEX($BZ$3:$BZ$175,MATCH(O83,$BV$3:$BV$175,0),0)</f>
        <v>28.4</v>
      </c>
      <c r="X83" s="93"/>
      <c r="Y83" s="94"/>
      <c r="Z83" s="104">
        <f t="shared" si="26"/>
        <v>119.62229985342292</v>
      </c>
      <c r="AA83" s="105"/>
      <c r="AB83" s="105"/>
      <c r="AC83" s="105"/>
      <c r="AD83" s="32" t="s">
        <v>25</v>
      </c>
      <c r="AE83" s="33"/>
      <c r="AF83" s="34">
        <f>AF82+F71*TAN(H61*PI()/180)</f>
        <v>2.4333333333333336</v>
      </c>
      <c r="AG83" s="35"/>
      <c r="AH83" s="35"/>
      <c r="AI83" s="36"/>
      <c r="AJ83" s="24">
        <v>1</v>
      </c>
      <c r="AK83" s="4" t="s">
        <v>56</v>
      </c>
      <c r="AL83" s="4"/>
      <c r="AM83" s="117" t="s">
        <v>78</v>
      </c>
      <c r="AN83" s="117"/>
      <c r="AO83" s="117"/>
      <c r="AP83" s="118"/>
      <c r="AQ83" s="104">
        <f t="shared" si="30"/>
        <v>2.4333333333333336</v>
      </c>
      <c r="AR83" s="105"/>
      <c r="AS83" s="105"/>
      <c r="AT83" s="106"/>
      <c r="AU83" s="92" cm="1">
        <f t="array" ref="AU83">INDEX($BZ$3:$BZ$175,MATCH(AM83,$BV$3:$BV$175,0),0)</f>
        <v>3.77</v>
      </c>
      <c r="AV83" s="93"/>
      <c r="AW83" s="94"/>
      <c r="AX83" s="104">
        <f t="shared" si="31"/>
        <v>9.1736666666666675</v>
      </c>
      <c r="AY83" s="105"/>
      <c r="AZ83" s="105"/>
      <c r="BA83" s="106"/>
      <c r="BK83" s="13"/>
      <c r="BU83" s="143"/>
      <c r="BV83" s="59" t="s">
        <v>137</v>
      </c>
      <c r="BW83" s="59"/>
      <c r="BX83" s="59"/>
      <c r="BY83" s="59"/>
      <c r="BZ83" s="59">
        <v>40.1</v>
      </c>
      <c r="CA83" s="59"/>
      <c r="CB83" s="59"/>
    </row>
    <row r="84" spans="2:80">
      <c r="B84" s="12"/>
      <c r="F84" s="50" t="s">
        <v>6</v>
      </c>
      <c r="G84" s="51"/>
      <c r="H84" s="34">
        <f t="shared" si="32"/>
        <v>2.1060264058701219</v>
      </c>
      <c r="I84" s="35"/>
      <c r="J84" s="35"/>
      <c r="K84" s="36"/>
      <c r="L84" s="3">
        <f t="shared" si="34"/>
        <v>2</v>
      </c>
      <c r="M84" s="4" t="s">
        <v>56</v>
      </c>
      <c r="N84" s="4"/>
      <c r="O84" s="93" t="str">
        <f t="shared" si="33"/>
        <v>L.100.20</v>
      </c>
      <c r="P84" s="93"/>
      <c r="Q84" s="93"/>
      <c r="R84" s="94"/>
      <c r="S84" s="104">
        <f t="shared" si="29"/>
        <v>4.2120528117402438</v>
      </c>
      <c r="T84" s="105"/>
      <c r="U84" s="105"/>
      <c r="V84" s="106"/>
      <c r="W84" s="92" cm="1">
        <f t="array" ref="W84">INDEX($BZ$3:$BZ$175,MATCH(O84,$BV$3:$BV$175,0),0)</f>
        <v>28.4</v>
      </c>
      <c r="X84" s="93"/>
      <c r="Y84" s="94"/>
      <c r="Z84" s="104">
        <f t="shared" si="26"/>
        <v>119.62229985342292</v>
      </c>
      <c r="AA84" s="105"/>
      <c r="AB84" s="105"/>
      <c r="AC84" s="105"/>
      <c r="AD84" s="32" t="s">
        <v>26</v>
      </c>
      <c r="AE84" s="33"/>
      <c r="AF84" s="34">
        <f>AF83+F71*TAN(H61*PI()/180)</f>
        <v>2.7416666666666671</v>
      </c>
      <c r="AG84" s="35"/>
      <c r="AH84" s="35"/>
      <c r="AI84" s="36"/>
      <c r="AJ84" s="24">
        <v>1</v>
      </c>
      <c r="AK84" s="4" t="s">
        <v>56</v>
      </c>
      <c r="AL84" s="4"/>
      <c r="AM84" s="117" t="s">
        <v>78</v>
      </c>
      <c r="AN84" s="117"/>
      <c r="AO84" s="117"/>
      <c r="AP84" s="118"/>
      <c r="AQ84" s="104">
        <f t="shared" si="30"/>
        <v>2.7416666666666671</v>
      </c>
      <c r="AR84" s="105"/>
      <c r="AS84" s="105"/>
      <c r="AT84" s="106"/>
      <c r="AU84" s="92" cm="1">
        <f t="array" ref="AU84">INDEX($BZ$3:$BZ$175,MATCH(AM84,$BV$3:$BV$175,0),0)</f>
        <v>3.77</v>
      </c>
      <c r="AV84" s="93"/>
      <c r="AW84" s="94"/>
      <c r="AX84" s="104">
        <f t="shared" si="31"/>
        <v>10.336083333333335</v>
      </c>
      <c r="AY84" s="105"/>
      <c r="AZ84" s="105"/>
      <c r="BA84" s="106"/>
      <c r="BK84" s="13"/>
      <c r="BU84" s="143"/>
      <c r="BV84" s="59" t="s">
        <v>138</v>
      </c>
      <c r="BW84" s="59"/>
      <c r="BX84" s="59"/>
      <c r="BY84" s="59"/>
      <c r="BZ84" s="59">
        <v>44.2</v>
      </c>
      <c r="CA84" s="59"/>
      <c r="CB84" s="59"/>
    </row>
    <row r="85" spans="2:80">
      <c r="B85" s="12"/>
      <c r="F85" s="50" t="s">
        <v>7</v>
      </c>
      <c r="G85" s="51"/>
      <c r="H85" s="34">
        <f t="shared" si="32"/>
        <v>2.1060264058701219</v>
      </c>
      <c r="I85" s="35"/>
      <c r="J85" s="35"/>
      <c r="K85" s="36"/>
      <c r="L85" s="3">
        <f t="shared" si="34"/>
        <v>2</v>
      </c>
      <c r="M85" s="4" t="s">
        <v>56</v>
      </c>
      <c r="N85" s="4"/>
      <c r="O85" s="93" t="str">
        <f t="shared" si="33"/>
        <v>L.100.20</v>
      </c>
      <c r="P85" s="93"/>
      <c r="Q85" s="93"/>
      <c r="R85" s="94"/>
      <c r="S85" s="104">
        <f t="shared" si="29"/>
        <v>4.2120528117402438</v>
      </c>
      <c r="T85" s="105"/>
      <c r="U85" s="105"/>
      <c r="V85" s="106"/>
      <c r="W85" s="92" cm="1">
        <f t="array" ref="W85">INDEX($BZ$3:$BZ$175,MATCH(O85,$BV$3:$BV$175,0),0)</f>
        <v>28.4</v>
      </c>
      <c r="X85" s="93"/>
      <c r="Y85" s="94"/>
      <c r="Z85" s="104">
        <f t="shared" si="26"/>
        <v>119.62229985342292</v>
      </c>
      <c r="AA85" s="105"/>
      <c r="AB85" s="105"/>
      <c r="AC85" s="105"/>
      <c r="AD85" s="32" t="s">
        <v>27</v>
      </c>
      <c r="AE85" s="33"/>
      <c r="AF85" s="34">
        <f>+BC67+BC62</f>
        <v>3.05</v>
      </c>
      <c r="AG85" s="35"/>
      <c r="AH85" s="35"/>
      <c r="AI85" s="36"/>
      <c r="AJ85" s="24">
        <v>2</v>
      </c>
      <c r="AK85" s="4" t="s">
        <v>56</v>
      </c>
      <c r="AL85" s="4"/>
      <c r="AM85" s="117" t="s">
        <v>78</v>
      </c>
      <c r="AN85" s="117"/>
      <c r="AO85" s="117"/>
      <c r="AP85" s="118"/>
      <c r="AQ85" s="104">
        <f t="shared" si="30"/>
        <v>6.1</v>
      </c>
      <c r="AR85" s="105"/>
      <c r="AS85" s="105"/>
      <c r="AT85" s="106"/>
      <c r="AU85" s="92" cm="1">
        <f t="array" ref="AU85">INDEX($BZ$3:$BZ$175,MATCH(AM85,$BV$3:$BV$175,0),0)</f>
        <v>3.77</v>
      </c>
      <c r="AV85" s="93"/>
      <c r="AW85" s="94"/>
      <c r="AX85" s="104">
        <f t="shared" si="31"/>
        <v>22.997</v>
      </c>
      <c r="AY85" s="105"/>
      <c r="AZ85" s="105"/>
      <c r="BA85" s="106"/>
      <c r="BK85" s="13"/>
      <c r="BU85" s="143"/>
      <c r="BV85" s="59" t="s">
        <v>139</v>
      </c>
      <c r="BW85" s="59"/>
      <c r="BX85" s="59"/>
      <c r="BY85" s="59"/>
      <c r="BZ85" s="59">
        <v>36.200000000000003</v>
      </c>
      <c r="CA85" s="59"/>
      <c r="CB85" s="59"/>
    </row>
    <row r="86" spans="2:80">
      <c r="B86" s="12"/>
      <c r="F86" s="50" t="s">
        <v>8</v>
      </c>
      <c r="G86" s="51"/>
      <c r="H86" s="34">
        <f t="shared" si="32"/>
        <v>2.1060264058701219</v>
      </c>
      <c r="I86" s="35"/>
      <c r="J86" s="35"/>
      <c r="K86" s="36"/>
      <c r="L86" s="3">
        <f t="shared" si="34"/>
        <v>2</v>
      </c>
      <c r="M86" s="4" t="s">
        <v>56</v>
      </c>
      <c r="N86" s="4"/>
      <c r="O86" s="93" t="str">
        <f t="shared" si="33"/>
        <v>L.100.20</v>
      </c>
      <c r="P86" s="93"/>
      <c r="Q86" s="93"/>
      <c r="R86" s="94"/>
      <c r="S86" s="104">
        <f t="shared" si="29"/>
        <v>4.2120528117402438</v>
      </c>
      <c r="T86" s="105"/>
      <c r="U86" s="105"/>
      <c r="V86" s="106"/>
      <c r="W86" s="92" cm="1">
        <f t="array" ref="W86">INDEX($BZ$3:$BZ$175,MATCH(O86,$BV$3:$BV$175,0),0)</f>
        <v>28.4</v>
      </c>
      <c r="X86" s="93"/>
      <c r="Y86" s="94"/>
      <c r="Z86" s="104">
        <f t="shared" si="26"/>
        <v>119.62229985342292</v>
      </c>
      <c r="AA86" s="105"/>
      <c r="AB86" s="105"/>
      <c r="AC86" s="105"/>
      <c r="AD86" s="32" t="s">
        <v>28</v>
      </c>
      <c r="AE86" s="33"/>
      <c r="AF86" s="34">
        <f>+AF84</f>
        <v>2.7416666666666671</v>
      </c>
      <c r="AG86" s="35"/>
      <c r="AH86" s="35"/>
      <c r="AI86" s="36"/>
      <c r="AJ86" s="3">
        <f>+AJ84</f>
        <v>1</v>
      </c>
      <c r="AK86" s="4" t="s">
        <v>56</v>
      </c>
      <c r="AL86" s="4"/>
      <c r="AM86" s="93" t="str">
        <f>+AM84</f>
        <v>L.50.5</v>
      </c>
      <c r="AN86" s="93"/>
      <c r="AO86" s="93"/>
      <c r="AP86" s="94"/>
      <c r="AQ86" s="104">
        <f t="shared" si="30"/>
        <v>2.7416666666666671</v>
      </c>
      <c r="AR86" s="105"/>
      <c r="AS86" s="105"/>
      <c r="AT86" s="106"/>
      <c r="AU86" s="92" cm="1">
        <f t="array" ref="AU86">INDEX($BZ$3:$BZ$175,MATCH(AM86,$BV$3:$BV$175,0),0)</f>
        <v>3.77</v>
      </c>
      <c r="AV86" s="93"/>
      <c r="AW86" s="94"/>
      <c r="AX86" s="104">
        <f t="shared" si="31"/>
        <v>10.336083333333335</v>
      </c>
      <c r="AY86" s="105"/>
      <c r="AZ86" s="105"/>
      <c r="BA86" s="106"/>
      <c r="BK86" s="13"/>
      <c r="BU86" s="143"/>
      <c r="BV86" s="59" t="s">
        <v>140</v>
      </c>
      <c r="BW86" s="59"/>
      <c r="BX86" s="59"/>
      <c r="BY86" s="59"/>
      <c r="BZ86" s="59">
        <v>40.700000000000003</v>
      </c>
      <c r="CA86" s="59"/>
      <c r="CB86" s="59"/>
    </row>
    <row r="87" spans="2:80">
      <c r="B87" s="12"/>
      <c r="F87" s="50" t="s">
        <v>9</v>
      </c>
      <c r="G87" s="51"/>
      <c r="H87" s="34">
        <f t="shared" si="32"/>
        <v>2.1060264058701219</v>
      </c>
      <c r="I87" s="35"/>
      <c r="J87" s="35"/>
      <c r="K87" s="36"/>
      <c r="L87" s="3">
        <f t="shared" si="34"/>
        <v>2</v>
      </c>
      <c r="M87" s="4" t="s">
        <v>56</v>
      </c>
      <c r="N87" s="4"/>
      <c r="O87" s="93" t="str">
        <f t="shared" si="33"/>
        <v>L.100.20</v>
      </c>
      <c r="P87" s="93"/>
      <c r="Q87" s="93"/>
      <c r="R87" s="94"/>
      <c r="S87" s="104">
        <f t="shared" si="29"/>
        <v>4.2120528117402438</v>
      </c>
      <c r="T87" s="105"/>
      <c r="U87" s="105"/>
      <c r="V87" s="106"/>
      <c r="W87" s="92" cm="1">
        <f t="array" ref="W87">INDEX($BZ$3:$BZ$175,MATCH(O87,$BV$3:$BV$175,0),0)</f>
        <v>28.4</v>
      </c>
      <c r="X87" s="93"/>
      <c r="Y87" s="94"/>
      <c r="Z87" s="104">
        <f t="shared" si="26"/>
        <v>119.62229985342292</v>
      </c>
      <c r="AA87" s="105"/>
      <c r="AB87" s="105"/>
      <c r="AC87" s="105"/>
      <c r="AD87" s="32" t="s">
        <v>29</v>
      </c>
      <c r="AE87" s="33"/>
      <c r="AF87" s="34">
        <f>+AF83</f>
        <v>2.4333333333333336</v>
      </c>
      <c r="AG87" s="35"/>
      <c r="AH87" s="35"/>
      <c r="AI87" s="36"/>
      <c r="AJ87" s="3">
        <f>+AJ83</f>
        <v>1</v>
      </c>
      <c r="AK87" s="4" t="s">
        <v>56</v>
      </c>
      <c r="AL87" s="4"/>
      <c r="AM87" s="93" t="str">
        <f>+AM83</f>
        <v>L.50.5</v>
      </c>
      <c r="AN87" s="93"/>
      <c r="AO87" s="93"/>
      <c r="AP87" s="94"/>
      <c r="AQ87" s="104">
        <f t="shared" si="30"/>
        <v>2.4333333333333336</v>
      </c>
      <c r="AR87" s="105"/>
      <c r="AS87" s="105"/>
      <c r="AT87" s="106"/>
      <c r="AU87" s="92" cm="1">
        <f t="array" ref="AU87">INDEX($BZ$3:$BZ$175,MATCH(AM87,$BV$3:$BV$175,0),0)</f>
        <v>3.77</v>
      </c>
      <c r="AV87" s="93"/>
      <c r="AW87" s="94"/>
      <c r="AX87" s="104">
        <f t="shared" si="31"/>
        <v>9.1736666666666675</v>
      </c>
      <c r="AY87" s="105"/>
      <c r="AZ87" s="105"/>
      <c r="BA87" s="106"/>
      <c r="BK87" s="13"/>
      <c r="BU87" s="143"/>
      <c r="BV87" s="59" t="s">
        <v>141</v>
      </c>
      <c r="BW87" s="59"/>
      <c r="BX87" s="59"/>
      <c r="BY87" s="59"/>
      <c r="BZ87" s="59">
        <v>45.1</v>
      </c>
      <c r="CA87" s="59"/>
      <c r="CB87" s="59"/>
    </row>
    <row r="88" spans="2:80">
      <c r="B88" s="12"/>
      <c r="F88" s="50" t="s">
        <v>10</v>
      </c>
      <c r="G88" s="51"/>
      <c r="H88" s="34">
        <f t="shared" si="32"/>
        <v>2.1060264058701219</v>
      </c>
      <c r="I88" s="35"/>
      <c r="J88" s="35"/>
      <c r="K88" s="36"/>
      <c r="L88" s="3">
        <f t="shared" si="34"/>
        <v>2</v>
      </c>
      <c r="M88" s="4" t="s">
        <v>56</v>
      </c>
      <c r="N88" s="4"/>
      <c r="O88" s="93" t="str">
        <f t="shared" si="33"/>
        <v>L.100.20</v>
      </c>
      <c r="P88" s="93"/>
      <c r="Q88" s="93"/>
      <c r="R88" s="94"/>
      <c r="S88" s="104">
        <f t="shared" si="29"/>
        <v>4.2120528117402438</v>
      </c>
      <c r="T88" s="105"/>
      <c r="U88" s="105"/>
      <c r="V88" s="106"/>
      <c r="W88" s="92" cm="1">
        <f t="array" ref="W88">INDEX($BZ$3:$BZ$175,MATCH(O88,$BV$3:$BV$175,0),0)</f>
        <v>28.4</v>
      </c>
      <c r="X88" s="93"/>
      <c r="Y88" s="94"/>
      <c r="Z88" s="104">
        <f t="shared" si="26"/>
        <v>119.62229985342292</v>
      </c>
      <c r="AA88" s="105"/>
      <c r="AB88" s="105"/>
      <c r="AC88" s="105"/>
      <c r="AD88" s="32" t="s">
        <v>30</v>
      </c>
      <c r="AE88" s="33"/>
      <c r="AF88" s="34">
        <f>+AF82</f>
        <v>2.125</v>
      </c>
      <c r="AG88" s="35"/>
      <c r="AH88" s="35"/>
      <c r="AI88" s="36"/>
      <c r="AJ88" s="3">
        <f>+AJ82</f>
        <v>1</v>
      </c>
      <c r="AK88" s="4" t="s">
        <v>56</v>
      </c>
      <c r="AL88" s="4"/>
      <c r="AM88" s="93" t="str">
        <f>+AM82</f>
        <v>L.50.5</v>
      </c>
      <c r="AN88" s="93"/>
      <c r="AO88" s="93"/>
      <c r="AP88" s="94"/>
      <c r="AQ88" s="104">
        <f t="shared" si="30"/>
        <v>2.125</v>
      </c>
      <c r="AR88" s="105"/>
      <c r="AS88" s="105"/>
      <c r="AT88" s="106"/>
      <c r="AU88" s="92" cm="1">
        <f t="array" ref="AU88">INDEX($BZ$3:$BZ$175,MATCH(AM88,$BV$3:$BV$175,0),0)</f>
        <v>3.77</v>
      </c>
      <c r="AV88" s="93"/>
      <c r="AW88" s="94"/>
      <c r="AX88" s="104">
        <f t="shared" si="31"/>
        <v>8.0112500000000004</v>
      </c>
      <c r="AY88" s="105"/>
      <c r="AZ88" s="105"/>
      <c r="BA88" s="106"/>
      <c r="BK88" s="13"/>
      <c r="BU88" s="143"/>
      <c r="BV88" s="59" t="s">
        <v>142</v>
      </c>
      <c r="BW88" s="59"/>
      <c r="BX88" s="59"/>
      <c r="BY88" s="59"/>
      <c r="BZ88" s="59">
        <v>43.5</v>
      </c>
      <c r="CA88" s="59"/>
      <c r="CB88" s="59"/>
    </row>
    <row r="89" spans="2:80">
      <c r="B89" s="12"/>
      <c r="F89" s="50" t="s">
        <v>11</v>
      </c>
      <c r="G89" s="51"/>
      <c r="H89" s="34">
        <f t="shared" si="32"/>
        <v>2.1060264058701219</v>
      </c>
      <c r="I89" s="35"/>
      <c r="J89" s="35"/>
      <c r="K89" s="36"/>
      <c r="L89" s="3">
        <f t="shared" si="34"/>
        <v>2</v>
      </c>
      <c r="M89" s="4" t="s">
        <v>56</v>
      </c>
      <c r="N89" s="4"/>
      <c r="O89" s="93" t="str">
        <f t="shared" si="33"/>
        <v>L.100.20</v>
      </c>
      <c r="P89" s="93"/>
      <c r="Q89" s="93"/>
      <c r="R89" s="94"/>
      <c r="S89" s="104">
        <f t="shared" si="29"/>
        <v>4.2120528117402438</v>
      </c>
      <c r="T89" s="105"/>
      <c r="U89" s="105"/>
      <c r="V89" s="106"/>
      <c r="W89" s="92" cm="1">
        <f t="array" ref="W89">INDEX($BZ$3:$BZ$175,MATCH(O89,$BV$3:$BV$175,0),0)</f>
        <v>28.4</v>
      </c>
      <c r="X89" s="93"/>
      <c r="Y89" s="94"/>
      <c r="Z89" s="104">
        <f t="shared" si="26"/>
        <v>119.62229985342292</v>
      </c>
      <c r="AA89" s="105"/>
      <c r="AB89" s="105"/>
      <c r="AC89" s="105"/>
      <c r="AD89" s="32" t="s">
        <v>31</v>
      </c>
      <c r="AE89" s="33"/>
      <c r="AF89" s="34">
        <f>+AF81</f>
        <v>1.8166666666666667</v>
      </c>
      <c r="AG89" s="35"/>
      <c r="AH89" s="35"/>
      <c r="AI89" s="36"/>
      <c r="AJ89" s="3">
        <f>+AJ81</f>
        <v>1</v>
      </c>
      <c r="AK89" s="4" t="s">
        <v>56</v>
      </c>
      <c r="AL89" s="4"/>
      <c r="AM89" s="93" t="str">
        <f>+AM81</f>
        <v>L.50.5</v>
      </c>
      <c r="AN89" s="93"/>
      <c r="AO89" s="93"/>
      <c r="AP89" s="94"/>
      <c r="AQ89" s="104">
        <f t="shared" si="30"/>
        <v>1.8166666666666667</v>
      </c>
      <c r="AR89" s="105"/>
      <c r="AS89" s="105"/>
      <c r="AT89" s="106"/>
      <c r="AU89" s="92" cm="1">
        <f t="array" ref="AU89">INDEX($BZ$3:$BZ$175,MATCH(AM89,$BV$3:$BV$175,0),0)</f>
        <v>3.77</v>
      </c>
      <c r="AV89" s="93"/>
      <c r="AW89" s="94"/>
      <c r="AX89" s="104">
        <f t="shared" si="31"/>
        <v>6.8488333333333333</v>
      </c>
      <c r="AY89" s="105"/>
      <c r="AZ89" s="105"/>
      <c r="BA89" s="106"/>
      <c r="BK89" s="13"/>
      <c r="BU89" s="143"/>
      <c r="BV89" s="59" t="s">
        <v>143</v>
      </c>
      <c r="BW89" s="59"/>
      <c r="BX89" s="59"/>
      <c r="BY89" s="59"/>
      <c r="BZ89" s="59">
        <v>48.6</v>
      </c>
      <c r="CA89" s="59"/>
      <c r="CB89" s="59"/>
    </row>
    <row r="90" spans="2:80" ht="12" thickBot="1">
      <c r="B90" s="12"/>
      <c r="F90" s="50" t="s">
        <v>12</v>
      </c>
      <c r="G90" s="51"/>
      <c r="H90" s="34">
        <f t="shared" si="32"/>
        <v>2.1060264058701219</v>
      </c>
      <c r="I90" s="35"/>
      <c r="J90" s="35"/>
      <c r="K90" s="36"/>
      <c r="L90" s="5">
        <f t="shared" si="34"/>
        <v>2</v>
      </c>
      <c r="M90" s="6" t="s">
        <v>56</v>
      </c>
      <c r="N90" s="6"/>
      <c r="O90" s="96" t="str">
        <f t="shared" si="33"/>
        <v>L.100.20</v>
      </c>
      <c r="P90" s="96"/>
      <c r="Q90" s="96"/>
      <c r="R90" s="97"/>
      <c r="S90" s="107">
        <f t="shared" si="29"/>
        <v>4.2120528117402438</v>
      </c>
      <c r="T90" s="108"/>
      <c r="U90" s="108"/>
      <c r="V90" s="119"/>
      <c r="W90" s="95" cm="1">
        <f t="array" ref="W90">INDEX($BZ$3:$BZ$175,MATCH(O90,$BV$3:$BV$175,0),0)</f>
        <v>28.4</v>
      </c>
      <c r="X90" s="96"/>
      <c r="Y90" s="97"/>
      <c r="Z90" s="107">
        <f t="shared" si="26"/>
        <v>119.62229985342292</v>
      </c>
      <c r="AA90" s="108"/>
      <c r="AB90" s="108"/>
      <c r="AC90" s="108"/>
      <c r="AD90" s="32" t="s">
        <v>32</v>
      </c>
      <c r="AE90" s="33"/>
      <c r="AF90" s="34">
        <f>+AF80</f>
        <v>1.5083333333333333</v>
      </c>
      <c r="AG90" s="35"/>
      <c r="AH90" s="35"/>
      <c r="AI90" s="36"/>
      <c r="AJ90" s="3">
        <f>+AJ80</f>
        <v>1</v>
      </c>
      <c r="AK90" s="4" t="s">
        <v>56</v>
      </c>
      <c r="AL90" s="4"/>
      <c r="AM90" s="93" t="str">
        <f>+AM80</f>
        <v>L.60.6</v>
      </c>
      <c r="AN90" s="93"/>
      <c r="AO90" s="93"/>
      <c r="AP90" s="94"/>
      <c r="AQ90" s="104">
        <f t="shared" si="30"/>
        <v>1.5083333333333333</v>
      </c>
      <c r="AR90" s="105"/>
      <c r="AS90" s="105"/>
      <c r="AT90" s="106"/>
      <c r="AU90" s="92" cm="1">
        <f t="array" ref="AU90">INDEX($BZ$3:$BZ$175,MATCH(AM90,$BV$3:$BV$175,0),0)</f>
        <v>5.42</v>
      </c>
      <c r="AV90" s="93"/>
      <c r="AW90" s="94"/>
      <c r="AX90" s="104">
        <f t="shared" si="31"/>
        <v>8.1751666666666658</v>
      </c>
      <c r="AY90" s="105"/>
      <c r="AZ90" s="105"/>
      <c r="BA90" s="106"/>
      <c r="BK90" s="13"/>
      <c r="BU90" s="143"/>
      <c r="BV90" s="59" t="s">
        <v>144</v>
      </c>
      <c r="BW90" s="59"/>
      <c r="BX90" s="59"/>
      <c r="BY90" s="59"/>
      <c r="BZ90" s="59">
        <v>53.7</v>
      </c>
      <c r="CA90" s="59"/>
      <c r="CB90" s="59"/>
    </row>
    <row r="91" spans="2:80" ht="12" thickBot="1">
      <c r="B91" s="12"/>
      <c r="F91" s="54" t="s">
        <v>34</v>
      </c>
      <c r="G91" s="55"/>
      <c r="H91" s="56">
        <f>SQRT(F71^2+AF79^2)</f>
        <v>2.4042208255020538</v>
      </c>
      <c r="I91" s="57"/>
      <c r="J91" s="57"/>
      <c r="K91" s="58"/>
      <c r="L91" s="23">
        <v>2</v>
      </c>
      <c r="M91" s="7" t="s">
        <v>56</v>
      </c>
      <c r="N91" s="7"/>
      <c r="O91" s="109" t="s">
        <v>111</v>
      </c>
      <c r="P91" s="109"/>
      <c r="Q91" s="109"/>
      <c r="R91" s="110"/>
      <c r="S91" s="111">
        <f>L91*H91</f>
        <v>4.8084416510041077</v>
      </c>
      <c r="T91" s="112"/>
      <c r="U91" s="112"/>
      <c r="V91" s="113"/>
      <c r="W91" s="114" cm="1">
        <f t="array" ref="W91">INDEX($BZ$3:$BZ$175,MATCH(O91,$BV$3:$BV$175,0),0)</f>
        <v>12.2</v>
      </c>
      <c r="X91" s="115"/>
      <c r="Y91" s="116"/>
      <c r="Z91" s="111">
        <f t="shared" si="26"/>
        <v>58.662988142250107</v>
      </c>
      <c r="AA91" s="112"/>
      <c r="AB91" s="112"/>
      <c r="AC91" s="112"/>
      <c r="AD91" s="37" t="s">
        <v>33</v>
      </c>
      <c r="AE91" s="38"/>
      <c r="AF91" s="39">
        <f>+AF79</f>
        <v>1.2</v>
      </c>
      <c r="AG91" s="40"/>
      <c r="AH91" s="40"/>
      <c r="AI91" s="41"/>
      <c r="AJ91" s="5">
        <f>+AJ79</f>
        <v>2</v>
      </c>
      <c r="AK91" s="6" t="s">
        <v>56</v>
      </c>
      <c r="AL91" s="6"/>
      <c r="AM91" s="93" t="str">
        <f>+AM79</f>
        <v>L.70.7</v>
      </c>
      <c r="AN91" s="93"/>
      <c r="AO91" s="93"/>
      <c r="AP91" s="94"/>
      <c r="AQ91" s="107">
        <f t="shared" si="30"/>
        <v>2.4</v>
      </c>
      <c r="AR91" s="108"/>
      <c r="AS91" s="108"/>
      <c r="AT91" s="119"/>
      <c r="AU91" s="95" cm="1">
        <f t="array" ref="AU91">INDEX($BZ$3:$BZ$175,MATCH(AM91,$BV$3:$BV$175,0),0)</f>
        <v>7.38</v>
      </c>
      <c r="AV91" s="96"/>
      <c r="AW91" s="97"/>
      <c r="AX91" s="107">
        <f t="shared" si="31"/>
        <v>17.712</v>
      </c>
      <c r="AY91" s="108"/>
      <c r="AZ91" s="108"/>
      <c r="BA91" s="119"/>
      <c r="BK91" s="13"/>
      <c r="BU91" s="143"/>
      <c r="BV91" s="59" t="s">
        <v>145</v>
      </c>
      <c r="BW91" s="59"/>
      <c r="BX91" s="59"/>
      <c r="BY91" s="59"/>
      <c r="BZ91" s="59">
        <v>58.6</v>
      </c>
      <c r="CA91" s="59"/>
      <c r="CB91" s="59"/>
    </row>
    <row r="92" spans="2:80">
      <c r="B92" s="12"/>
      <c r="F92" s="50" t="s">
        <v>35</v>
      </c>
      <c r="G92" s="51"/>
      <c r="H92" s="34">
        <f>SQRT(F71^2+AF80^2)</f>
        <v>2.5720317304073492</v>
      </c>
      <c r="I92" s="35"/>
      <c r="J92" s="35"/>
      <c r="K92" s="36"/>
      <c r="L92" s="24">
        <v>2</v>
      </c>
      <c r="M92" s="4" t="s">
        <v>56</v>
      </c>
      <c r="N92" s="4"/>
      <c r="O92" s="117" t="s">
        <v>106</v>
      </c>
      <c r="P92" s="117"/>
      <c r="Q92" s="117"/>
      <c r="R92" s="118"/>
      <c r="S92" s="104">
        <f t="shared" ref="S92:S102" si="35">L92*H92</f>
        <v>5.1440634608146985</v>
      </c>
      <c r="T92" s="105"/>
      <c r="U92" s="105"/>
      <c r="V92" s="106"/>
      <c r="W92" s="92" cm="1">
        <f t="array" ref="W92">INDEX($BZ$3:$BZ$175,MATCH(O92,$BV$3:$BV$175,0),0)</f>
        <v>9.66</v>
      </c>
      <c r="X92" s="93"/>
      <c r="Y92" s="94"/>
      <c r="Z92" s="104">
        <f t="shared" si="26"/>
        <v>49.69165303146999</v>
      </c>
      <c r="AA92" s="105"/>
      <c r="AB92" s="105"/>
      <c r="AC92" s="105"/>
      <c r="AD92" s="42" t="s">
        <v>13</v>
      </c>
      <c r="AE92" s="43"/>
      <c r="AF92" s="44">
        <f>+F71</f>
        <v>2.0833333333333335</v>
      </c>
      <c r="AG92" s="45"/>
      <c r="AH92" s="45"/>
      <c r="AI92" s="46"/>
      <c r="AJ92" s="23">
        <v>2</v>
      </c>
      <c r="AK92" s="7" t="s">
        <v>56</v>
      </c>
      <c r="AL92" s="7"/>
      <c r="AM92" s="109" t="s">
        <v>126</v>
      </c>
      <c r="AN92" s="109"/>
      <c r="AO92" s="109"/>
      <c r="AP92" s="110"/>
      <c r="AQ92" s="111">
        <f>AJ92*AF92</f>
        <v>4.166666666666667</v>
      </c>
      <c r="AR92" s="112"/>
      <c r="AS92" s="112"/>
      <c r="AT92" s="113"/>
      <c r="AU92" s="114" cm="1">
        <f t="array" ref="AU92">INDEX($BZ$3:$BZ$175,MATCH(AM92,$BV$3:$BV$175,0),0)</f>
        <v>23.3</v>
      </c>
      <c r="AV92" s="115"/>
      <c r="AW92" s="116"/>
      <c r="AX92" s="111">
        <f>AU92*AQ92</f>
        <v>97.083333333333343</v>
      </c>
      <c r="AY92" s="112"/>
      <c r="AZ92" s="112"/>
      <c r="BA92" s="113"/>
      <c r="BK92" s="13"/>
      <c r="BU92" s="143"/>
      <c r="BV92" s="59" t="s">
        <v>146</v>
      </c>
      <c r="BW92" s="59"/>
      <c r="BX92" s="59"/>
      <c r="BY92" s="59"/>
      <c r="BZ92" s="59">
        <v>48.5</v>
      </c>
      <c r="CA92" s="59"/>
      <c r="CB92" s="59"/>
    </row>
    <row r="93" spans="2:80">
      <c r="B93" s="12"/>
      <c r="F93" s="50" t="s">
        <v>36</v>
      </c>
      <c r="G93" s="51"/>
      <c r="H93" s="34">
        <f>SQRT(F71^2+AF81^2)</f>
        <v>2.7641554868631317</v>
      </c>
      <c r="I93" s="35"/>
      <c r="J93" s="35"/>
      <c r="K93" s="36"/>
      <c r="L93" s="24">
        <v>1</v>
      </c>
      <c r="M93" s="4" t="s">
        <v>56</v>
      </c>
      <c r="N93" s="4"/>
      <c r="O93" s="117" t="s">
        <v>78</v>
      </c>
      <c r="P93" s="117"/>
      <c r="Q93" s="117"/>
      <c r="R93" s="118"/>
      <c r="S93" s="104">
        <f t="shared" si="35"/>
        <v>2.7641554868631317</v>
      </c>
      <c r="T93" s="105"/>
      <c r="U93" s="105"/>
      <c r="V93" s="106"/>
      <c r="W93" s="92" cm="1">
        <f t="array" ref="W93">INDEX($BZ$3:$BZ$175,MATCH(O93,$BV$3:$BV$175,0),0)</f>
        <v>3.77</v>
      </c>
      <c r="X93" s="93"/>
      <c r="Y93" s="94"/>
      <c r="Z93" s="104">
        <f t="shared" si="26"/>
        <v>10.420866185474006</v>
      </c>
      <c r="AA93" s="105"/>
      <c r="AB93" s="105"/>
      <c r="AC93" s="105"/>
      <c r="AD93" s="32" t="s">
        <v>14</v>
      </c>
      <c r="AE93" s="33"/>
      <c r="AF93" s="34">
        <f>+AF92</f>
        <v>2.0833333333333335</v>
      </c>
      <c r="AG93" s="35"/>
      <c r="AH93" s="35"/>
      <c r="AI93" s="36"/>
      <c r="AJ93" s="3">
        <f>+AJ92</f>
        <v>2</v>
      </c>
      <c r="AK93" s="4" t="s">
        <v>56</v>
      </c>
      <c r="AL93" s="4"/>
      <c r="AM93" s="93" t="str">
        <f>+AM92</f>
        <v>L.120.13</v>
      </c>
      <c r="AN93" s="93"/>
      <c r="AO93" s="93"/>
      <c r="AP93" s="94"/>
      <c r="AQ93" s="104">
        <f t="shared" ref="AQ93:AQ98" si="36">AJ93*AF93</f>
        <v>4.166666666666667</v>
      </c>
      <c r="AR93" s="105"/>
      <c r="AS93" s="105"/>
      <c r="AT93" s="106"/>
      <c r="AU93" s="92" cm="1">
        <f t="array" ref="AU93">INDEX($BZ$3:$BZ$175,MATCH(AM93,$BV$3:$BV$175,0),0)</f>
        <v>23.3</v>
      </c>
      <c r="AV93" s="93"/>
      <c r="AW93" s="94"/>
      <c r="AX93" s="104">
        <f t="shared" ref="AX93:AX98" si="37">AU93*AQ93</f>
        <v>97.083333333333343</v>
      </c>
      <c r="AY93" s="105"/>
      <c r="AZ93" s="105"/>
      <c r="BA93" s="106"/>
      <c r="BK93" s="13"/>
      <c r="BU93" s="143"/>
      <c r="BV93" s="59" t="s">
        <v>147</v>
      </c>
      <c r="BW93" s="59"/>
      <c r="BX93" s="59"/>
      <c r="BY93" s="59"/>
      <c r="BZ93" s="59">
        <v>54.3</v>
      </c>
      <c r="CA93" s="59"/>
      <c r="CB93" s="59"/>
    </row>
    <row r="94" spans="2:80">
      <c r="B94" s="12"/>
      <c r="F94" s="50" t="s">
        <v>37</v>
      </c>
      <c r="G94" s="51"/>
      <c r="H94" s="34">
        <f>SQRT(F71^2+AF82^2)</f>
        <v>2.9758868892781827</v>
      </c>
      <c r="I94" s="35"/>
      <c r="J94" s="35"/>
      <c r="K94" s="36"/>
      <c r="L94" s="24">
        <v>1</v>
      </c>
      <c r="M94" s="4" t="s">
        <v>56</v>
      </c>
      <c r="N94" s="4"/>
      <c r="O94" s="117" t="s">
        <v>78</v>
      </c>
      <c r="P94" s="117"/>
      <c r="Q94" s="117"/>
      <c r="R94" s="118"/>
      <c r="S94" s="104">
        <f t="shared" si="35"/>
        <v>2.9758868892781827</v>
      </c>
      <c r="T94" s="105"/>
      <c r="U94" s="105"/>
      <c r="V94" s="106"/>
      <c r="W94" s="92" cm="1">
        <f t="array" ref="W94">INDEX($BZ$3:$BZ$175,MATCH(O94,$BV$3:$BV$175,0),0)</f>
        <v>3.77</v>
      </c>
      <c r="X94" s="93"/>
      <c r="Y94" s="94"/>
      <c r="Z94" s="104">
        <f t="shared" si="26"/>
        <v>11.219093572578748</v>
      </c>
      <c r="AA94" s="105"/>
      <c r="AB94" s="105"/>
      <c r="AC94" s="105"/>
      <c r="AD94" s="32" t="s">
        <v>15</v>
      </c>
      <c r="AE94" s="33"/>
      <c r="AF94" s="34">
        <f>+AF93</f>
        <v>2.0833333333333335</v>
      </c>
      <c r="AG94" s="35"/>
      <c r="AH94" s="35"/>
      <c r="AI94" s="36"/>
      <c r="AJ94" s="3">
        <f>+AJ93</f>
        <v>2</v>
      </c>
      <c r="AK94" s="4" t="s">
        <v>56</v>
      </c>
      <c r="AL94" s="4"/>
      <c r="AM94" s="93" t="str">
        <f>+AM93</f>
        <v>L.120.13</v>
      </c>
      <c r="AN94" s="93"/>
      <c r="AO94" s="93"/>
      <c r="AP94" s="94"/>
      <c r="AQ94" s="104">
        <f t="shared" si="36"/>
        <v>4.166666666666667</v>
      </c>
      <c r="AR94" s="105"/>
      <c r="AS94" s="105"/>
      <c r="AT94" s="106"/>
      <c r="AU94" s="92" cm="1">
        <f t="array" ref="AU94">INDEX($BZ$3:$BZ$175,MATCH(AM94,$BV$3:$BV$175,0),0)</f>
        <v>23.3</v>
      </c>
      <c r="AV94" s="93"/>
      <c r="AW94" s="94"/>
      <c r="AX94" s="104">
        <f t="shared" si="37"/>
        <v>97.083333333333343</v>
      </c>
      <c r="AY94" s="105"/>
      <c r="AZ94" s="105"/>
      <c r="BA94" s="106"/>
      <c r="BK94" s="13"/>
      <c r="BU94" s="143"/>
      <c r="BV94" s="59" t="s">
        <v>148</v>
      </c>
      <c r="BW94" s="59"/>
      <c r="BX94" s="59"/>
      <c r="BY94" s="59"/>
      <c r="BZ94" s="59">
        <v>59.9</v>
      </c>
      <c r="CA94" s="59"/>
      <c r="CB94" s="59"/>
    </row>
    <row r="95" spans="2:80">
      <c r="B95" s="12"/>
      <c r="F95" s="50" t="s">
        <v>38</v>
      </c>
      <c r="G95" s="51"/>
      <c r="H95" s="34">
        <f>SQRT(F71^2+AF83^2)</f>
        <v>3.2033402705439977</v>
      </c>
      <c r="I95" s="35"/>
      <c r="J95" s="35"/>
      <c r="K95" s="36"/>
      <c r="L95" s="24">
        <v>1</v>
      </c>
      <c r="M95" s="4" t="s">
        <v>56</v>
      </c>
      <c r="N95" s="4"/>
      <c r="O95" s="117" t="s">
        <v>78</v>
      </c>
      <c r="P95" s="117"/>
      <c r="Q95" s="117"/>
      <c r="R95" s="118"/>
      <c r="S95" s="104">
        <f t="shared" si="35"/>
        <v>3.2033402705439977</v>
      </c>
      <c r="T95" s="105"/>
      <c r="U95" s="105"/>
      <c r="V95" s="106"/>
      <c r="W95" s="92" cm="1">
        <f t="array" ref="W95">INDEX($BZ$3:$BZ$175,MATCH(O95,$BV$3:$BV$175,0),0)</f>
        <v>3.77</v>
      </c>
      <c r="X95" s="93"/>
      <c r="Y95" s="94"/>
      <c r="Z95" s="104">
        <f t="shared" si="26"/>
        <v>12.076592819950871</v>
      </c>
      <c r="AA95" s="105"/>
      <c r="AB95" s="105"/>
      <c r="AC95" s="105"/>
      <c r="AD95" s="32" t="s">
        <v>16</v>
      </c>
      <c r="AE95" s="33"/>
      <c r="AF95" s="34">
        <f t="shared" ref="AF95:AF103" si="38">+AF94</f>
        <v>2.0833333333333335</v>
      </c>
      <c r="AG95" s="35"/>
      <c r="AH95" s="35"/>
      <c r="AI95" s="36"/>
      <c r="AJ95" s="3">
        <f>+AJ94</f>
        <v>2</v>
      </c>
      <c r="AK95" s="4" t="s">
        <v>56</v>
      </c>
      <c r="AL95" s="4"/>
      <c r="AM95" s="93" t="str">
        <f t="shared" ref="AM95:AM98" si="39">+AM94</f>
        <v>L.120.13</v>
      </c>
      <c r="AN95" s="93"/>
      <c r="AO95" s="93"/>
      <c r="AP95" s="94"/>
      <c r="AQ95" s="104">
        <f t="shared" si="36"/>
        <v>4.166666666666667</v>
      </c>
      <c r="AR95" s="105"/>
      <c r="AS95" s="105"/>
      <c r="AT95" s="106"/>
      <c r="AU95" s="92" cm="1">
        <f t="array" ref="AU95">INDEX($BZ$3:$BZ$175,MATCH(AM95,$BV$3:$BV$175,0),0)</f>
        <v>23.3</v>
      </c>
      <c r="AV95" s="93"/>
      <c r="AW95" s="94"/>
      <c r="AX95" s="104">
        <f t="shared" si="37"/>
        <v>97.083333333333343</v>
      </c>
      <c r="AY95" s="105"/>
      <c r="AZ95" s="105"/>
      <c r="BA95" s="106"/>
      <c r="BK95" s="13"/>
      <c r="BU95" s="143"/>
      <c r="BV95" s="59" t="s">
        <v>149</v>
      </c>
      <c r="BW95" s="59"/>
      <c r="BX95" s="59"/>
      <c r="BY95" s="59"/>
      <c r="BZ95" s="59">
        <v>71.099999999999994</v>
      </c>
      <c r="CA95" s="59"/>
      <c r="CB95" s="59"/>
    </row>
    <row r="96" spans="2:80">
      <c r="B96" s="12"/>
      <c r="F96" s="50" t="s">
        <v>39</v>
      </c>
      <c r="G96" s="51"/>
      <c r="H96" s="34">
        <f>SQRT(F71^2+AF84^2)</f>
        <v>3.4434014998092937</v>
      </c>
      <c r="I96" s="35"/>
      <c r="J96" s="35"/>
      <c r="K96" s="36"/>
      <c r="L96" s="24">
        <v>1</v>
      </c>
      <c r="M96" s="4" t="s">
        <v>56</v>
      </c>
      <c r="N96" s="4"/>
      <c r="O96" s="117" t="s">
        <v>78</v>
      </c>
      <c r="P96" s="117"/>
      <c r="Q96" s="117"/>
      <c r="R96" s="118"/>
      <c r="S96" s="104">
        <f t="shared" si="35"/>
        <v>3.4434014998092937</v>
      </c>
      <c r="T96" s="105"/>
      <c r="U96" s="105"/>
      <c r="V96" s="106"/>
      <c r="W96" s="92" cm="1">
        <f t="array" ref="W96">INDEX($BZ$3:$BZ$175,MATCH(O96,$BV$3:$BV$175,0),0)</f>
        <v>3.77</v>
      </c>
      <c r="X96" s="93"/>
      <c r="Y96" s="94"/>
      <c r="Z96" s="104">
        <f t="shared" si="26"/>
        <v>12.981623654281037</v>
      </c>
      <c r="AA96" s="105"/>
      <c r="AB96" s="105"/>
      <c r="AC96" s="105"/>
      <c r="AD96" s="32" t="s">
        <v>17</v>
      </c>
      <c r="AE96" s="33"/>
      <c r="AF96" s="34">
        <f t="shared" si="38"/>
        <v>2.0833333333333335</v>
      </c>
      <c r="AG96" s="35"/>
      <c r="AH96" s="35"/>
      <c r="AI96" s="36"/>
      <c r="AJ96" s="3">
        <f t="shared" ref="AJ96:AJ98" si="40">+AJ95</f>
        <v>2</v>
      </c>
      <c r="AK96" s="4" t="s">
        <v>56</v>
      </c>
      <c r="AL96" s="4"/>
      <c r="AM96" s="93" t="str">
        <f t="shared" si="39"/>
        <v>L.120.13</v>
      </c>
      <c r="AN96" s="93"/>
      <c r="AO96" s="93"/>
      <c r="AP96" s="94"/>
      <c r="AQ96" s="104">
        <f t="shared" si="36"/>
        <v>4.166666666666667</v>
      </c>
      <c r="AR96" s="105"/>
      <c r="AS96" s="105"/>
      <c r="AT96" s="106"/>
      <c r="AU96" s="92" cm="1">
        <f t="array" ref="AU96">INDEX($BZ$3:$BZ$175,MATCH(AM96,$BV$3:$BV$175,0),0)</f>
        <v>23.3</v>
      </c>
      <c r="AV96" s="93"/>
      <c r="AW96" s="94"/>
      <c r="AX96" s="104">
        <f t="shared" si="37"/>
        <v>97.083333333333343</v>
      </c>
      <c r="AY96" s="105"/>
      <c r="AZ96" s="105"/>
      <c r="BA96" s="106"/>
      <c r="BK96" s="13"/>
      <c r="BU96" s="143"/>
      <c r="BV96" s="59" t="s">
        <v>150</v>
      </c>
      <c r="BW96" s="59"/>
      <c r="BX96" s="59"/>
      <c r="BY96" s="59"/>
      <c r="BZ96" s="59">
        <v>82</v>
      </c>
      <c r="CA96" s="59"/>
      <c r="CB96" s="59"/>
    </row>
    <row r="97" spans="2:80">
      <c r="B97" s="12"/>
      <c r="F97" s="50" t="s">
        <v>40</v>
      </c>
      <c r="G97" s="51"/>
      <c r="H97" s="34">
        <f>+H96</f>
        <v>3.4434014998092937</v>
      </c>
      <c r="I97" s="35"/>
      <c r="J97" s="35"/>
      <c r="K97" s="36"/>
      <c r="L97" s="3">
        <f>+L96</f>
        <v>1</v>
      </c>
      <c r="M97" s="4" t="s">
        <v>56</v>
      </c>
      <c r="N97" s="4"/>
      <c r="O97" s="93" t="str">
        <f>+O96</f>
        <v>L.50.5</v>
      </c>
      <c r="P97" s="93"/>
      <c r="Q97" s="93"/>
      <c r="R97" s="94"/>
      <c r="S97" s="104">
        <f t="shared" si="35"/>
        <v>3.4434014998092937</v>
      </c>
      <c r="T97" s="105"/>
      <c r="U97" s="105"/>
      <c r="V97" s="106"/>
      <c r="W97" s="92" cm="1">
        <f t="array" ref="W97">INDEX($BZ$3:$BZ$175,MATCH(O97,$BV$3:$BV$175,0),0)</f>
        <v>3.77</v>
      </c>
      <c r="X97" s="93"/>
      <c r="Y97" s="94"/>
      <c r="Z97" s="104">
        <f t="shared" si="26"/>
        <v>12.981623654281037</v>
      </c>
      <c r="AA97" s="105"/>
      <c r="AB97" s="105"/>
      <c r="AC97" s="105"/>
      <c r="AD97" s="32" t="s">
        <v>18</v>
      </c>
      <c r="AE97" s="33"/>
      <c r="AF97" s="34">
        <f t="shared" si="38"/>
        <v>2.0833333333333335</v>
      </c>
      <c r="AG97" s="35"/>
      <c r="AH97" s="35"/>
      <c r="AI97" s="36"/>
      <c r="AJ97" s="3">
        <f t="shared" si="40"/>
        <v>2</v>
      </c>
      <c r="AK97" s="4" t="s">
        <v>56</v>
      </c>
      <c r="AL97" s="4"/>
      <c r="AM97" s="93" t="str">
        <f t="shared" si="39"/>
        <v>L.120.13</v>
      </c>
      <c r="AN97" s="93"/>
      <c r="AO97" s="93"/>
      <c r="AP97" s="94"/>
      <c r="AQ97" s="104">
        <f t="shared" si="36"/>
        <v>4.166666666666667</v>
      </c>
      <c r="AR97" s="105"/>
      <c r="AS97" s="105"/>
      <c r="AT97" s="106"/>
      <c r="AU97" s="92" cm="1">
        <f t="array" ref="AU97">INDEX($BZ$3:$BZ$175,MATCH(AM97,$BV$3:$BV$175,0),0)</f>
        <v>23.3</v>
      </c>
      <c r="AV97" s="93"/>
      <c r="AW97" s="94"/>
      <c r="AX97" s="104">
        <f t="shared" si="37"/>
        <v>97.083333333333343</v>
      </c>
      <c r="AY97" s="105"/>
      <c r="AZ97" s="105"/>
      <c r="BA97" s="106"/>
      <c r="BK97" s="13"/>
      <c r="BU97" s="143"/>
      <c r="BV97" s="59" t="s">
        <v>151</v>
      </c>
      <c r="BW97" s="59"/>
      <c r="BX97" s="59"/>
      <c r="BY97" s="59"/>
      <c r="BZ97" s="59">
        <v>68.400000000000006</v>
      </c>
      <c r="CA97" s="59"/>
      <c r="CB97" s="59"/>
    </row>
    <row r="98" spans="2:80">
      <c r="B98" s="12"/>
      <c r="F98" s="50" t="s">
        <v>41</v>
      </c>
      <c r="G98" s="51"/>
      <c r="H98" s="34">
        <f>+H95</f>
        <v>3.2033402705439977</v>
      </c>
      <c r="I98" s="35"/>
      <c r="J98" s="35"/>
      <c r="K98" s="36"/>
      <c r="L98" s="3">
        <f>+L95</f>
        <v>1</v>
      </c>
      <c r="M98" s="4" t="s">
        <v>56</v>
      </c>
      <c r="N98" s="4"/>
      <c r="O98" s="93" t="str">
        <f>+O95</f>
        <v>L.50.5</v>
      </c>
      <c r="P98" s="93"/>
      <c r="Q98" s="93"/>
      <c r="R98" s="94"/>
      <c r="S98" s="104">
        <f t="shared" si="35"/>
        <v>3.2033402705439977</v>
      </c>
      <c r="T98" s="105"/>
      <c r="U98" s="105"/>
      <c r="V98" s="106"/>
      <c r="W98" s="92" cm="1">
        <f t="array" ref="W98">INDEX($BZ$3:$BZ$175,MATCH(O98,$BV$3:$BV$175,0),0)</f>
        <v>3.77</v>
      </c>
      <c r="X98" s="93"/>
      <c r="Y98" s="94"/>
      <c r="Z98" s="104">
        <f t="shared" si="26"/>
        <v>12.076592819950871</v>
      </c>
      <c r="AA98" s="105"/>
      <c r="AB98" s="105"/>
      <c r="AC98" s="105"/>
      <c r="AD98" s="32" t="s">
        <v>19</v>
      </c>
      <c r="AE98" s="33"/>
      <c r="AF98" s="34">
        <f t="shared" si="38"/>
        <v>2.0833333333333335</v>
      </c>
      <c r="AG98" s="35"/>
      <c r="AH98" s="35"/>
      <c r="AI98" s="36"/>
      <c r="AJ98" s="3">
        <f t="shared" si="40"/>
        <v>2</v>
      </c>
      <c r="AK98" s="4" t="s">
        <v>56</v>
      </c>
      <c r="AL98" s="4"/>
      <c r="AM98" s="93" t="str">
        <f t="shared" si="39"/>
        <v>L.120.13</v>
      </c>
      <c r="AN98" s="93"/>
      <c r="AO98" s="93"/>
      <c r="AP98" s="94"/>
      <c r="AQ98" s="104">
        <f t="shared" si="36"/>
        <v>4.166666666666667</v>
      </c>
      <c r="AR98" s="105"/>
      <c r="AS98" s="105"/>
      <c r="AT98" s="106"/>
      <c r="AU98" s="92" cm="1">
        <f t="array" ref="AU98">INDEX($BZ$3:$BZ$175,MATCH(AM98,$BV$3:$BV$175,0),0)</f>
        <v>23.3</v>
      </c>
      <c r="AV98" s="93"/>
      <c r="AW98" s="94"/>
      <c r="AX98" s="104">
        <f t="shared" si="37"/>
        <v>97.083333333333343</v>
      </c>
      <c r="AY98" s="105"/>
      <c r="AZ98" s="105"/>
      <c r="BA98" s="106"/>
      <c r="BK98" s="13"/>
      <c r="BU98" s="143"/>
      <c r="BV98" s="59" t="s">
        <v>152</v>
      </c>
      <c r="BW98" s="59"/>
      <c r="BX98" s="59"/>
      <c r="BY98" s="59"/>
      <c r="BZ98" s="59">
        <v>75.7</v>
      </c>
      <c r="CA98" s="59"/>
      <c r="CB98" s="59"/>
    </row>
    <row r="99" spans="2:80">
      <c r="B99" s="12"/>
      <c r="F99" s="50" t="s">
        <v>42</v>
      </c>
      <c r="G99" s="51"/>
      <c r="H99" s="34">
        <f>+H94</f>
        <v>2.9758868892781827</v>
      </c>
      <c r="I99" s="35"/>
      <c r="J99" s="35"/>
      <c r="K99" s="36"/>
      <c r="L99" s="3">
        <f>+L94</f>
        <v>1</v>
      </c>
      <c r="M99" s="4" t="s">
        <v>56</v>
      </c>
      <c r="N99" s="4"/>
      <c r="O99" s="93" t="str">
        <f>+O94</f>
        <v>L.50.5</v>
      </c>
      <c r="P99" s="93"/>
      <c r="Q99" s="93"/>
      <c r="R99" s="94"/>
      <c r="S99" s="104">
        <f t="shared" si="35"/>
        <v>2.9758868892781827</v>
      </c>
      <c r="T99" s="105"/>
      <c r="U99" s="105"/>
      <c r="V99" s="106"/>
      <c r="W99" s="92" cm="1">
        <f t="array" ref="W99">INDEX($BZ$3:$BZ$175,MATCH(O99,$BV$3:$BV$175,0),0)</f>
        <v>3.77</v>
      </c>
      <c r="X99" s="93"/>
      <c r="Y99" s="94"/>
      <c r="Z99" s="104">
        <f t="shared" si="26"/>
        <v>11.219093572578748</v>
      </c>
      <c r="AA99" s="105"/>
      <c r="AB99" s="105"/>
      <c r="AC99" s="105"/>
      <c r="AD99" s="32" t="s">
        <v>20</v>
      </c>
      <c r="AE99" s="33"/>
      <c r="AF99" s="34">
        <f t="shared" si="38"/>
        <v>2.0833333333333335</v>
      </c>
      <c r="AG99" s="35"/>
      <c r="AH99" s="35"/>
      <c r="AI99" s="36"/>
      <c r="AJ99" s="3">
        <f t="shared" ref="AJ99:AJ103" si="41">+AJ98</f>
        <v>2</v>
      </c>
      <c r="AK99" s="4" t="s">
        <v>56</v>
      </c>
      <c r="AL99" s="4"/>
      <c r="AM99" s="93" t="str">
        <f t="shared" ref="AM99:AM103" si="42">+AM98</f>
        <v>L.120.13</v>
      </c>
      <c r="AN99" s="93"/>
      <c r="AO99" s="93"/>
      <c r="AP99" s="94"/>
      <c r="AQ99" s="104">
        <f t="shared" ref="AQ99:AQ103" si="43">AJ99*AF99</f>
        <v>4.166666666666667</v>
      </c>
      <c r="AR99" s="105"/>
      <c r="AS99" s="105"/>
      <c r="AT99" s="106"/>
      <c r="AU99" s="92" cm="1">
        <f t="array" ref="AU99">INDEX($BZ$3:$BZ$175,MATCH(AM99,$BV$3:$BV$175,0),0)</f>
        <v>23.3</v>
      </c>
      <c r="AV99" s="93"/>
      <c r="AW99" s="94"/>
      <c r="AX99" s="104">
        <f t="shared" ref="AX99:AX103" si="44">AU99*AQ99</f>
        <v>97.083333333333343</v>
      </c>
      <c r="AY99" s="105"/>
      <c r="AZ99" s="105"/>
      <c r="BA99" s="106"/>
      <c r="BK99" s="13"/>
      <c r="BU99" s="143"/>
      <c r="BV99" s="59" t="s">
        <v>153</v>
      </c>
      <c r="BW99" s="59"/>
      <c r="BX99" s="59"/>
      <c r="BY99" s="59"/>
      <c r="BZ99" s="59">
        <v>82.9</v>
      </c>
      <c r="CA99" s="59"/>
      <c r="CB99" s="59"/>
    </row>
    <row r="100" spans="2:80">
      <c r="B100" s="12"/>
      <c r="F100" s="50" t="s">
        <v>51</v>
      </c>
      <c r="G100" s="51"/>
      <c r="H100" s="34">
        <f>+H93</f>
        <v>2.7641554868631317</v>
      </c>
      <c r="I100" s="35"/>
      <c r="J100" s="35"/>
      <c r="K100" s="36"/>
      <c r="L100" s="3">
        <f>+L93</f>
        <v>1</v>
      </c>
      <c r="M100" s="4" t="s">
        <v>56</v>
      </c>
      <c r="N100" s="4"/>
      <c r="O100" s="93" t="str">
        <f>+O93</f>
        <v>L.50.5</v>
      </c>
      <c r="P100" s="93"/>
      <c r="Q100" s="93"/>
      <c r="R100" s="94"/>
      <c r="S100" s="104">
        <f t="shared" si="35"/>
        <v>2.7641554868631317</v>
      </c>
      <c r="T100" s="105"/>
      <c r="U100" s="105"/>
      <c r="V100" s="106"/>
      <c r="W100" s="92" cm="1">
        <f t="array" ref="W100">INDEX($BZ$3:$BZ$175,MATCH(O100,$BV$3:$BV$175,0),0)</f>
        <v>3.77</v>
      </c>
      <c r="X100" s="93"/>
      <c r="Y100" s="94"/>
      <c r="Z100" s="104">
        <f t="shared" si="26"/>
        <v>10.420866185474006</v>
      </c>
      <c r="AA100" s="105"/>
      <c r="AB100" s="105"/>
      <c r="AC100" s="105"/>
      <c r="AD100" s="32" t="s">
        <v>52</v>
      </c>
      <c r="AE100" s="33"/>
      <c r="AF100" s="34">
        <f t="shared" si="38"/>
        <v>2.0833333333333335</v>
      </c>
      <c r="AG100" s="35"/>
      <c r="AH100" s="35"/>
      <c r="AI100" s="36"/>
      <c r="AJ100" s="3">
        <f t="shared" si="41"/>
        <v>2</v>
      </c>
      <c r="AK100" s="4" t="s">
        <v>56</v>
      </c>
      <c r="AL100" s="4"/>
      <c r="AM100" s="93" t="str">
        <f t="shared" si="42"/>
        <v>L.120.13</v>
      </c>
      <c r="AN100" s="93"/>
      <c r="AO100" s="93"/>
      <c r="AP100" s="94"/>
      <c r="AQ100" s="104">
        <f t="shared" si="43"/>
        <v>4.166666666666667</v>
      </c>
      <c r="AR100" s="105"/>
      <c r="AS100" s="105"/>
      <c r="AT100" s="106"/>
      <c r="AU100" s="92" cm="1">
        <f t="array" ref="AU100">INDEX($BZ$3:$BZ$175,MATCH(AM100,$BV$3:$BV$175,0),0)</f>
        <v>23.3</v>
      </c>
      <c r="AV100" s="93"/>
      <c r="AW100" s="94"/>
      <c r="AX100" s="104">
        <f t="shared" si="44"/>
        <v>97.083333333333343</v>
      </c>
      <c r="AY100" s="105"/>
      <c r="AZ100" s="105"/>
      <c r="BA100" s="106"/>
      <c r="BK100" s="13"/>
      <c r="BU100" s="144"/>
      <c r="BV100" s="59" t="s">
        <v>154</v>
      </c>
      <c r="BW100" s="59"/>
      <c r="BX100" s="59"/>
      <c r="BY100" s="59"/>
      <c r="BZ100" s="59">
        <v>90</v>
      </c>
      <c r="CA100" s="59"/>
      <c r="CB100" s="59"/>
    </row>
    <row r="101" spans="2:80">
      <c r="B101" s="12"/>
      <c r="F101" s="50" t="s">
        <v>43</v>
      </c>
      <c r="G101" s="51"/>
      <c r="H101" s="34">
        <f>+H92</f>
        <v>2.5720317304073492</v>
      </c>
      <c r="I101" s="35"/>
      <c r="J101" s="35"/>
      <c r="K101" s="36"/>
      <c r="L101" s="3">
        <f>+L92</f>
        <v>2</v>
      </c>
      <c r="M101" s="4" t="s">
        <v>56</v>
      </c>
      <c r="N101" s="4"/>
      <c r="O101" s="93" t="str">
        <f>+O92</f>
        <v>L.80.8</v>
      </c>
      <c r="P101" s="93"/>
      <c r="Q101" s="93"/>
      <c r="R101" s="94"/>
      <c r="S101" s="104">
        <f t="shared" si="35"/>
        <v>5.1440634608146985</v>
      </c>
      <c r="T101" s="105"/>
      <c r="U101" s="105"/>
      <c r="V101" s="106"/>
      <c r="W101" s="92" cm="1">
        <f t="array" ref="W101">INDEX($BZ$3:$BZ$175,MATCH(O101,$BV$3:$BV$175,0),0)</f>
        <v>9.66</v>
      </c>
      <c r="X101" s="93"/>
      <c r="Y101" s="94"/>
      <c r="Z101" s="104">
        <f t="shared" si="26"/>
        <v>49.69165303146999</v>
      </c>
      <c r="AA101" s="105"/>
      <c r="AB101" s="105"/>
      <c r="AC101" s="105"/>
      <c r="AD101" s="32" t="s">
        <v>53</v>
      </c>
      <c r="AE101" s="33"/>
      <c r="AF101" s="34">
        <f t="shared" si="38"/>
        <v>2.0833333333333335</v>
      </c>
      <c r="AG101" s="35"/>
      <c r="AH101" s="35"/>
      <c r="AI101" s="36"/>
      <c r="AJ101" s="3">
        <f t="shared" si="41"/>
        <v>2</v>
      </c>
      <c r="AK101" s="4" t="s">
        <v>56</v>
      </c>
      <c r="AL101" s="4"/>
      <c r="AM101" s="93" t="str">
        <f t="shared" si="42"/>
        <v>L.120.13</v>
      </c>
      <c r="AN101" s="93"/>
      <c r="AO101" s="93"/>
      <c r="AP101" s="94"/>
      <c r="AQ101" s="104">
        <f t="shared" si="43"/>
        <v>4.166666666666667</v>
      </c>
      <c r="AR101" s="105"/>
      <c r="AS101" s="105"/>
      <c r="AT101" s="106"/>
      <c r="AU101" s="92" cm="1">
        <f t="array" ref="AU101">INDEX($BZ$3:$BZ$175,MATCH(AM101,$BV$3:$BV$175,0),0)</f>
        <v>23.3</v>
      </c>
      <c r="AV101" s="93"/>
      <c r="AW101" s="94"/>
      <c r="AX101" s="104">
        <f t="shared" si="44"/>
        <v>97.083333333333343</v>
      </c>
      <c r="AY101" s="105"/>
      <c r="AZ101" s="105"/>
      <c r="BA101" s="106"/>
      <c r="BK101" s="13"/>
      <c r="BU101" s="142" t="s">
        <v>254</v>
      </c>
      <c r="BV101" s="59" t="s">
        <v>156</v>
      </c>
      <c r="BW101" s="59"/>
      <c r="BX101" s="59"/>
      <c r="BY101" s="59"/>
      <c r="BZ101" s="59">
        <v>1.1100000000000001</v>
      </c>
      <c r="CA101" s="59"/>
      <c r="CB101" s="59"/>
    </row>
    <row r="102" spans="2:80" ht="12" thickBot="1">
      <c r="B102" s="12"/>
      <c r="F102" s="52" t="s">
        <v>44</v>
      </c>
      <c r="G102" s="53"/>
      <c r="H102" s="29">
        <f>+H91</f>
        <v>2.4042208255020538</v>
      </c>
      <c r="I102" s="30"/>
      <c r="J102" s="30"/>
      <c r="K102" s="31"/>
      <c r="L102" s="10">
        <f>+L91</f>
        <v>2</v>
      </c>
      <c r="M102" s="9" t="s">
        <v>56</v>
      </c>
      <c r="N102" s="9"/>
      <c r="O102" s="120" t="str">
        <f>+O91</f>
        <v>L.90.9</v>
      </c>
      <c r="P102" s="120"/>
      <c r="Q102" s="120"/>
      <c r="R102" s="121"/>
      <c r="S102" s="122">
        <f t="shared" si="35"/>
        <v>4.8084416510041077</v>
      </c>
      <c r="T102" s="123"/>
      <c r="U102" s="123"/>
      <c r="V102" s="124"/>
      <c r="W102" s="125" cm="1">
        <f t="array" ref="W102">INDEX($BZ$3:$BZ$175,MATCH(O102,$BV$3:$BV$175,0),0)</f>
        <v>12.2</v>
      </c>
      <c r="X102" s="120"/>
      <c r="Y102" s="121"/>
      <c r="Z102" s="122">
        <f t="shared" si="26"/>
        <v>58.662988142250107</v>
      </c>
      <c r="AA102" s="123"/>
      <c r="AB102" s="123"/>
      <c r="AC102" s="123"/>
      <c r="AD102" s="32" t="s">
        <v>54</v>
      </c>
      <c r="AE102" s="33"/>
      <c r="AF102" s="34">
        <f t="shared" si="38"/>
        <v>2.0833333333333335</v>
      </c>
      <c r="AG102" s="35"/>
      <c r="AH102" s="35"/>
      <c r="AI102" s="36"/>
      <c r="AJ102" s="3">
        <f t="shared" si="41"/>
        <v>2</v>
      </c>
      <c r="AK102" s="4" t="s">
        <v>56</v>
      </c>
      <c r="AL102" s="4"/>
      <c r="AM102" s="93" t="str">
        <f t="shared" si="42"/>
        <v>L.120.13</v>
      </c>
      <c r="AN102" s="93"/>
      <c r="AO102" s="93"/>
      <c r="AP102" s="94"/>
      <c r="AQ102" s="104">
        <f t="shared" si="43"/>
        <v>4.166666666666667</v>
      </c>
      <c r="AR102" s="105"/>
      <c r="AS102" s="105"/>
      <c r="AT102" s="106"/>
      <c r="AU102" s="92" cm="1">
        <f t="array" ref="AU102">INDEX($BZ$3:$BZ$175,MATCH(AM102,$BV$3:$BV$175,0),0)</f>
        <v>23.3</v>
      </c>
      <c r="AV102" s="93"/>
      <c r="AW102" s="94"/>
      <c r="AX102" s="104">
        <f t="shared" si="44"/>
        <v>97.083333333333343</v>
      </c>
      <c r="AY102" s="105"/>
      <c r="AZ102" s="105"/>
      <c r="BA102" s="106"/>
      <c r="BK102" s="13"/>
      <c r="BU102" s="143"/>
      <c r="BV102" s="59" t="s">
        <v>157</v>
      </c>
      <c r="BW102" s="59"/>
      <c r="BX102" s="59"/>
      <c r="BY102" s="59"/>
      <c r="BZ102" s="59">
        <v>1.45</v>
      </c>
      <c r="CA102" s="59"/>
      <c r="CB102" s="59"/>
    </row>
    <row r="103" spans="2:80" ht="12" thickBot="1">
      <c r="B103" s="12"/>
      <c r="F103" s="1" t="s">
        <v>246</v>
      </c>
      <c r="AD103" s="27" t="s">
        <v>55</v>
      </c>
      <c r="AE103" s="28"/>
      <c r="AF103" s="29">
        <f t="shared" si="38"/>
        <v>2.0833333333333335</v>
      </c>
      <c r="AG103" s="30"/>
      <c r="AH103" s="30"/>
      <c r="AI103" s="31"/>
      <c r="AJ103" s="10">
        <f t="shared" si="41"/>
        <v>2</v>
      </c>
      <c r="AK103" s="9" t="s">
        <v>56</v>
      </c>
      <c r="AL103" s="9"/>
      <c r="AM103" s="120" t="str">
        <f t="shared" si="42"/>
        <v>L.120.13</v>
      </c>
      <c r="AN103" s="120"/>
      <c r="AO103" s="120"/>
      <c r="AP103" s="121"/>
      <c r="AQ103" s="122">
        <f t="shared" si="43"/>
        <v>4.166666666666667</v>
      </c>
      <c r="AR103" s="123"/>
      <c r="AS103" s="123"/>
      <c r="AT103" s="124"/>
      <c r="AU103" s="125" cm="1">
        <f t="array" ref="AU103">INDEX($BZ$3:$BZ$175,MATCH(AM103,$BV$3:$BV$175,0),0)</f>
        <v>23.3</v>
      </c>
      <c r="AV103" s="120"/>
      <c r="AW103" s="121"/>
      <c r="AX103" s="122">
        <f t="shared" si="44"/>
        <v>97.083333333333343</v>
      </c>
      <c r="AY103" s="123"/>
      <c r="AZ103" s="123"/>
      <c r="BA103" s="124"/>
      <c r="BK103" s="13"/>
      <c r="BU103" s="143"/>
      <c r="BV103" s="59" t="s">
        <v>158</v>
      </c>
      <c r="BW103" s="59"/>
      <c r="BX103" s="59"/>
      <c r="BY103" s="59"/>
      <c r="BZ103" s="59">
        <v>1.35</v>
      </c>
      <c r="CA103" s="59"/>
      <c r="CB103" s="59"/>
    </row>
    <row r="104" spans="2:80">
      <c r="B104" s="12"/>
      <c r="AN104" s="114" t="s">
        <v>238</v>
      </c>
      <c r="AO104" s="115"/>
      <c r="AP104" s="115"/>
      <c r="AQ104" s="115"/>
      <c r="AR104" s="115"/>
      <c r="AS104" s="115"/>
      <c r="AT104" s="115"/>
      <c r="AU104" s="115"/>
      <c r="AV104" s="115"/>
      <c r="AW104" s="116"/>
      <c r="AX104" s="112">
        <f>SUM(Z79:Z102)+SUM(AX79:AX103)</f>
        <v>3054.0842330530845</v>
      </c>
      <c r="AY104" s="112"/>
      <c r="AZ104" s="115"/>
      <c r="BA104" s="116"/>
      <c r="BK104" s="13"/>
      <c r="BU104" s="143"/>
      <c r="BV104" s="59" t="s">
        <v>159</v>
      </c>
      <c r="BW104" s="59"/>
      <c r="BX104" s="59"/>
      <c r="BY104" s="59"/>
      <c r="BZ104" s="59">
        <v>1.77</v>
      </c>
      <c r="CA104" s="59"/>
      <c r="CB104" s="59"/>
    </row>
    <row r="105" spans="2:80">
      <c r="B105" s="12"/>
      <c r="F105" s="17" t="s">
        <v>262</v>
      </c>
      <c r="AN105" s="95" t="s">
        <v>239</v>
      </c>
      <c r="AO105" s="96"/>
      <c r="AP105" s="96"/>
      <c r="AQ105" s="96"/>
      <c r="AR105" s="96"/>
      <c r="AS105" s="96"/>
      <c r="AT105" s="96"/>
      <c r="AU105" s="96"/>
      <c r="AV105" s="96"/>
      <c r="AW105" s="97"/>
      <c r="AX105" s="132">
        <f>+AX104/1000</f>
        <v>3.0540842330530844</v>
      </c>
      <c r="AY105" s="132"/>
      <c r="AZ105" s="133"/>
      <c r="BA105" s="134"/>
      <c r="BK105" s="13"/>
      <c r="BU105" s="143"/>
      <c r="BV105" s="59" t="s">
        <v>160</v>
      </c>
      <c r="BW105" s="59"/>
      <c r="BX105" s="59"/>
      <c r="BY105" s="59"/>
      <c r="BZ105" s="59">
        <v>1.72</v>
      </c>
      <c r="CA105" s="59"/>
      <c r="CB105" s="59"/>
    </row>
    <row r="106" spans="2:80">
      <c r="B106" s="12"/>
      <c r="F106" s="61">
        <v>200</v>
      </c>
      <c r="G106" s="61"/>
      <c r="H106" s="1" t="s">
        <v>241</v>
      </c>
      <c r="J106" s="61">
        <v>200</v>
      </c>
      <c r="K106" s="61"/>
      <c r="L106" s="1" t="s">
        <v>241</v>
      </c>
      <c r="N106" s="61">
        <v>10</v>
      </c>
      <c r="O106" s="61"/>
      <c r="P106" s="1" t="s">
        <v>241</v>
      </c>
      <c r="R106" s="62">
        <v>26</v>
      </c>
      <c r="S106" s="62"/>
      <c r="T106" s="1" t="s">
        <v>245</v>
      </c>
      <c r="V106" s="62">
        <v>7850</v>
      </c>
      <c r="W106" s="62"/>
      <c r="X106" s="1" t="s">
        <v>244</v>
      </c>
      <c r="Z106" s="11" t="s">
        <v>240</v>
      </c>
      <c r="AA106" s="62">
        <f>F106/1000*J106/1000*N106/1000*R106*V106</f>
        <v>81.640000000000015</v>
      </c>
      <c r="AB106" s="62"/>
      <c r="AC106" s="62"/>
      <c r="AD106" s="1" t="s">
        <v>242</v>
      </c>
      <c r="AG106" s="139" t="s">
        <v>243</v>
      </c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8">
        <f>+AX105+AA106/1000</f>
        <v>3.1357242330530846</v>
      </c>
      <c r="AY106" s="138"/>
      <c r="AZ106" s="138"/>
      <c r="BA106" s="138"/>
      <c r="BK106" s="13"/>
      <c r="BU106" s="143"/>
      <c r="BV106" s="59" t="s">
        <v>161</v>
      </c>
      <c r="BW106" s="59"/>
      <c r="BX106" s="59"/>
      <c r="BY106" s="59"/>
      <c r="BZ106" s="59">
        <v>2.25</v>
      </c>
      <c r="CA106" s="59"/>
      <c r="CB106" s="59"/>
    </row>
    <row r="107" spans="2:80" ht="12" thickBot="1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20"/>
      <c r="BU107" s="143"/>
      <c r="BV107" s="59" t="s">
        <v>162</v>
      </c>
      <c r="BW107" s="59"/>
      <c r="BX107" s="59"/>
      <c r="BY107" s="59"/>
      <c r="BZ107" s="59">
        <v>2.77</v>
      </c>
      <c r="CA107" s="59"/>
      <c r="CB107" s="59"/>
    </row>
    <row r="108" spans="2:80" ht="12" thickBot="1">
      <c r="BU108" s="143"/>
      <c r="BV108" s="59" t="s">
        <v>163</v>
      </c>
      <c r="BW108" s="59"/>
      <c r="BX108" s="59"/>
      <c r="BY108" s="59"/>
      <c r="BZ108" s="59">
        <v>2.96</v>
      </c>
      <c r="CA108" s="59"/>
      <c r="CB108" s="59"/>
    </row>
    <row r="109" spans="2:80" ht="48.75" customHeight="1">
      <c r="B109" s="145" t="s">
        <v>259</v>
      </c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7"/>
      <c r="BU109" s="143"/>
      <c r="BV109" s="59" t="s">
        <v>164</v>
      </c>
      <c r="BW109" s="59"/>
      <c r="BX109" s="59"/>
      <c r="BY109" s="59"/>
      <c r="BZ109" s="59">
        <v>2.71</v>
      </c>
      <c r="CA109" s="59"/>
      <c r="CB109" s="59"/>
    </row>
    <row r="110" spans="2:80">
      <c r="B110" s="12"/>
      <c r="AP110" s="21" t="s">
        <v>256</v>
      </c>
      <c r="BK110" s="13"/>
      <c r="BU110" s="143"/>
      <c r="BV110" s="59" t="s">
        <v>165</v>
      </c>
      <c r="BW110" s="59"/>
      <c r="BX110" s="59"/>
      <c r="BY110" s="59"/>
      <c r="BZ110" s="59">
        <v>3.35</v>
      </c>
      <c r="CA110" s="59"/>
      <c r="CB110" s="59"/>
    </row>
    <row r="111" spans="2:80">
      <c r="B111" s="12"/>
      <c r="Y111" s="1" t="s">
        <v>5</v>
      </c>
      <c r="AD111" s="1" t="s">
        <v>6</v>
      </c>
      <c r="BK111" s="13"/>
      <c r="BU111" s="143"/>
      <c r="BV111" s="59" t="s">
        <v>166</v>
      </c>
      <c r="BW111" s="59"/>
      <c r="BX111" s="59"/>
      <c r="BY111" s="59"/>
      <c r="BZ111" s="59">
        <v>3.37</v>
      </c>
      <c r="CA111" s="59"/>
      <c r="CB111" s="59"/>
    </row>
    <row r="112" spans="2:80">
      <c r="B112" s="12"/>
      <c r="I112" s="14" t="s">
        <v>47</v>
      </c>
      <c r="K112" s="62">
        <f>ATAN(AX113/(AA124/2))*180/PI()</f>
        <v>11.615670124466169</v>
      </c>
      <c r="L112" s="62"/>
      <c r="M112" s="15" t="s">
        <v>48</v>
      </c>
      <c r="U112" s="1" t="s">
        <v>4</v>
      </c>
      <c r="AH112" s="1" t="s">
        <v>7</v>
      </c>
      <c r="AX112" s="16" t="s">
        <v>0</v>
      </c>
      <c r="BK112" s="13"/>
      <c r="BU112" s="143"/>
      <c r="BV112" s="59" t="s">
        <v>167</v>
      </c>
      <c r="BW112" s="59"/>
      <c r="BX112" s="59"/>
      <c r="BY112" s="59"/>
      <c r="BZ112" s="59">
        <v>4.59</v>
      </c>
      <c r="CA112" s="59"/>
      <c r="CB112" s="59"/>
    </row>
    <row r="113" spans="2:80">
      <c r="B113" s="12"/>
      <c r="Q113" s="1" t="s">
        <v>3</v>
      </c>
      <c r="AL113" s="1" t="s">
        <v>8</v>
      </c>
      <c r="AX113" s="60">
        <v>1.85</v>
      </c>
      <c r="BK113" s="13"/>
      <c r="BU113" s="143"/>
      <c r="BV113" s="59" t="s">
        <v>168</v>
      </c>
      <c r="BW113" s="59"/>
      <c r="BX113" s="59"/>
      <c r="BY113" s="59"/>
      <c r="BZ113" s="59">
        <v>3.76</v>
      </c>
      <c r="CA113" s="59"/>
      <c r="CB113" s="59"/>
    </row>
    <row r="114" spans="2:80">
      <c r="B114" s="12"/>
      <c r="M114" s="1" t="s">
        <v>2</v>
      </c>
      <c r="AA114" s="1" t="s">
        <v>26</v>
      </c>
      <c r="AP114" s="1" t="s">
        <v>9</v>
      </c>
      <c r="AX114" s="60"/>
      <c r="BK114" s="13"/>
      <c r="BU114" s="143"/>
      <c r="BV114" s="59" t="s">
        <v>169</v>
      </c>
      <c r="BW114" s="59"/>
      <c r="BX114" s="59"/>
      <c r="BY114" s="59"/>
      <c r="BZ114" s="59">
        <v>4.46</v>
      </c>
      <c r="CA114" s="59"/>
      <c r="CB114" s="59"/>
    </row>
    <row r="115" spans="2:80">
      <c r="B115" s="12"/>
      <c r="I115" s="1" t="s">
        <v>1</v>
      </c>
      <c r="W115" s="1" t="s">
        <v>25</v>
      </c>
      <c r="AF115" s="1" t="s">
        <v>27</v>
      </c>
      <c r="AT115" s="1" t="s">
        <v>10</v>
      </c>
      <c r="AX115" s="60"/>
      <c r="BK115" s="13"/>
      <c r="BU115" s="143"/>
      <c r="BV115" s="59" t="s">
        <v>170</v>
      </c>
      <c r="BW115" s="59"/>
      <c r="BX115" s="59"/>
      <c r="BY115" s="59"/>
      <c r="BZ115" s="59">
        <v>5.14</v>
      </c>
      <c r="CA115" s="59"/>
      <c r="CB115" s="59"/>
    </row>
    <row r="116" spans="2:80">
      <c r="B116" s="12"/>
      <c r="S116" s="1" t="s">
        <v>24</v>
      </c>
      <c r="AJ116" s="1" t="s">
        <v>28</v>
      </c>
      <c r="BK116" s="13"/>
      <c r="BU116" s="143"/>
      <c r="BV116" s="59" t="s">
        <v>171</v>
      </c>
      <c r="BW116" s="59"/>
      <c r="BX116" s="59"/>
      <c r="BY116" s="59"/>
      <c r="BZ116" s="59">
        <v>4.3499999999999996</v>
      </c>
      <c r="CA116" s="59"/>
      <c r="CB116" s="59"/>
    </row>
    <row r="117" spans="2:80">
      <c r="B117" s="12"/>
      <c r="I117" s="15" t="s">
        <v>46</v>
      </c>
      <c r="K117" s="1" t="s">
        <v>22</v>
      </c>
      <c r="O117" s="1" t="s">
        <v>23</v>
      </c>
      <c r="U117" s="1" t="s">
        <v>37</v>
      </c>
      <c r="Y117" s="1" t="s">
        <v>38</v>
      </c>
      <c r="AD117" s="1" t="s">
        <v>39</v>
      </c>
      <c r="AH117" s="1" t="s">
        <v>40</v>
      </c>
      <c r="AN117" s="1" t="s">
        <v>29</v>
      </c>
      <c r="AX117" s="16" t="s">
        <v>0</v>
      </c>
      <c r="BK117" s="13"/>
      <c r="BU117" s="143"/>
      <c r="BV117" s="59" t="s">
        <v>172</v>
      </c>
      <c r="BW117" s="59"/>
      <c r="BX117" s="59"/>
      <c r="BY117" s="59"/>
      <c r="BZ117" s="59">
        <v>5.97</v>
      </c>
      <c r="CA117" s="59"/>
      <c r="CB117" s="59"/>
    </row>
    <row r="118" spans="2:80">
      <c r="B118" s="12"/>
      <c r="G118" s="1" t="s">
        <v>21</v>
      </c>
      <c r="M118" s="1" t="s">
        <v>35</v>
      </c>
      <c r="Q118" s="1" t="s">
        <v>36</v>
      </c>
      <c r="AL118" s="1" t="s">
        <v>41</v>
      </c>
      <c r="AP118" s="1" t="s">
        <v>42</v>
      </c>
      <c r="AR118" s="1" t="s">
        <v>30</v>
      </c>
      <c r="AV118" s="1" t="s">
        <v>31</v>
      </c>
      <c r="AX118" s="60">
        <v>1.2</v>
      </c>
      <c r="BK118" s="13"/>
      <c r="BU118" s="143"/>
      <c r="BV118" s="59" t="s">
        <v>173</v>
      </c>
      <c r="BW118" s="59"/>
      <c r="BX118" s="59"/>
      <c r="BY118" s="59"/>
      <c r="BZ118" s="59">
        <v>7.52</v>
      </c>
      <c r="CA118" s="59"/>
      <c r="CB118" s="59"/>
    </row>
    <row r="119" spans="2:80">
      <c r="B119" s="12"/>
      <c r="I119" s="1" t="s">
        <v>34</v>
      </c>
      <c r="AT119" s="1" t="s">
        <v>51</v>
      </c>
      <c r="AX119" s="60"/>
      <c r="BK119" s="13"/>
      <c r="BU119" s="143"/>
      <c r="BV119" s="59" t="s">
        <v>174</v>
      </c>
      <c r="BW119" s="59"/>
      <c r="BX119" s="59"/>
      <c r="BY119" s="59"/>
      <c r="BZ119" s="59">
        <v>4.74</v>
      </c>
      <c r="CA119" s="59"/>
      <c r="CB119" s="59"/>
    </row>
    <row r="120" spans="2:80">
      <c r="B120" s="12"/>
      <c r="AX120" s="60"/>
      <c r="BK120" s="13"/>
      <c r="BU120" s="143"/>
      <c r="BV120" s="59" t="s">
        <v>175</v>
      </c>
      <c r="BW120" s="59"/>
      <c r="BX120" s="59"/>
      <c r="BY120" s="59"/>
      <c r="BZ120" s="59">
        <v>6.51</v>
      </c>
      <c r="CA120" s="59"/>
      <c r="CB120" s="59"/>
    </row>
    <row r="121" spans="2:80">
      <c r="B121" s="12"/>
      <c r="I121" s="1" t="s">
        <v>13</v>
      </c>
      <c r="M121" s="1" t="s">
        <v>14</v>
      </c>
      <c r="Q121" s="1" t="s">
        <v>15</v>
      </c>
      <c r="U121" s="1" t="s">
        <v>16</v>
      </c>
      <c r="Y121" s="1" t="s">
        <v>17</v>
      </c>
      <c r="AD121" s="1" t="s">
        <v>18</v>
      </c>
      <c r="AH121" s="1" t="s">
        <v>19</v>
      </c>
      <c r="AL121" s="1" t="s">
        <v>20</v>
      </c>
      <c r="AP121" s="1" t="s">
        <v>52</v>
      </c>
      <c r="AT121" s="1" t="s">
        <v>53</v>
      </c>
      <c r="BK121" s="13"/>
      <c r="BU121" s="143"/>
      <c r="BV121" s="59" t="s">
        <v>176</v>
      </c>
      <c r="BW121" s="59"/>
      <c r="BX121" s="59"/>
      <c r="BY121" s="59"/>
      <c r="BZ121" s="59">
        <v>8.23</v>
      </c>
      <c r="CA121" s="59"/>
      <c r="CB121" s="59"/>
    </row>
    <row r="122" spans="2:80">
      <c r="B122" s="12"/>
      <c r="I122" s="62">
        <f>AA124/10</f>
        <v>1.8</v>
      </c>
      <c r="J122" s="62"/>
      <c r="K122" s="1" t="s">
        <v>0</v>
      </c>
      <c r="M122" s="62">
        <f>+I122</f>
        <v>1.8</v>
      </c>
      <c r="N122" s="62"/>
      <c r="O122" s="1" t="s">
        <v>0</v>
      </c>
      <c r="Q122" s="62">
        <f>+M122</f>
        <v>1.8</v>
      </c>
      <c r="R122" s="62"/>
      <c r="S122" s="1" t="s">
        <v>0</v>
      </c>
      <c r="U122" s="62">
        <f>+Q122</f>
        <v>1.8</v>
      </c>
      <c r="V122" s="62"/>
      <c r="W122" s="1" t="s">
        <v>0</v>
      </c>
      <c r="Y122" s="62">
        <f>+U122</f>
        <v>1.8</v>
      </c>
      <c r="Z122" s="62"/>
      <c r="AA122" s="1" t="s">
        <v>0</v>
      </c>
      <c r="AC122" s="62">
        <f>+Y122</f>
        <v>1.8</v>
      </c>
      <c r="AD122" s="62"/>
      <c r="AE122" s="1" t="s">
        <v>0</v>
      </c>
      <c r="AG122" s="62">
        <f>+AC122</f>
        <v>1.8</v>
      </c>
      <c r="AH122" s="62"/>
      <c r="AI122" s="1" t="s">
        <v>0</v>
      </c>
      <c r="AK122" s="62">
        <f>+AG122</f>
        <v>1.8</v>
      </c>
      <c r="AL122" s="62"/>
      <c r="AM122" s="1" t="s">
        <v>0</v>
      </c>
      <c r="AO122" s="62">
        <f>+AK122</f>
        <v>1.8</v>
      </c>
      <c r="AP122" s="62"/>
      <c r="AQ122" s="1" t="s">
        <v>0</v>
      </c>
      <c r="AS122" s="62">
        <f>+AO122</f>
        <v>1.8</v>
      </c>
      <c r="AT122" s="62"/>
      <c r="AU122" s="1" t="s">
        <v>0</v>
      </c>
      <c r="BK122" s="13"/>
      <c r="BU122" s="143"/>
      <c r="BV122" s="59" t="s">
        <v>177</v>
      </c>
      <c r="BW122" s="59"/>
      <c r="BX122" s="59"/>
      <c r="BY122" s="59"/>
      <c r="BZ122" s="59">
        <v>4.95</v>
      </c>
      <c r="CA122" s="59"/>
      <c r="CB122" s="59"/>
    </row>
    <row r="123" spans="2:80">
      <c r="B123" s="12"/>
      <c r="BK123" s="13"/>
      <c r="BU123" s="143"/>
      <c r="BV123" s="59" t="s">
        <v>178</v>
      </c>
      <c r="BW123" s="59"/>
      <c r="BX123" s="59"/>
      <c r="BY123" s="59"/>
      <c r="BZ123" s="59">
        <v>6.8</v>
      </c>
      <c r="CA123" s="59"/>
      <c r="CB123" s="59"/>
    </row>
    <row r="124" spans="2:80">
      <c r="B124" s="12"/>
      <c r="AA124" s="61">
        <v>18</v>
      </c>
      <c r="AB124" s="61"/>
      <c r="AC124" s="1" t="s">
        <v>0</v>
      </c>
      <c r="BK124" s="13"/>
      <c r="BU124" s="143"/>
      <c r="BV124" s="59" t="s">
        <v>179</v>
      </c>
      <c r="BW124" s="59"/>
      <c r="BX124" s="59"/>
      <c r="BY124" s="59"/>
      <c r="BZ124" s="59">
        <v>8.59</v>
      </c>
      <c r="CA124" s="59"/>
      <c r="CB124" s="59"/>
    </row>
    <row r="125" spans="2:80">
      <c r="B125" s="12"/>
      <c r="BK125" s="13"/>
      <c r="BU125" s="143"/>
      <c r="BV125" s="59" t="s">
        <v>180</v>
      </c>
      <c r="BW125" s="59"/>
      <c r="BX125" s="59"/>
      <c r="BY125" s="59"/>
      <c r="BZ125" s="59">
        <v>5.41</v>
      </c>
      <c r="CA125" s="59"/>
      <c r="CB125" s="59"/>
    </row>
    <row r="126" spans="2:80">
      <c r="B126" s="12"/>
      <c r="F126" s="63" t="s">
        <v>49</v>
      </c>
      <c r="G126" s="64"/>
      <c r="H126" s="63" t="s">
        <v>50</v>
      </c>
      <c r="I126" s="69"/>
      <c r="J126" s="69"/>
      <c r="K126" s="64"/>
      <c r="L126" s="75" t="s">
        <v>233</v>
      </c>
      <c r="M126" s="76"/>
      <c r="N126" s="76"/>
      <c r="O126" s="76"/>
      <c r="P126" s="76"/>
      <c r="Q126" s="76"/>
      <c r="R126" s="77"/>
      <c r="S126" s="78" t="s">
        <v>235</v>
      </c>
      <c r="T126" s="79"/>
      <c r="U126" s="79"/>
      <c r="V126" s="80"/>
      <c r="W126" s="78" t="s">
        <v>236</v>
      </c>
      <c r="X126" s="79"/>
      <c r="Y126" s="80"/>
      <c r="Z126" s="78" t="s">
        <v>237</v>
      </c>
      <c r="AA126" s="79"/>
      <c r="AB126" s="79"/>
      <c r="AC126" s="79"/>
      <c r="AD126" s="135" t="s">
        <v>49</v>
      </c>
      <c r="AE126" s="64"/>
      <c r="AF126" s="63" t="s">
        <v>50</v>
      </c>
      <c r="AG126" s="69"/>
      <c r="AH126" s="69"/>
      <c r="AI126" s="64"/>
      <c r="AJ126" s="75" t="s">
        <v>233</v>
      </c>
      <c r="AK126" s="76"/>
      <c r="AL126" s="76"/>
      <c r="AM126" s="76"/>
      <c r="AN126" s="76"/>
      <c r="AO126" s="76"/>
      <c r="AP126" s="77"/>
      <c r="AQ126" s="78" t="s">
        <v>235</v>
      </c>
      <c r="AR126" s="79"/>
      <c r="AS126" s="79"/>
      <c r="AT126" s="80"/>
      <c r="AU126" s="78" t="s">
        <v>236</v>
      </c>
      <c r="AV126" s="79"/>
      <c r="AW126" s="80"/>
      <c r="AX126" s="78" t="s">
        <v>237</v>
      </c>
      <c r="AY126" s="79"/>
      <c r="AZ126" s="79"/>
      <c r="BA126" s="80"/>
      <c r="BK126" s="13"/>
      <c r="BU126" s="143"/>
      <c r="BV126" s="59" t="s">
        <v>181</v>
      </c>
      <c r="BW126" s="59"/>
      <c r="BX126" s="59"/>
      <c r="BY126" s="59"/>
      <c r="BZ126" s="59">
        <v>7.07</v>
      </c>
      <c r="CA126" s="59"/>
      <c r="CB126" s="59"/>
    </row>
    <row r="127" spans="2:80">
      <c r="B127" s="12"/>
      <c r="F127" s="65"/>
      <c r="G127" s="66"/>
      <c r="H127" s="65"/>
      <c r="I127" s="70"/>
      <c r="J127" s="70"/>
      <c r="K127" s="66"/>
      <c r="L127" s="75"/>
      <c r="M127" s="76"/>
      <c r="N127" s="76"/>
      <c r="O127" s="76"/>
      <c r="P127" s="76"/>
      <c r="Q127" s="76"/>
      <c r="R127" s="77"/>
      <c r="S127" s="81"/>
      <c r="T127" s="82"/>
      <c r="U127" s="82"/>
      <c r="V127" s="83"/>
      <c r="W127" s="81"/>
      <c r="X127" s="82"/>
      <c r="Y127" s="83"/>
      <c r="Z127" s="81"/>
      <c r="AA127" s="82"/>
      <c r="AB127" s="82"/>
      <c r="AC127" s="82"/>
      <c r="AD127" s="136"/>
      <c r="AE127" s="66"/>
      <c r="AF127" s="65"/>
      <c r="AG127" s="70"/>
      <c r="AH127" s="70"/>
      <c r="AI127" s="66"/>
      <c r="AJ127" s="75"/>
      <c r="AK127" s="76"/>
      <c r="AL127" s="76"/>
      <c r="AM127" s="76"/>
      <c r="AN127" s="76"/>
      <c r="AO127" s="76"/>
      <c r="AP127" s="77"/>
      <c r="AQ127" s="81"/>
      <c r="AR127" s="82"/>
      <c r="AS127" s="82"/>
      <c r="AT127" s="83"/>
      <c r="AU127" s="81"/>
      <c r="AV127" s="82"/>
      <c r="AW127" s="83"/>
      <c r="AX127" s="81"/>
      <c r="AY127" s="82"/>
      <c r="AZ127" s="82"/>
      <c r="BA127" s="83"/>
      <c r="BK127" s="13"/>
      <c r="BU127" s="143"/>
      <c r="BV127" s="59" t="s">
        <v>182</v>
      </c>
      <c r="BW127" s="59"/>
      <c r="BX127" s="59"/>
      <c r="BY127" s="59"/>
      <c r="BZ127" s="59">
        <v>6.6</v>
      </c>
      <c r="CA127" s="59"/>
      <c r="CB127" s="59"/>
    </row>
    <row r="128" spans="2:80">
      <c r="B128" s="12"/>
      <c r="F128" s="65"/>
      <c r="G128" s="66"/>
      <c r="H128" s="65"/>
      <c r="I128" s="70"/>
      <c r="J128" s="70"/>
      <c r="K128" s="66"/>
      <c r="L128" s="75"/>
      <c r="M128" s="76"/>
      <c r="N128" s="76"/>
      <c r="O128" s="76"/>
      <c r="P128" s="76"/>
      <c r="Q128" s="76"/>
      <c r="R128" s="77"/>
      <c r="S128" s="81"/>
      <c r="T128" s="82"/>
      <c r="U128" s="82"/>
      <c r="V128" s="83"/>
      <c r="W128" s="81"/>
      <c r="X128" s="82"/>
      <c r="Y128" s="83"/>
      <c r="Z128" s="81"/>
      <c r="AA128" s="82"/>
      <c r="AB128" s="82"/>
      <c r="AC128" s="82"/>
      <c r="AD128" s="136"/>
      <c r="AE128" s="66"/>
      <c r="AF128" s="65"/>
      <c r="AG128" s="70"/>
      <c r="AH128" s="70"/>
      <c r="AI128" s="66"/>
      <c r="AJ128" s="75"/>
      <c r="AK128" s="76"/>
      <c r="AL128" s="76"/>
      <c r="AM128" s="76"/>
      <c r="AN128" s="76"/>
      <c r="AO128" s="76"/>
      <c r="AP128" s="77"/>
      <c r="AQ128" s="81"/>
      <c r="AR128" s="82"/>
      <c r="AS128" s="82"/>
      <c r="AT128" s="83"/>
      <c r="AU128" s="81"/>
      <c r="AV128" s="82"/>
      <c r="AW128" s="83"/>
      <c r="AX128" s="81"/>
      <c r="AY128" s="82"/>
      <c r="AZ128" s="82"/>
      <c r="BA128" s="83"/>
      <c r="BK128" s="13"/>
      <c r="BU128" s="143"/>
      <c r="BV128" s="59" t="s">
        <v>183</v>
      </c>
      <c r="BW128" s="59"/>
      <c r="BX128" s="59"/>
      <c r="BY128" s="59"/>
      <c r="BZ128" s="59">
        <v>8.66</v>
      </c>
      <c r="CA128" s="59"/>
      <c r="CB128" s="59"/>
    </row>
    <row r="129" spans="2:80" ht="12" thickBot="1">
      <c r="B129" s="12"/>
      <c r="F129" s="67"/>
      <c r="G129" s="68"/>
      <c r="H129" s="67"/>
      <c r="I129" s="71"/>
      <c r="J129" s="71"/>
      <c r="K129" s="68"/>
      <c r="L129" s="72" t="s">
        <v>232</v>
      </c>
      <c r="M129" s="73"/>
      <c r="N129" s="73"/>
      <c r="O129" s="73" t="s">
        <v>234</v>
      </c>
      <c r="P129" s="73"/>
      <c r="Q129" s="73"/>
      <c r="R129" s="74"/>
      <c r="S129" s="84"/>
      <c r="T129" s="85"/>
      <c r="U129" s="85"/>
      <c r="V129" s="86"/>
      <c r="W129" s="84"/>
      <c r="X129" s="85"/>
      <c r="Y129" s="86"/>
      <c r="Z129" s="84"/>
      <c r="AA129" s="85"/>
      <c r="AB129" s="85"/>
      <c r="AC129" s="85"/>
      <c r="AD129" s="137"/>
      <c r="AE129" s="68"/>
      <c r="AF129" s="67"/>
      <c r="AG129" s="71"/>
      <c r="AH129" s="71"/>
      <c r="AI129" s="68"/>
      <c r="AJ129" s="72" t="s">
        <v>232</v>
      </c>
      <c r="AK129" s="73"/>
      <c r="AL129" s="73"/>
      <c r="AM129" s="73" t="s">
        <v>234</v>
      </c>
      <c r="AN129" s="73"/>
      <c r="AO129" s="73"/>
      <c r="AP129" s="74"/>
      <c r="AQ129" s="84"/>
      <c r="AR129" s="85"/>
      <c r="AS129" s="85"/>
      <c r="AT129" s="86"/>
      <c r="AU129" s="84"/>
      <c r="AV129" s="85"/>
      <c r="AW129" s="86"/>
      <c r="AX129" s="84"/>
      <c r="AY129" s="85"/>
      <c r="AZ129" s="85"/>
      <c r="BA129" s="86"/>
      <c r="BK129" s="13"/>
      <c r="BU129" s="143"/>
      <c r="BV129" s="59" t="s">
        <v>184</v>
      </c>
      <c r="BW129" s="59"/>
      <c r="BX129" s="59"/>
      <c r="BY129" s="59"/>
      <c r="BZ129" s="59">
        <v>10.7</v>
      </c>
      <c r="CA129" s="59"/>
      <c r="CB129" s="59"/>
    </row>
    <row r="130" spans="2:80" ht="12" thickTop="1">
      <c r="B130" s="12"/>
      <c r="F130" s="50" t="s">
        <v>1</v>
      </c>
      <c r="G130" s="51"/>
      <c r="H130" s="47">
        <f>SQRT((AA124/2)^2+AX113^2)/5</f>
        <v>1.8376343488300386</v>
      </c>
      <c r="I130" s="48"/>
      <c r="J130" s="48"/>
      <c r="K130" s="49"/>
      <c r="L130" s="22">
        <v>2</v>
      </c>
      <c r="M130" s="2" t="s">
        <v>56</v>
      </c>
      <c r="N130" s="2"/>
      <c r="O130" s="98" t="s">
        <v>120</v>
      </c>
      <c r="P130" s="98"/>
      <c r="Q130" s="98"/>
      <c r="R130" s="99"/>
      <c r="S130" s="101">
        <f>L130*H130</f>
        <v>3.6752686976600772</v>
      </c>
      <c r="T130" s="102"/>
      <c r="U130" s="102"/>
      <c r="V130" s="103"/>
      <c r="W130" s="89" cm="1">
        <f t="array" ref="W130">INDEX($BZ$3:$BZ$175,MATCH(O130,$BV$3:$BV$175,0),0)</f>
        <v>28.4</v>
      </c>
      <c r="X130" s="90"/>
      <c r="Y130" s="91"/>
      <c r="Z130" s="101">
        <f t="shared" ref="Z130:Z149" si="45">W130*S130</f>
        <v>104.37763101354619</v>
      </c>
      <c r="AA130" s="102"/>
      <c r="AB130" s="102"/>
      <c r="AC130" s="102"/>
      <c r="AD130" s="32" t="s">
        <v>21</v>
      </c>
      <c r="AE130" s="33"/>
      <c r="AF130" s="47">
        <f>+AX118</f>
        <v>1.2</v>
      </c>
      <c r="AG130" s="48"/>
      <c r="AH130" s="48"/>
      <c r="AI130" s="49"/>
      <c r="AJ130" s="25">
        <v>2</v>
      </c>
      <c r="AK130" s="8" t="s">
        <v>56</v>
      </c>
      <c r="AL130" s="8"/>
      <c r="AM130" s="109" t="s">
        <v>97</v>
      </c>
      <c r="AN130" s="109"/>
      <c r="AO130" s="109"/>
      <c r="AP130" s="110"/>
      <c r="AQ130" s="126">
        <f t="shared" ref="AQ130:AQ139" si="46">AJ130*AF130</f>
        <v>2.4</v>
      </c>
      <c r="AR130" s="127"/>
      <c r="AS130" s="127"/>
      <c r="AT130" s="128"/>
      <c r="AU130" s="129" cm="1">
        <f t="array" ref="AU130">INDEX($BZ$3:$BZ$175,MATCH(AM130,$BV$3:$BV$175,0),0)</f>
        <v>7.38</v>
      </c>
      <c r="AV130" s="130"/>
      <c r="AW130" s="131"/>
      <c r="AX130" s="126">
        <f t="shared" ref="AX130:AX139" si="47">AU130*AQ130</f>
        <v>17.712</v>
      </c>
      <c r="AY130" s="127"/>
      <c r="AZ130" s="127"/>
      <c r="BA130" s="128"/>
      <c r="BK130" s="13"/>
      <c r="BU130" s="143"/>
      <c r="BV130" s="59" t="s">
        <v>185</v>
      </c>
      <c r="BW130" s="59"/>
      <c r="BX130" s="59"/>
      <c r="BY130" s="59"/>
      <c r="BZ130" s="59">
        <v>6.82</v>
      </c>
      <c r="CA130" s="59"/>
      <c r="CB130" s="59"/>
    </row>
    <row r="131" spans="2:80">
      <c r="B131" s="12"/>
      <c r="F131" s="50" t="s">
        <v>2</v>
      </c>
      <c r="G131" s="51"/>
      <c r="H131" s="34">
        <f>+H130</f>
        <v>1.8376343488300386</v>
      </c>
      <c r="I131" s="35"/>
      <c r="J131" s="35"/>
      <c r="K131" s="36"/>
      <c r="L131" s="3">
        <f>+L130</f>
        <v>2</v>
      </c>
      <c r="M131" s="4" t="s">
        <v>56</v>
      </c>
      <c r="N131" s="4"/>
      <c r="O131" s="93" t="str">
        <f>+O130</f>
        <v>L.100.20</v>
      </c>
      <c r="P131" s="93"/>
      <c r="Q131" s="93"/>
      <c r="R131" s="94"/>
      <c r="S131" s="104">
        <f t="shared" ref="S131:S139" si="48">L131*H131</f>
        <v>3.6752686976600772</v>
      </c>
      <c r="T131" s="105"/>
      <c r="U131" s="105"/>
      <c r="V131" s="106"/>
      <c r="W131" s="92" cm="1">
        <f t="array" ref="W131">INDEX($BZ$3:$BZ$175,MATCH(O131,$BV$3:$BV$175,0),0)</f>
        <v>28.4</v>
      </c>
      <c r="X131" s="93"/>
      <c r="Y131" s="94"/>
      <c r="Z131" s="104">
        <f t="shared" si="45"/>
        <v>104.37763101354619</v>
      </c>
      <c r="AA131" s="105"/>
      <c r="AB131" s="105"/>
      <c r="AC131" s="105"/>
      <c r="AD131" s="32" t="s">
        <v>22</v>
      </c>
      <c r="AE131" s="33"/>
      <c r="AF131" s="34">
        <f>AF130+I122*TAN(K112*PI()/180)</f>
        <v>1.57</v>
      </c>
      <c r="AG131" s="35"/>
      <c r="AH131" s="35"/>
      <c r="AI131" s="36"/>
      <c r="AJ131" s="24">
        <v>1</v>
      </c>
      <c r="AK131" s="4" t="s">
        <v>56</v>
      </c>
      <c r="AL131" s="4"/>
      <c r="AM131" s="117" t="s">
        <v>88</v>
      </c>
      <c r="AN131" s="117"/>
      <c r="AO131" s="117"/>
      <c r="AP131" s="118"/>
      <c r="AQ131" s="104">
        <f t="shared" si="46"/>
        <v>1.57</v>
      </c>
      <c r="AR131" s="105"/>
      <c r="AS131" s="105"/>
      <c r="AT131" s="106"/>
      <c r="AU131" s="92" cm="1">
        <f t="array" ref="AU131">INDEX($BZ$3:$BZ$175,MATCH(AM131,$BV$3:$BV$175,0),0)</f>
        <v>5.42</v>
      </c>
      <c r="AV131" s="93"/>
      <c r="AW131" s="94"/>
      <c r="AX131" s="104">
        <f t="shared" si="47"/>
        <v>8.5093999999999994</v>
      </c>
      <c r="AY131" s="105"/>
      <c r="AZ131" s="105"/>
      <c r="BA131" s="106"/>
      <c r="BK131" s="13"/>
      <c r="BU131" s="143"/>
      <c r="BV131" s="59" t="s">
        <v>186</v>
      </c>
      <c r="BW131" s="59"/>
      <c r="BX131" s="59"/>
      <c r="BY131" s="59"/>
      <c r="BZ131" s="59">
        <v>8.9600000000000009</v>
      </c>
      <c r="CA131" s="59"/>
      <c r="CB131" s="59"/>
    </row>
    <row r="132" spans="2:80">
      <c r="B132" s="12"/>
      <c r="F132" s="50" t="s">
        <v>3</v>
      </c>
      <c r="G132" s="51"/>
      <c r="H132" s="34">
        <f>+H131</f>
        <v>1.8376343488300386</v>
      </c>
      <c r="I132" s="35"/>
      <c r="J132" s="35"/>
      <c r="K132" s="36"/>
      <c r="L132" s="3">
        <f>+L131</f>
        <v>2</v>
      </c>
      <c r="M132" s="4" t="s">
        <v>56</v>
      </c>
      <c r="N132" s="4"/>
      <c r="O132" s="93" t="str">
        <f>+O131</f>
        <v>L.100.20</v>
      </c>
      <c r="P132" s="93"/>
      <c r="Q132" s="93"/>
      <c r="R132" s="94"/>
      <c r="S132" s="104">
        <f t="shared" si="48"/>
        <v>3.6752686976600772</v>
      </c>
      <c r="T132" s="105"/>
      <c r="U132" s="105"/>
      <c r="V132" s="106"/>
      <c r="W132" s="92" cm="1">
        <f t="array" ref="W132">INDEX($BZ$3:$BZ$175,MATCH(O132,$BV$3:$BV$175,0),0)</f>
        <v>28.4</v>
      </c>
      <c r="X132" s="93"/>
      <c r="Y132" s="94"/>
      <c r="Z132" s="104">
        <f t="shared" si="45"/>
        <v>104.37763101354619</v>
      </c>
      <c r="AA132" s="105"/>
      <c r="AB132" s="105"/>
      <c r="AC132" s="105"/>
      <c r="AD132" s="32" t="s">
        <v>23</v>
      </c>
      <c r="AE132" s="33"/>
      <c r="AF132" s="34">
        <f>AF131+I122*TAN(K112*PI()/180)</f>
        <v>1.9400000000000002</v>
      </c>
      <c r="AG132" s="35"/>
      <c r="AH132" s="35"/>
      <c r="AI132" s="36"/>
      <c r="AJ132" s="24">
        <v>1</v>
      </c>
      <c r="AK132" s="4" t="s">
        <v>56</v>
      </c>
      <c r="AL132" s="4"/>
      <c r="AM132" s="117" t="s">
        <v>78</v>
      </c>
      <c r="AN132" s="117"/>
      <c r="AO132" s="117"/>
      <c r="AP132" s="118"/>
      <c r="AQ132" s="104">
        <f t="shared" si="46"/>
        <v>1.9400000000000002</v>
      </c>
      <c r="AR132" s="105"/>
      <c r="AS132" s="105"/>
      <c r="AT132" s="106"/>
      <c r="AU132" s="92" cm="1">
        <f t="array" ref="AU132">INDEX($BZ$3:$BZ$175,MATCH(AM132,$BV$3:$BV$175,0),0)</f>
        <v>3.77</v>
      </c>
      <c r="AV132" s="93"/>
      <c r="AW132" s="94"/>
      <c r="AX132" s="104">
        <f t="shared" si="47"/>
        <v>7.3138000000000005</v>
      </c>
      <c r="AY132" s="105"/>
      <c r="AZ132" s="105"/>
      <c r="BA132" s="106"/>
      <c r="BK132" s="13"/>
      <c r="BU132" s="143"/>
      <c r="BV132" s="59" t="s">
        <v>187</v>
      </c>
      <c r="BW132" s="59"/>
      <c r="BX132" s="59"/>
      <c r="BY132" s="59"/>
      <c r="BZ132" s="59">
        <v>8.74</v>
      </c>
      <c r="CA132" s="59"/>
      <c r="CB132" s="59"/>
    </row>
    <row r="133" spans="2:80">
      <c r="B133" s="12"/>
      <c r="F133" s="50" t="s">
        <v>4</v>
      </c>
      <c r="G133" s="51"/>
      <c r="H133" s="34">
        <f t="shared" ref="H133:H139" si="49">+H132</f>
        <v>1.8376343488300386</v>
      </c>
      <c r="I133" s="35"/>
      <c r="J133" s="35"/>
      <c r="K133" s="36"/>
      <c r="L133" s="3">
        <f>+L132</f>
        <v>2</v>
      </c>
      <c r="M133" s="4" t="s">
        <v>56</v>
      </c>
      <c r="N133" s="4"/>
      <c r="O133" s="93" t="str">
        <f t="shared" ref="O133:O139" si="50">+O132</f>
        <v>L.100.20</v>
      </c>
      <c r="P133" s="93"/>
      <c r="Q133" s="93"/>
      <c r="R133" s="94"/>
      <c r="S133" s="104">
        <f t="shared" si="48"/>
        <v>3.6752686976600772</v>
      </c>
      <c r="T133" s="105"/>
      <c r="U133" s="105"/>
      <c r="V133" s="106"/>
      <c r="W133" s="92" cm="1">
        <f t="array" ref="W133">INDEX($BZ$3:$BZ$175,MATCH(O133,$BV$3:$BV$175,0),0)</f>
        <v>28.4</v>
      </c>
      <c r="X133" s="93"/>
      <c r="Y133" s="94"/>
      <c r="Z133" s="104">
        <f t="shared" si="45"/>
        <v>104.37763101354619</v>
      </c>
      <c r="AA133" s="105"/>
      <c r="AB133" s="105"/>
      <c r="AC133" s="105"/>
      <c r="AD133" s="32" t="s">
        <v>24</v>
      </c>
      <c r="AE133" s="33"/>
      <c r="AF133" s="34">
        <f>AF132+I122*TAN(K112*PI()/180)</f>
        <v>2.31</v>
      </c>
      <c r="AG133" s="35"/>
      <c r="AH133" s="35"/>
      <c r="AI133" s="36"/>
      <c r="AJ133" s="24">
        <v>1</v>
      </c>
      <c r="AK133" s="4" t="s">
        <v>56</v>
      </c>
      <c r="AL133" s="4"/>
      <c r="AM133" s="117" t="s">
        <v>78</v>
      </c>
      <c r="AN133" s="117"/>
      <c r="AO133" s="117"/>
      <c r="AP133" s="118"/>
      <c r="AQ133" s="104">
        <f t="shared" si="46"/>
        <v>2.31</v>
      </c>
      <c r="AR133" s="105"/>
      <c r="AS133" s="105"/>
      <c r="AT133" s="106"/>
      <c r="AU133" s="92" cm="1">
        <f t="array" ref="AU133">INDEX($BZ$3:$BZ$175,MATCH(AM133,$BV$3:$BV$175,0),0)</f>
        <v>3.77</v>
      </c>
      <c r="AV133" s="93"/>
      <c r="AW133" s="94"/>
      <c r="AX133" s="104">
        <f t="shared" si="47"/>
        <v>8.7087000000000003</v>
      </c>
      <c r="AY133" s="105"/>
      <c r="AZ133" s="105"/>
      <c r="BA133" s="106"/>
      <c r="BK133" s="13"/>
      <c r="BU133" s="143"/>
      <c r="BV133" s="59" t="s">
        <v>188</v>
      </c>
      <c r="BW133" s="59"/>
      <c r="BX133" s="59"/>
      <c r="BY133" s="59"/>
      <c r="BZ133" s="59">
        <v>6.85</v>
      </c>
      <c r="CA133" s="59"/>
      <c r="CB133" s="59"/>
    </row>
    <row r="134" spans="2:80">
      <c r="B134" s="12"/>
      <c r="F134" s="50" t="s">
        <v>5</v>
      </c>
      <c r="G134" s="51"/>
      <c r="H134" s="34">
        <f t="shared" si="49"/>
        <v>1.8376343488300386</v>
      </c>
      <c r="I134" s="35"/>
      <c r="J134" s="35"/>
      <c r="K134" s="36"/>
      <c r="L134" s="3">
        <f t="shared" ref="L134:L139" si="51">+L133</f>
        <v>2</v>
      </c>
      <c r="M134" s="4" t="s">
        <v>56</v>
      </c>
      <c r="N134" s="4"/>
      <c r="O134" s="93" t="str">
        <f t="shared" si="50"/>
        <v>L.100.20</v>
      </c>
      <c r="P134" s="93"/>
      <c r="Q134" s="93"/>
      <c r="R134" s="94"/>
      <c r="S134" s="104">
        <f t="shared" si="48"/>
        <v>3.6752686976600772</v>
      </c>
      <c r="T134" s="105"/>
      <c r="U134" s="105"/>
      <c r="V134" s="106"/>
      <c r="W134" s="92" cm="1">
        <f t="array" ref="W134">INDEX($BZ$3:$BZ$175,MATCH(O134,$BV$3:$BV$175,0),0)</f>
        <v>28.4</v>
      </c>
      <c r="X134" s="93"/>
      <c r="Y134" s="94"/>
      <c r="Z134" s="104">
        <f t="shared" si="45"/>
        <v>104.37763101354619</v>
      </c>
      <c r="AA134" s="105"/>
      <c r="AB134" s="105"/>
      <c r="AC134" s="105"/>
      <c r="AD134" s="32" t="s">
        <v>25</v>
      </c>
      <c r="AE134" s="33"/>
      <c r="AF134" s="34">
        <f>AF133+I122*TAN(K112*PI()/180)</f>
        <v>2.68</v>
      </c>
      <c r="AG134" s="35"/>
      <c r="AH134" s="35"/>
      <c r="AI134" s="36"/>
      <c r="AJ134" s="24">
        <v>1</v>
      </c>
      <c r="AK134" s="4" t="s">
        <v>56</v>
      </c>
      <c r="AL134" s="4"/>
      <c r="AM134" s="117" t="s">
        <v>78</v>
      </c>
      <c r="AN134" s="117"/>
      <c r="AO134" s="117"/>
      <c r="AP134" s="118"/>
      <c r="AQ134" s="104">
        <f t="shared" si="46"/>
        <v>2.68</v>
      </c>
      <c r="AR134" s="105"/>
      <c r="AS134" s="105"/>
      <c r="AT134" s="106"/>
      <c r="AU134" s="92" cm="1">
        <f t="array" ref="AU134">INDEX($BZ$3:$BZ$175,MATCH(AM134,$BV$3:$BV$175,0),0)</f>
        <v>3.77</v>
      </c>
      <c r="AV134" s="93"/>
      <c r="AW134" s="94"/>
      <c r="AX134" s="104">
        <f t="shared" si="47"/>
        <v>10.1036</v>
      </c>
      <c r="AY134" s="105"/>
      <c r="AZ134" s="105"/>
      <c r="BA134" s="106"/>
      <c r="BK134" s="13"/>
      <c r="BU134" s="143"/>
      <c r="BV134" s="59" t="s">
        <v>189</v>
      </c>
      <c r="BW134" s="59"/>
      <c r="BX134" s="59"/>
      <c r="BY134" s="59"/>
      <c r="BZ134" s="59">
        <v>8.99</v>
      </c>
      <c r="CA134" s="59"/>
      <c r="CB134" s="59"/>
    </row>
    <row r="135" spans="2:80">
      <c r="B135" s="12"/>
      <c r="F135" s="50" t="s">
        <v>6</v>
      </c>
      <c r="G135" s="51"/>
      <c r="H135" s="34">
        <f t="shared" si="49"/>
        <v>1.8376343488300386</v>
      </c>
      <c r="I135" s="35"/>
      <c r="J135" s="35"/>
      <c r="K135" s="36"/>
      <c r="L135" s="3">
        <f t="shared" si="51"/>
        <v>2</v>
      </c>
      <c r="M135" s="4" t="s">
        <v>56</v>
      </c>
      <c r="N135" s="4"/>
      <c r="O135" s="93" t="str">
        <f t="shared" si="50"/>
        <v>L.100.20</v>
      </c>
      <c r="P135" s="93"/>
      <c r="Q135" s="93"/>
      <c r="R135" s="94"/>
      <c r="S135" s="104">
        <f t="shared" si="48"/>
        <v>3.6752686976600772</v>
      </c>
      <c r="T135" s="105"/>
      <c r="U135" s="105"/>
      <c r="V135" s="106"/>
      <c r="W135" s="92" cm="1">
        <f t="array" ref="W135">INDEX($BZ$3:$BZ$175,MATCH(O135,$BV$3:$BV$175,0),0)</f>
        <v>28.4</v>
      </c>
      <c r="X135" s="93"/>
      <c r="Y135" s="94"/>
      <c r="Z135" s="104">
        <f t="shared" si="45"/>
        <v>104.37763101354619</v>
      </c>
      <c r="AA135" s="105"/>
      <c r="AB135" s="105"/>
      <c r="AC135" s="105"/>
      <c r="AD135" s="32" t="s">
        <v>26</v>
      </c>
      <c r="AE135" s="33"/>
      <c r="AF135" s="34">
        <f>+AX118+AX113</f>
        <v>3.05</v>
      </c>
      <c r="AG135" s="35"/>
      <c r="AH135" s="35"/>
      <c r="AI135" s="36"/>
      <c r="AJ135" s="24">
        <v>1</v>
      </c>
      <c r="AK135" s="4" t="s">
        <v>56</v>
      </c>
      <c r="AL135" s="4"/>
      <c r="AM135" s="117" t="s">
        <v>78</v>
      </c>
      <c r="AN135" s="117"/>
      <c r="AO135" s="117"/>
      <c r="AP135" s="118"/>
      <c r="AQ135" s="104">
        <f t="shared" si="46"/>
        <v>3.05</v>
      </c>
      <c r="AR135" s="105"/>
      <c r="AS135" s="105"/>
      <c r="AT135" s="106"/>
      <c r="AU135" s="92" cm="1">
        <f t="array" ref="AU135">INDEX($BZ$3:$BZ$175,MATCH(AM135,$BV$3:$BV$175,0),0)</f>
        <v>3.77</v>
      </c>
      <c r="AV135" s="93"/>
      <c r="AW135" s="94"/>
      <c r="AX135" s="104">
        <f t="shared" si="47"/>
        <v>11.4985</v>
      </c>
      <c r="AY135" s="105"/>
      <c r="AZ135" s="105"/>
      <c r="BA135" s="106"/>
      <c r="BK135" s="13"/>
      <c r="BU135" s="143"/>
      <c r="BV135" s="59" t="s">
        <v>190</v>
      </c>
      <c r="BW135" s="59"/>
      <c r="BX135" s="59"/>
      <c r="BY135" s="59"/>
      <c r="BZ135" s="59">
        <v>11.1</v>
      </c>
      <c r="CA135" s="59"/>
      <c r="CB135" s="59"/>
    </row>
    <row r="136" spans="2:80">
      <c r="B136" s="12"/>
      <c r="F136" s="50" t="s">
        <v>7</v>
      </c>
      <c r="G136" s="51"/>
      <c r="H136" s="34">
        <f t="shared" si="49"/>
        <v>1.8376343488300386</v>
      </c>
      <c r="I136" s="35"/>
      <c r="J136" s="35"/>
      <c r="K136" s="36"/>
      <c r="L136" s="3">
        <f t="shared" si="51"/>
        <v>2</v>
      </c>
      <c r="M136" s="4" t="s">
        <v>56</v>
      </c>
      <c r="N136" s="4"/>
      <c r="O136" s="93" t="str">
        <f t="shared" si="50"/>
        <v>L.100.20</v>
      </c>
      <c r="P136" s="93"/>
      <c r="Q136" s="93"/>
      <c r="R136" s="94"/>
      <c r="S136" s="104">
        <f t="shared" si="48"/>
        <v>3.6752686976600772</v>
      </c>
      <c r="T136" s="105"/>
      <c r="U136" s="105"/>
      <c r="V136" s="106"/>
      <c r="W136" s="92" cm="1">
        <f t="array" ref="W136">INDEX($BZ$3:$BZ$175,MATCH(O136,$BV$3:$BV$175,0),0)</f>
        <v>28.4</v>
      </c>
      <c r="X136" s="93"/>
      <c r="Y136" s="94"/>
      <c r="Z136" s="104">
        <f t="shared" si="45"/>
        <v>104.37763101354619</v>
      </c>
      <c r="AA136" s="105"/>
      <c r="AB136" s="105"/>
      <c r="AC136" s="105"/>
      <c r="AD136" s="32" t="s">
        <v>27</v>
      </c>
      <c r="AE136" s="33"/>
      <c r="AF136" s="34">
        <f>+AF134</f>
        <v>2.68</v>
      </c>
      <c r="AG136" s="35"/>
      <c r="AH136" s="35"/>
      <c r="AI136" s="36"/>
      <c r="AJ136" s="3">
        <f>+AJ134</f>
        <v>1</v>
      </c>
      <c r="AK136" s="4" t="s">
        <v>56</v>
      </c>
      <c r="AL136" s="4"/>
      <c r="AM136" s="93" t="str">
        <f>+AM134</f>
        <v>L.50.5</v>
      </c>
      <c r="AN136" s="93"/>
      <c r="AO136" s="93"/>
      <c r="AP136" s="94"/>
      <c r="AQ136" s="104">
        <f t="shared" si="46"/>
        <v>2.68</v>
      </c>
      <c r="AR136" s="105"/>
      <c r="AS136" s="105"/>
      <c r="AT136" s="106"/>
      <c r="AU136" s="92" cm="1">
        <f t="array" ref="AU136">INDEX($BZ$3:$BZ$175,MATCH(AM136,$BV$3:$BV$175,0),0)</f>
        <v>3.77</v>
      </c>
      <c r="AV136" s="93"/>
      <c r="AW136" s="94"/>
      <c r="AX136" s="104">
        <f t="shared" si="47"/>
        <v>10.1036</v>
      </c>
      <c r="AY136" s="105"/>
      <c r="AZ136" s="105"/>
      <c r="BA136" s="106"/>
      <c r="BK136" s="13"/>
      <c r="BU136" s="143"/>
      <c r="BV136" s="59" t="s">
        <v>191</v>
      </c>
      <c r="BW136" s="59"/>
      <c r="BX136" s="59"/>
      <c r="BY136" s="59"/>
      <c r="BZ136" s="59">
        <v>8.77</v>
      </c>
      <c r="CA136" s="59"/>
      <c r="CB136" s="59"/>
    </row>
    <row r="137" spans="2:80">
      <c r="B137" s="12"/>
      <c r="F137" s="50" t="s">
        <v>8</v>
      </c>
      <c r="G137" s="51"/>
      <c r="H137" s="34">
        <f t="shared" si="49"/>
        <v>1.8376343488300386</v>
      </c>
      <c r="I137" s="35"/>
      <c r="J137" s="35"/>
      <c r="K137" s="36"/>
      <c r="L137" s="3">
        <f t="shared" si="51"/>
        <v>2</v>
      </c>
      <c r="M137" s="4" t="s">
        <v>56</v>
      </c>
      <c r="N137" s="4"/>
      <c r="O137" s="93" t="str">
        <f t="shared" si="50"/>
        <v>L.100.20</v>
      </c>
      <c r="P137" s="93"/>
      <c r="Q137" s="93"/>
      <c r="R137" s="94"/>
      <c r="S137" s="104">
        <f t="shared" si="48"/>
        <v>3.6752686976600772</v>
      </c>
      <c r="T137" s="105"/>
      <c r="U137" s="105"/>
      <c r="V137" s="106"/>
      <c r="W137" s="92" cm="1">
        <f t="array" ref="W137">INDEX($BZ$3:$BZ$175,MATCH(O137,$BV$3:$BV$175,0),0)</f>
        <v>28.4</v>
      </c>
      <c r="X137" s="93"/>
      <c r="Y137" s="94"/>
      <c r="Z137" s="104">
        <f t="shared" si="45"/>
        <v>104.37763101354619</v>
      </c>
      <c r="AA137" s="105"/>
      <c r="AB137" s="105"/>
      <c r="AC137" s="105"/>
      <c r="AD137" s="32" t="s">
        <v>28</v>
      </c>
      <c r="AE137" s="33"/>
      <c r="AF137" s="34">
        <f>+AF133</f>
        <v>2.31</v>
      </c>
      <c r="AG137" s="35"/>
      <c r="AH137" s="35"/>
      <c r="AI137" s="36"/>
      <c r="AJ137" s="3">
        <f>+AJ133</f>
        <v>1</v>
      </c>
      <c r="AK137" s="4" t="s">
        <v>56</v>
      </c>
      <c r="AL137" s="4"/>
      <c r="AM137" s="93" t="str">
        <f>+AM133</f>
        <v>L.50.5</v>
      </c>
      <c r="AN137" s="93"/>
      <c r="AO137" s="93"/>
      <c r="AP137" s="94"/>
      <c r="AQ137" s="104">
        <f t="shared" si="46"/>
        <v>2.31</v>
      </c>
      <c r="AR137" s="105"/>
      <c r="AS137" s="105"/>
      <c r="AT137" s="106"/>
      <c r="AU137" s="92" cm="1">
        <f t="array" ref="AU137">INDEX($BZ$3:$BZ$175,MATCH(AM137,$BV$3:$BV$175,0),0)</f>
        <v>3.77</v>
      </c>
      <c r="AV137" s="93"/>
      <c r="AW137" s="94"/>
      <c r="AX137" s="104">
        <f t="shared" si="47"/>
        <v>8.7087000000000003</v>
      </c>
      <c r="AY137" s="105"/>
      <c r="AZ137" s="105"/>
      <c r="BA137" s="106"/>
      <c r="BK137" s="13"/>
      <c r="BU137" s="143"/>
      <c r="BV137" s="59" t="s">
        <v>192</v>
      </c>
      <c r="BW137" s="59"/>
      <c r="BX137" s="59"/>
      <c r="BY137" s="59"/>
      <c r="BZ137" s="59">
        <v>11.1</v>
      </c>
      <c r="CA137" s="59"/>
      <c r="CB137" s="59"/>
    </row>
    <row r="138" spans="2:80">
      <c r="B138" s="12"/>
      <c r="F138" s="50" t="s">
        <v>9</v>
      </c>
      <c r="G138" s="51"/>
      <c r="H138" s="34">
        <f t="shared" si="49"/>
        <v>1.8376343488300386</v>
      </c>
      <c r="I138" s="35"/>
      <c r="J138" s="35"/>
      <c r="K138" s="36"/>
      <c r="L138" s="3">
        <f t="shared" si="51"/>
        <v>2</v>
      </c>
      <c r="M138" s="4" t="s">
        <v>56</v>
      </c>
      <c r="N138" s="4"/>
      <c r="O138" s="93" t="str">
        <f t="shared" si="50"/>
        <v>L.100.20</v>
      </c>
      <c r="P138" s="93"/>
      <c r="Q138" s="93"/>
      <c r="R138" s="94"/>
      <c r="S138" s="104">
        <f t="shared" si="48"/>
        <v>3.6752686976600772</v>
      </c>
      <c r="T138" s="105"/>
      <c r="U138" s="105"/>
      <c r="V138" s="106"/>
      <c r="W138" s="92" cm="1">
        <f t="array" ref="W138">INDEX($BZ$3:$BZ$175,MATCH(O138,$BV$3:$BV$175,0),0)</f>
        <v>28.4</v>
      </c>
      <c r="X138" s="93"/>
      <c r="Y138" s="94"/>
      <c r="Z138" s="104">
        <f t="shared" si="45"/>
        <v>104.37763101354619</v>
      </c>
      <c r="AA138" s="105"/>
      <c r="AB138" s="105"/>
      <c r="AC138" s="105"/>
      <c r="AD138" s="32" t="s">
        <v>29</v>
      </c>
      <c r="AE138" s="33"/>
      <c r="AF138" s="34">
        <f>+AF132</f>
        <v>1.9400000000000002</v>
      </c>
      <c r="AG138" s="35"/>
      <c r="AH138" s="35"/>
      <c r="AI138" s="36"/>
      <c r="AJ138" s="3">
        <f>+AJ132</f>
        <v>1</v>
      </c>
      <c r="AK138" s="4" t="s">
        <v>56</v>
      </c>
      <c r="AL138" s="4"/>
      <c r="AM138" s="93" t="str">
        <f>+AM132</f>
        <v>L.50.5</v>
      </c>
      <c r="AN138" s="93"/>
      <c r="AO138" s="93"/>
      <c r="AP138" s="94"/>
      <c r="AQ138" s="104">
        <f t="shared" si="46"/>
        <v>1.9400000000000002</v>
      </c>
      <c r="AR138" s="105"/>
      <c r="AS138" s="105"/>
      <c r="AT138" s="106"/>
      <c r="AU138" s="92" cm="1">
        <f t="array" ref="AU138">INDEX($BZ$3:$BZ$175,MATCH(AM138,$BV$3:$BV$175,0),0)</f>
        <v>3.77</v>
      </c>
      <c r="AV138" s="93"/>
      <c r="AW138" s="94"/>
      <c r="AX138" s="104">
        <f t="shared" si="47"/>
        <v>7.3138000000000005</v>
      </c>
      <c r="AY138" s="105"/>
      <c r="AZ138" s="105"/>
      <c r="BA138" s="106"/>
      <c r="BK138" s="13"/>
      <c r="BU138" s="143"/>
      <c r="BV138" s="59" t="s">
        <v>193</v>
      </c>
      <c r="BW138" s="59"/>
      <c r="BX138" s="59"/>
      <c r="BY138" s="59"/>
      <c r="BZ138" s="59">
        <v>13.4</v>
      </c>
      <c r="CA138" s="59"/>
      <c r="CB138" s="59"/>
    </row>
    <row r="139" spans="2:80" ht="12" thickBot="1">
      <c r="B139" s="12"/>
      <c r="F139" s="50" t="s">
        <v>10</v>
      </c>
      <c r="G139" s="51"/>
      <c r="H139" s="34">
        <f t="shared" si="49"/>
        <v>1.8376343488300386</v>
      </c>
      <c r="I139" s="35"/>
      <c r="J139" s="35"/>
      <c r="K139" s="36"/>
      <c r="L139" s="3">
        <f t="shared" si="51"/>
        <v>2</v>
      </c>
      <c r="M139" s="4" t="s">
        <v>56</v>
      </c>
      <c r="N139" s="4"/>
      <c r="O139" s="93" t="str">
        <f t="shared" si="50"/>
        <v>L.100.20</v>
      </c>
      <c r="P139" s="93"/>
      <c r="Q139" s="93"/>
      <c r="R139" s="94"/>
      <c r="S139" s="104">
        <f t="shared" si="48"/>
        <v>3.6752686976600772</v>
      </c>
      <c r="T139" s="105"/>
      <c r="U139" s="105"/>
      <c r="V139" s="106"/>
      <c r="W139" s="92" cm="1">
        <f t="array" ref="W139">INDEX($BZ$3:$BZ$175,MATCH(O139,$BV$3:$BV$175,0),0)</f>
        <v>28.4</v>
      </c>
      <c r="X139" s="93"/>
      <c r="Y139" s="94"/>
      <c r="Z139" s="104">
        <f t="shared" si="45"/>
        <v>104.37763101354619</v>
      </c>
      <c r="AA139" s="105"/>
      <c r="AB139" s="105"/>
      <c r="AC139" s="105"/>
      <c r="AD139" s="37" t="s">
        <v>30</v>
      </c>
      <c r="AE139" s="38"/>
      <c r="AF139" s="39">
        <f>+AF131</f>
        <v>1.57</v>
      </c>
      <c r="AG139" s="40"/>
      <c r="AH139" s="40"/>
      <c r="AI139" s="41"/>
      <c r="AJ139" s="5">
        <f>+AJ131</f>
        <v>1</v>
      </c>
      <c r="AK139" s="6" t="s">
        <v>56</v>
      </c>
      <c r="AL139" s="6"/>
      <c r="AM139" s="96" t="str">
        <f>+AM131</f>
        <v>L.60.6</v>
      </c>
      <c r="AN139" s="96"/>
      <c r="AO139" s="96"/>
      <c r="AP139" s="97"/>
      <c r="AQ139" s="107">
        <f t="shared" si="46"/>
        <v>1.57</v>
      </c>
      <c r="AR139" s="108"/>
      <c r="AS139" s="108"/>
      <c r="AT139" s="119"/>
      <c r="AU139" s="95" cm="1">
        <f t="array" ref="AU139">INDEX($BZ$3:$BZ$175,MATCH(AM139,$BV$3:$BV$175,0),0)</f>
        <v>5.42</v>
      </c>
      <c r="AV139" s="96"/>
      <c r="AW139" s="97"/>
      <c r="AX139" s="107">
        <f t="shared" si="47"/>
        <v>8.5093999999999994</v>
      </c>
      <c r="AY139" s="108"/>
      <c r="AZ139" s="108"/>
      <c r="BA139" s="119"/>
      <c r="BK139" s="13"/>
      <c r="BU139" s="143"/>
      <c r="BV139" s="59" t="s">
        <v>194</v>
      </c>
      <c r="BW139" s="59"/>
      <c r="BX139" s="59"/>
      <c r="BY139" s="59"/>
      <c r="BZ139" s="59">
        <v>9.32</v>
      </c>
      <c r="CA139" s="59"/>
      <c r="CB139" s="59"/>
    </row>
    <row r="140" spans="2:80" ht="12" thickBot="1">
      <c r="B140" s="12"/>
      <c r="F140" s="54" t="s">
        <v>34</v>
      </c>
      <c r="G140" s="55"/>
      <c r="H140" s="56">
        <f>SQRT(I122^2+AF130^2)</f>
        <v>2.1633307652783933</v>
      </c>
      <c r="I140" s="57"/>
      <c r="J140" s="57"/>
      <c r="K140" s="58"/>
      <c r="L140" s="23">
        <v>2</v>
      </c>
      <c r="M140" s="7" t="s">
        <v>56</v>
      </c>
      <c r="N140" s="7"/>
      <c r="O140" s="109" t="s">
        <v>111</v>
      </c>
      <c r="P140" s="109"/>
      <c r="Q140" s="109"/>
      <c r="R140" s="110"/>
      <c r="S140" s="111">
        <f>L140*H140</f>
        <v>4.3266615305567866</v>
      </c>
      <c r="T140" s="112"/>
      <c r="U140" s="112"/>
      <c r="V140" s="113"/>
      <c r="W140" s="114" cm="1">
        <f t="array" ref="W140">INDEX($BZ$3:$BZ$175,MATCH(O140,$BV$3:$BV$175,0),0)</f>
        <v>12.2</v>
      </c>
      <c r="X140" s="115"/>
      <c r="Y140" s="116"/>
      <c r="Z140" s="111">
        <f t="shared" si="45"/>
        <v>52.785270672792791</v>
      </c>
      <c r="AA140" s="112"/>
      <c r="AB140" s="112"/>
      <c r="AC140" s="112"/>
      <c r="AD140" s="140" t="s">
        <v>31</v>
      </c>
      <c r="AE140" s="141"/>
      <c r="AF140" s="29">
        <f>+AF130</f>
        <v>1.2</v>
      </c>
      <c r="AG140" s="30"/>
      <c r="AH140" s="30"/>
      <c r="AI140" s="31"/>
      <c r="AJ140" s="10">
        <f>+AJ130</f>
        <v>2</v>
      </c>
      <c r="AK140" s="9" t="s">
        <v>56</v>
      </c>
      <c r="AL140" s="9"/>
      <c r="AM140" s="120" t="str">
        <f>+AM130</f>
        <v>L.70.7</v>
      </c>
      <c r="AN140" s="120"/>
      <c r="AO140" s="120"/>
      <c r="AP140" s="121"/>
      <c r="AQ140" s="122">
        <f t="shared" ref="AQ140" si="52">AJ140*AF140</f>
        <v>2.4</v>
      </c>
      <c r="AR140" s="123"/>
      <c r="AS140" s="123"/>
      <c r="AT140" s="124"/>
      <c r="AU140" s="125" cm="1">
        <f t="array" ref="AU140">INDEX($BZ$3:$BZ$175,MATCH(AM140,$BV$3:$BV$175,0),0)</f>
        <v>7.38</v>
      </c>
      <c r="AV140" s="120"/>
      <c r="AW140" s="121"/>
      <c r="AX140" s="122">
        <f t="shared" ref="AX140" si="53">AU140*AQ140</f>
        <v>17.712</v>
      </c>
      <c r="AY140" s="123"/>
      <c r="AZ140" s="123"/>
      <c r="BA140" s="124"/>
      <c r="BK140" s="13"/>
      <c r="BU140" s="143"/>
      <c r="BV140" s="59" t="s">
        <v>195</v>
      </c>
      <c r="BW140" s="59"/>
      <c r="BX140" s="59"/>
      <c r="BY140" s="59"/>
      <c r="BZ140" s="59">
        <v>11.8</v>
      </c>
      <c r="CA140" s="59"/>
      <c r="CB140" s="59"/>
    </row>
    <row r="141" spans="2:80">
      <c r="B141" s="12"/>
      <c r="F141" s="50" t="s">
        <v>35</v>
      </c>
      <c r="G141" s="51"/>
      <c r="H141" s="34">
        <f>SQRT(I122^2+AF131^2)</f>
        <v>2.388493248891443</v>
      </c>
      <c r="I141" s="35"/>
      <c r="J141" s="35"/>
      <c r="K141" s="36"/>
      <c r="L141" s="24">
        <v>2</v>
      </c>
      <c r="M141" s="4" t="s">
        <v>56</v>
      </c>
      <c r="N141" s="4"/>
      <c r="O141" s="117" t="s">
        <v>106</v>
      </c>
      <c r="P141" s="117"/>
      <c r="Q141" s="117"/>
      <c r="R141" s="118"/>
      <c r="S141" s="104">
        <f t="shared" ref="S141:S149" si="54">L141*H141</f>
        <v>4.776986497782886</v>
      </c>
      <c r="T141" s="105"/>
      <c r="U141" s="105"/>
      <c r="V141" s="106"/>
      <c r="W141" s="92" cm="1">
        <f t="array" ref="W141">INDEX($BZ$3:$BZ$175,MATCH(O141,$BV$3:$BV$175,0),0)</f>
        <v>9.66</v>
      </c>
      <c r="X141" s="93"/>
      <c r="Y141" s="94"/>
      <c r="Z141" s="104">
        <f t="shared" si="45"/>
        <v>46.145689568582682</v>
      </c>
      <c r="AA141" s="105"/>
      <c r="AB141" s="105"/>
      <c r="AC141" s="105"/>
      <c r="AD141" s="42" t="s">
        <v>13</v>
      </c>
      <c r="AE141" s="43"/>
      <c r="AF141" s="44">
        <f>+I122</f>
        <v>1.8</v>
      </c>
      <c r="AG141" s="45"/>
      <c r="AH141" s="45"/>
      <c r="AI141" s="46"/>
      <c r="AJ141" s="23">
        <v>2</v>
      </c>
      <c r="AK141" s="7" t="s">
        <v>56</v>
      </c>
      <c r="AL141" s="7"/>
      <c r="AM141" s="109" t="s">
        <v>126</v>
      </c>
      <c r="AN141" s="109"/>
      <c r="AO141" s="109"/>
      <c r="AP141" s="110"/>
      <c r="AQ141" s="111">
        <f>AJ141*AF141</f>
        <v>3.6</v>
      </c>
      <c r="AR141" s="112"/>
      <c r="AS141" s="112"/>
      <c r="AT141" s="113"/>
      <c r="AU141" s="114" cm="1">
        <f t="array" ref="AU141">INDEX($BZ$3:$BZ$175,MATCH(AM141,$BV$3:$BV$175,0),0)</f>
        <v>23.3</v>
      </c>
      <c r="AV141" s="115"/>
      <c r="AW141" s="116"/>
      <c r="AX141" s="111">
        <f>AU141*AQ141</f>
        <v>83.88000000000001</v>
      </c>
      <c r="AY141" s="112"/>
      <c r="AZ141" s="112"/>
      <c r="BA141" s="113"/>
      <c r="BK141" s="13"/>
      <c r="BU141" s="143"/>
      <c r="BV141" s="59" t="s">
        <v>196</v>
      </c>
      <c r="BW141" s="59"/>
      <c r="BX141" s="59"/>
      <c r="BY141" s="59"/>
      <c r="BZ141" s="59">
        <v>14.3</v>
      </c>
      <c r="CA141" s="59"/>
      <c r="CB141" s="59"/>
    </row>
    <row r="142" spans="2:80">
      <c r="B142" s="12"/>
      <c r="F142" s="50" t="s">
        <v>36</v>
      </c>
      <c r="G142" s="51"/>
      <c r="H142" s="34">
        <f>SQRT(I122^2+AF132^2)</f>
        <v>2.6464315596667149</v>
      </c>
      <c r="I142" s="35"/>
      <c r="J142" s="35"/>
      <c r="K142" s="36"/>
      <c r="L142" s="24">
        <v>1</v>
      </c>
      <c r="M142" s="4" t="s">
        <v>56</v>
      </c>
      <c r="N142" s="4"/>
      <c r="O142" s="117" t="s">
        <v>78</v>
      </c>
      <c r="P142" s="117"/>
      <c r="Q142" s="117"/>
      <c r="R142" s="118"/>
      <c r="S142" s="104">
        <f t="shared" si="54"/>
        <v>2.6464315596667149</v>
      </c>
      <c r="T142" s="105"/>
      <c r="U142" s="105"/>
      <c r="V142" s="106"/>
      <c r="W142" s="92" cm="1">
        <f t="array" ref="W142">INDEX($BZ$3:$BZ$175,MATCH(O142,$BV$3:$BV$175,0),0)</f>
        <v>3.77</v>
      </c>
      <c r="X142" s="93"/>
      <c r="Y142" s="94"/>
      <c r="Z142" s="104">
        <f t="shared" si="45"/>
        <v>9.9770469799435162</v>
      </c>
      <c r="AA142" s="105"/>
      <c r="AB142" s="105"/>
      <c r="AC142" s="105"/>
      <c r="AD142" s="32" t="s">
        <v>14</v>
      </c>
      <c r="AE142" s="33"/>
      <c r="AF142" s="34">
        <f>+AF141</f>
        <v>1.8</v>
      </c>
      <c r="AG142" s="35"/>
      <c r="AH142" s="35"/>
      <c r="AI142" s="36"/>
      <c r="AJ142" s="3">
        <f>+AJ141</f>
        <v>2</v>
      </c>
      <c r="AK142" s="4" t="s">
        <v>56</v>
      </c>
      <c r="AL142" s="4"/>
      <c r="AM142" s="93" t="str">
        <f>+AM141</f>
        <v>L.120.13</v>
      </c>
      <c r="AN142" s="93"/>
      <c r="AO142" s="93"/>
      <c r="AP142" s="94"/>
      <c r="AQ142" s="104">
        <f t="shared" ref="AQ142:AQ150" si="55">AJ142*AF142</f>
        <v>3.6</v>
      </c>
      <c r="AR142" s="105"/>
      <c r="AS142" s="105"/>
      <c r="AT142" s="106"/>
      <c r="AU142" s="92" cm="1">
        <f t="array" ref="AU142">INDEX($BZ$3:$BZ$175,MATCH(AM142,$BV$3:$BV$175,0),0)</f>
        <v>23.3</v>
      </c>
      <c r="AV142" s="93"/>
      <c r="AW142" s="94"/>
      <c r="AX142" s="104">
        <f t="shared" ref="AX142:AX150" si="56">AU142*AQ142</f>
        <v>83.88000000000001</v>
      </c>
      <c r="AY142" s="105"/>
      <c r="AZ142" s="105"/>
      <c r="BA142" s="106"/>
      <c r="BK142" s="13"/>
      <c r="BU142" s="143"/>
      <c r="BV142" s="59" t="s">
        <v>197</v>
      </c>
      <c r="BW142" s="59"/>
      <c r="BX142" s="59"/>
      <c r="BY142" s="59"/>
      <c r="BZ142" s="59">
        <v>12.2</v>
      </c>
      <c r="CA142" s="59"/>
      <c r="CB142" s="59"/>
    </row>
    <row r="143" spans="2:80">
      <c r="B143" s="12"/>
      <c r="F143" s="50" t="s">
        <v>37</v>
      </c>
      <c r="G143" s="51"/>
      <c r="H143" s="34">
        <f>SQRT(I122^2+AF133^2)</f>
        <v>2.9284979084848262</v>
      </c>
      <c r="I143" s="35"/>
      <c r="J143" s="35"/>
      <c r="K143" s="36"/>
      <c r="L143" s="24">
        <v>1</v>
      </c>
      <c r="M143" s="4" t="s">
        <v>56</v>
      </c>
      <c r="N143" s="4"/>
      <c r="O143" s="117" t="s">
        <v>78</v>
      </c>
      <c r="P143" s="117"/>
      <c r="Q143" s="117"/>
      <c r="R143" s="118"/>
      <c r="S143" s="104">
        <f t="shared" si="54"/>
        <v>2.9284979084848262</v>
      </c>
      <c r="T143" s="105"/>
      <c r="U143" s="105"/>
      <c r="V143" s="106"/>
      <c r="W143" s="92" cm="1">
        <f t="array" ref="W143">INDEX($BZ$3:$BZ$175,MATCH(O143,$BV$3:$BV$175,0),0)</f>
        <v>3.77</v>
      </c>
      <c r="X143" s="93"/>
      <c r="Y143" s="94"/>
      <c r="Z143" s="104">
        <f t="shared" si="45"/>
        <v>11.040437114987794</v>
      </c>
      <c r="AA143" s="105"/>
      <c r="AB143" s="105"/>
      <c r="AC143" s="105"/>
      <c r="AD143" s="32" t="s">
        <v>15</v>
      </c>
      <c r="AE143" s="33"/>
      <c r="AF143" s="34">
        <f>+AF142</f>
        <v>1.8</v>
      </c>
      <c r="AG143" s="35"/>
      <c r="AH143" s="35"/>
      <c r="AI143" s="36"/>
      <c r="AJ143" s="3">
        <f>+AJ142</f>
        <v>2</v>
      </c>
      <c r="AK143" s="4" t="s">
        <v>56</v>
      </c>
      <c r="AL143" s="4"/>
      <c r="AM143" s="93" t="str">
        <f>+AM142</f>
        <v>L.120.13</v>
      </c>
      <c r="AN143" s="93"/>
      <c r="AO143" s="93"/>
      <c r="AP143" s="94"/>
      <c r="AQ143" s="104">
        <f t="shared" si="55"/>
        <v>3.6</v>
      </c>
      <c r="AR143" s="105"/>
      <c r="AS143" s="105"/>
      <c r="AT143" s="106"/>
      <c r="AU143" s="92" cm="1">
        <f t="array" ref="AU143">INDEX($BZ$3:$BZ$175,MATCH(AM143,$BV$3:$BV$175,0),0)</f>
        <v>23.3</v>
      </c>
      <c r="AV143" s="93"/>
      <c r="AW143" s="94"/>
      <c r="AX143" s="104">
        <f t="shared" si="56"/>
        <v>83.88000000000001</v>
      </c>
      <c r="AY143" s="105"/>
      <c r="AZ143" s="105"/>
      <c r="BA143" s="106"/>
      <c r="BK143" s="13"/>
      <c r="BU143" s="143"/>
      <c r="BV143" s="59" t="s">
        <v>198</v>
      </c>
      <c r="BW143" s="59"/>
      <c r="BX143" s="59"/>
      <c r="BY143" s="59"/>
      <c r="BZ143" s="59">
        <v>15</v>
      </c>
      <c r="CA143" s="59"/>
      <c r="CB143" s="59"/>
    </row>
    <row r="144" spans="2:80">
      <c r="B144" s="12"/>
      <c r="F144" s="50" t="s">
        <v>38</v>
      </c>
      <c r="G144" s="51"/>
      <c r="H144" s="34">
        <f>SQRT(I122^2+AF134^2)</f>
        <v>3.2283742038369718</v>
      </c>
      <c r="I144" s="35"/>
      <c r="J144" s="35"/>
      <c r="K144" s="36"/>
      <c r="L144" s="24">
        <v>1</v>
      </c>
      <c r="M144" s="4" t="s">
        <v>56</v>
      </c>
      <c r="N144" s="4"/>
      <c r="O144" s="117" t="s">
        <v>78</v>
      </c>
      <c r="P144" s="117"/>
      <c r="Q144" s="117"/>
      <c r="R144" s="118"/>
      <c r="S144" s="104">
        <f t="shared" si="54"/>
        <v>3.2283742038369718</v>
      </c>
      <c r="T144" s="105"/>
      <c r="U144" s="105"/>
      <c r="V144" s="106"/>
      <c r="W144" s="92" cm="1">
        <f t="array" ref="W144">INDEX($BZ$3:$BZ$175,MATCH(O144,$BV$3:$BV$175,0),0)</f>
        <v>3.77</v>
      </c>
      <c r="X144" s="93"/>
      <c r="Y144" s="94"/>
      <c r="Z144" s="104">
        <f t="shared" si="45"/>
        <v>12.170970748465384</v>
      </c>
      <c r="AA144" s="105"/>
      <c r="AB144" s="105"/>
      <c r="AC144" s="105"/>
      <c r="AD144" s="32" t="s">
        <v>16</v>
      </c>
      <c r="AE144" s="33"/>
      <c r="AF144" s="34">
        <f t="shared" ref="AF144:AF150" si="57">+AF143</f>
        <v>1.8</v>
      </c>
      <c r="AG144" s="35"/>
      <c r="AH144" s="35"/>
      <c r="AI144" s="36"/>
      <c r="AJ144" s="3">
        <f>+AJ143</f>
        <v>2</v>
      </c>
      <c r="AK144" s="4" t="s">
        <v>56</v>
      </c>
      <c r="AL144" s="4"/>
      <c r="AM144" s="93" t="str">
        <f t="shared" ref="AM144:AM150" si="58">+AM143</f>
        <v>L.120.13</v>
      </c>
      <c r="AN144" s="93"/>
      <c r="AO144" s="93"/>
      <c r="AP144" s="94"/>
      <c r="AQ144" s="104">
        <f t="shared" si="55"/>
        <v>3.6</v>
      </c>
      <c r="AR144" s="105"/>
      <c r="AS144" s="105"/>
      <c r="AT144" s="106"/>
      <c r="AU144" s="92" cm="1">
        <f t="array" ref="AU144">INDEX($BZ$3:$BZ$175,MATCH(AM144,$BV$3:$BV$175,0),0)</f>
        <v>23.3</v>
      </c>
      <c r="AV144" s="93"/>
      <c r="AW144" s="94"/>
      <c r="AX144" s="104">
        <f t="shared" si="56"/>
        <v>83.88000000000001</v>
      </c>
      <c r="AY144" s="105"/>
      <c r="AZ144" s="105"/>
      <c r="BA144" s="106"/>
      <c r="BK144" s="13"/>
      <c r="BU144" s="143"/>
      <c r="BV144" s="59" t="s">
        <v>199</v>
      </c>
      <c r="BW144" s="59"/>
      <c r="BX144" s="59"/>
      <c r="BY144" s="59"/>
      <c r="BZ144" s="59">
        <v>17.8</v>
      </c>
      <c r="CA144" s="59"/>
      <c r="CB144" s="59"/>
    </row>
    <row r="145" spans="2:80">
      <c r="B145" s="12"/>
      <c r="F145" s="50" t="s">
        <v>39</v>
      </c>
      <c r="G145" s="51"/>
      <c r="H145" s="34">
        <f>+H144</f>
        <v>3.2283742038369718</v>
      </c>
      <c r="I145" s="35"/>
      <c r="J145" s="35"/>
      <c r="K145" s="36"/>
      <c r="L145" s="3">
        <f>+L144</f>
        <v>1</v>
      </c>
      <c r="M145" s="4" t="s">
        <v>56</v>
      </c>
      <c r="N145" s="4"/>
      <c r="O145" s="93" t="str">
        <f>+O144</f>
        <v>L.50.5</v>
      </c>
      <c r="P145" s="93"/>
      <c r="Q145" s="93"/>
      <c r="R145" s="94"/>
      <c r="S145" s="104">
        <f t="shared" si="54"/>
        <v>3.2283742038369718</v>
      </c>
      <c r="T145" s="105"/>
      <c r="U145" s="105"/>
      <c r="V145" s="106"/>
      <c r="W145" s="92" cm="1">
        <f t="array" ref="W145">INDEX($BZ$3:$BZ$175,MATCH(O145,$BV$3:$BV$175,0),0)</f>
        <v>3.77</v>
      </c>
      <c r="X145" s="93"/>
      <c r="Y145" s="94"/>
      <c r="Z145" s="104">
        <f t="shared" si="45"/>
        <v>12.170970748465384</v>
      </c>
      <c r="AA145" s="105"/>
      <c r="AB145" s="105"/>
      <c r="AC145" s="105"/>
      <c r="AD145" s="32" t="s">
        <v>17</v>
      </c>
      <c r="AE145" s="33"/>
      <c r="AF145" s="34">
        <f t="shared" si="57"/>
        <v>1.8</v>
      </c>
      <c r="AG145" s="35"/>
      <c r="AH145" s="35"/>
      <c r="AI145" s="36"/>
      <c r="AJ145" s="3">
        <f t="shared" ref="AJ145:AJ150" si="59">+AJ144</f>
        <v>2</v>
      </c>
      <c r="AK145" s="4" t="s">
        <v>56</v>
      </c>
      <c r="AL145" s="4"/>
      <c r="AM145" s="93" t="str">
        <f t="shared" si="58"/>
        <v>L.120.13</v>
      </c>
      <c r="AN145" s="93"/>
      <c r="AO145" s="93"/>
      <c r="AP145" s="94"/>
      <c r="AQ145" s="104">
        <f t="shared" si="55"/>
        <v>3.6</v>
      </c>
      <c r="AR145" s="105"/>
      <c r="AS145" s="105"/>
      <c r="AT145" s="106"/>
      <c r="AU145" s="92" cm="1">
        <f t="array" ref="AU145">INDEX($BZ$3:$BZ$175,MATCH(AM145,$BV$3:$BV$175,0),0)</f>
        <v>23.3</v>
      </c>
      <c r="AV145" s="93"/>
      <c r="AW145" s="94"/>
      <c r="AX145" s="104">
        <f t="shared" si="56"/>
        <v>83.88000000000001</v>
      </c>
      <c r="AY145" s="105"/>
      <c r="AZ145" s="105"/>
      <c r="BA145" s="106"/>
      <c r="BK145" s="13"/>
      <c r="BU145" s="143"/>
      <c r="BV145" s="59" t="s">
        <v>200</v>
      </c>
      <c r="BW145" s="59"/>
      <c r="BX145" s="59"/>
      <c r="BY145" s="59"/>
      <c r="BZ145" s="59">
        <v>20.5</v>
      </c>
      <c r="CA145" s="59"/>
      <c r="CB145" s="59"/>
    </row>
    <row r="146" spans="2:80">
      <c r="B146" s="12"/>
      <c r="F146" s="50" t="s">
        <v>40</v>
      </c>
      <c r="G146" s="51"/>
      <c r="H146" s="34">
        <f>+H143</f>
        <v>2.9284979084848262</v>
      </c>
      <c r="I146" s="35"/>
      <c r="J146" s="35"/>
      <c r="K146" s="36"/>
      <c r="L146" s="3">
        <f>+L143</f>
        <v>1</v>
      </c>
      <c r="M146" s="4" t="s">
        <v>56</v>
      </c>
      <c r="N146" s="4"/>
      <c r="O146" s="93" t="str">
        <f>+O143</f>
        <v>L.50.5</v>
      </c>
      <c r="P146" s="93"/>
      <c r="Q146" s="93"/>
      <c r="R146" s="94"/>
      <c r="S146" s="104">
        <f t="shared" si="54"/>
        <v>2.9284979084848262</v>
      </c>
      <c r="T146" s="105"/>
      <c r="U146" s="105"/>
      <c r="V146" s="106"/>
      <c r="W146" s="92" cm="1">
        <f t="array" ref="W146">INDEX($BZ$3:$BZ$175,MATCH(O146,$BV$3:$BV$175,0),0)</f>
        <v>3.77</v>
      </c>
      <c r="X146" s="93"/>
      <c r="Y146" s="94"/>
      <c r="Z146" s="104">
        <f t="shared" si="45"/>
        <v>11.040437114987794</v>
      </c>
      <c r="AA146" s="105"/>
      <c r="AB146" s="105"/>
      <c r="AC146" s="105"/>
      <c r="AD146" s="32" t="s">
        <v>18</v>
      </c>
      <c r="AE146" s="33"/>
      <c r="AF146" s="34">
        <f t="shared" si="57"/>
        <v>1.8</v>
      </c>
      <c r="AG146" s="35"/>
      <c r="AH146" s="35"/>
      <c r="AI146" s="36"/>
      <c r="AJ146" s="3">
        <f t="shared" si="59"/>
        <v>2</v>
      </c>
      <c r="AK146" s="4" t="s">
        <v>56</v>
      </c>
      <c r="AL146" s="4"/>
      <c r="AM146" s="93" t="str">
        <f t="shared" si="58"/>
        <v>L.120.13</v>
      </c>
      <c r="AN146" s="93"/>
      <c r="AO146" s="93"/>
      <c r="AP146" s="94"/>
      <c r="AQ146" s="104">
        <f t="shared" si="55"/>
        <v>3.6</v>
      </c>
      <c r="AR146" s="105"/>
      <c r="AS146" s="105"/>
      <c r="AT146" s="106"/>
      <c r="AU146" s="92" cm="1">
        <f t="array" ref="AU146">INDEX($BZ$3:$BZ$175,MATCH(AM146,$BV$3:$BV$175,0),0)</f>
        <v>23.3</v>
      </c>
      <c r="AV146" s="93"/>
      <c r="AW146" s="94"/>
      <c r="AX146" s="104">
        <f t="shared" si="56"/>
        <v>83.88000000000001</v>
      </c>
      <c r="AY146" s="105"/>
      <c r="AZ146" s="105"/>
      <c r="BA146" s="106"/>
      <c r="BK146" s="13"/>
      <c r="BU146" s="143"/>
      <c r="BV146" s="59" t="s">
        <v>201</v>
      </c>
      <c r="BW146" s="59"/>
      <c r="BX146" s="59"/>
      <c r="BY146" s="59"/>
      <c r="BZ146" s="59">
        <v>11.9</v>
      </c>
      <c r="CA146" s="59"/>
      <c r="CB146" s="59"/>
    </row>
    <row r="147" spans="2:80">
      <c r="B147" s="12"/>
      <c r="F147" s="50" t="s">
        <v>41</v>
      </c>
      <c r="G147" s="51"/>
      <c r="H147" s="34">
        <f>+H142</f>
        <v>2.6464315596667149</v>
      </c>
      <c r="I147" s="35"/>
      <c r="J147" s="35"/>
      <c r="K147" s="36"/>
      <c r="L147" s="3">
        <f>+L142</f>
        <v>1</v>
      </c>
      <c r="M147" s="4" t="s">
        <v>56</v>
      </c>
      <c r="N147" s="4"/>
      <c r="O147" s="93" t="str">
        <f>+O142</f>
        <v>L.50.5</v>
      </c>
      <c r="P147" s="93"/>
      <c r="Q147" s="93"/>
      <c r="R147" s="94"/>
      <c r="S147" s="104">
        <f t="shared" si="54"/>
        <v>2.6464315596667149</v>
      </c>
      <c r="T147" s="105"/>
      <c r="U147" s="105"/>
      <c r="V147" s="106"/>
      <c r="W147" s="92" cm="1">
        <f t="array" ref="W147">INDEX($BZ$3:$BZ$175,MATCH(O147,$BV$3:$BV$175,0),0)</f>
        <v>3.77</v>
      </c>
      <c r="X147" s="93"/>
      <c r="Y147" s="94"/>
      <c r="Z147" s="104">
        <f t="shared" si="45"/>
        <v>9.9770469799435162</v>
      </c>
      <c r="AA147" s="105"/>
      <c r="AB147" s="105"/>
      <c r="AC147" s="105"/>
      <c r="AD147" s="32" t="s">
        <v>19</v>
      </c>
      <c r="AE147" s="33"/>
      <c r="AF147" s="34">
        <f t="shared" si="57"/>
        <v>1.8</v>
      </c>
      <c r="AG147" s="35"/>
      <c r="AH147" s="35"/>
      <c r="AI147" s="36"/>
      <c r="AJ147" s="3">
        <f t="shared" si="59"/>
        <v>2</v>
      </c>
      <c r="AK147" s="4" t="s">
        <v>56</v>
      </c>
      <c r="AL147" s="4"/>
      <c r="AM147" s="93" t="str">
        <f t="shared" si="58"/>
        <v>L.120.13</v>
      </c>
      <c r="AN147" s="93"/>
      <c r="AO147" s="93"/>
      <c r="AP147" s="94"/>
      <c r="AQ147" s="104">
        <f t="shared" si="55"/>
        <v>3.6</v>
      </c>
      <c r="AR147" s="105"/>
      <c r="AS147" s="105"/>
      <c r="AT147" s="106"/>
      <c r="AU147" s="92" cm="1">
        <f t="array" ref="AU147">INDEX($BZ$3:$BZ$175,MATCH(AM147,$BV$3:$BV$175,0),0)</f>
        <v>23.3</v>
      </c>
      <c r="AV147" s="93"/>
      <c r="AW147" s="94"/>
      <c r="AX147" s="104">
        <f t="shared" si="56"/>
        <v>83.88000000000001</v>
      </c>
      <c r="AY147" s="105"/>
      <c r="AZ147" s="105"/>
      <c r="BA147" s="106"/>
      <c r="BK147" s="13"/>
      <c r="BU147" s="143"/>
      <c r="BV147" s="59" t="s">
        <v>202</v>
      </c>
      <c r="BW147" s="59"/>
      <c r="BX147" s="59"/>
      <c r="BY147" s="59"/>
      <c r="BZ147" s="59">
        <v>14.6</v>
      </c>
      <c r="CA147" s="59"/>
      <c r="CB147" s="59"/>
    </row>
    <row r="148" spans="2:80">
      <c r="B148" s="12"/>
      <c r="F148" s="50" t="s">
        <v>42</v>
      </c>
      <c r="G148" s="51"/>
      <c r="H148" s="34">
        <f>+H141</f>
        <v>2.388493248891443</v>
      </c>
      <c r="I148" s="35"/>
      <c r="J148" s="35"/>
      <c r="K148" s="36"/>
      <c r="L148" s="3">
        <f>+L141</f>
        <v>2</v>
      </c>
      <c r="M148" s="4" t="s">
        <v>56</v>
      </c>
      <c r="N148" s="4"/>
      <c r="O148" s="93" t="str">
        <f>+O141</f>
        <v>L.80.8</v>
      </c>
      <c r="P148" s="93"/>
      <c r="Q148" s="93"/>
      <c r="R148" s="94"/>
      <c r="S148" s="104">
        <f t="shared" si="54"/>
        <v>4.776986497782886</v>
      </c>
      <c r="T148" s="105"/>
      <c r="U148" s="105"/>
      <c r="V148" s="106"/>
      <c r="W148" s="92" cm="1">
        <f t="array" ref="W148">INDEX($BZ$3:$BZ$175,MATCH(O148,$BV$3:$BV$175,0),0)</f>
        <v>9.66</v>
      </c>
      <c r="X148" s="93"/>
      <c r="Y148" s="94"/>
      <c r="Z148" s="104">
        <f t="shared" si="45"/>
        <v>46.145689568582682</v>
      </c>
      <c r="AA148" s="105"/>
      <c r="AB148" s="105"/>
      <c r="AC148" s="105"/>
      <c r="AD148" s="32" t="s">
        <v>20</v>
      </c>
      <c r="AE148" s="33"/>
      <c r="AF148" s="34">
        <f t="shared" si="57"/>
        <v>1.8</v>
      </c>
      <c r="AG148" s="35"/>
      <c r="AH148" s="35"/>
      <c r="AI148" s="36"/>
      <c r="AJ148" s="3">
        <f t="shared" si="59"/>
        <v>2</v>
      </c>
      <c r="AK148" s="4" t="s">
        <v>56</v>
      </c>
      <c r="AL148" s="4"/>
      <c r="AM148" s="93" t="str">
        <f t="shared" si="58"/>
        <v>L.120.13</v>
      </c>
      <c r="AN148" s="93"/>
      <c r="AO148" s="93"/>
      <c r="AP148" s="94"/>
      <c r="AQ148" s="104">
        <f t="shared" si="55"/>
        <v>3.6</v>
      </c>
      <c r="AR148" s="105"/>
      <c r="AS148" s="105"/>
      <c r="AT148" s="106"/>
      <c r="AU148" s="92" cm="1">
        <f t="array" ref="AU148">INDEX($BZ$3:$BZ$175,MATCH(AM148,$BV$3:$BV$175,0),0)</f>
        <v>23.3</v>
      </c>
      <c r="AV148" s="93"/>
      <c r="AW148" s="94"/>
      <c r="AX148" s="104">
        <f t="shared" si="56"/>
        <v>83.88000000000001</v>
      </c>
      <c r="AY148" s="105"/>
      <c r="AZ148" s="105"/>
      <c r="BA148" s="106"/>
      <c r="BK148" s="13"/>
      <c r="BU148" s="143"/>
      <c r="BV148" s="59" t="s">
        <v>203</v>
      </c>
      <c r="BW148" s="59"/>
      <c r="BX148" s="59"/>
      <c r="BY148" s="59"/>
      <c r="BZ148" s="59">
        <v>17.3</v>
      </c>
      <c r="CA148" s="59"/>
      <c r="CB148" s="59"/>
    </row>
    <row r="149" spans="2:80" ht="12" thickBot="1">
      <c r="B149" s="12"/>
      <c r="F149" s="52" t="s">
        <v>51</v>
      </c>
      <c r="G149" s="53"/>
      <c r="H149" s="29">
        <f>+H140</f>
        <v>2.1633307652783933</v>
      </c>
      <c r="I149" s="30"/>
      <c r="J149" s="30"/>
      <c r="K149" s="31"/>
      <c r="L149" s="10">
        <f>+L140</f>
        <v>2</v>
      </c>
      <c r="M149" s="9" t="s">
        <v>56</v>
      </c>
      <c r="N149" s="9"/>
      <c r="O149" s="120" t="str">
        <f>+O140</f>
        <v>L.90.9</v>
      </c>
      <c r="P149" s="120"/>
      <c r="Q149" s="120"/>
      <c r="R149" s="121"/>
      <c r="S149" s="122">
        <f t="shared" si="54"/>
        <v>4.3266615305567866</v>
      </c>
      <c r="T149" s="123"/>
      <c r="U149" s="123"/>
      <c r="V149" s="124"/>
      <c r="W149" s="125" cm="1">
        <f t="array" ref="W149">INDEX($BZ$3:$BZ$175,MATCH(O149,$BV$3:$BV$175,0),0)</f>
        <v>12.2</v>
      </c>
      <c r="X149" s="120"/>
      <c r="Y149" s="121"/>
      <c r="Z149" s="122">
        <f t="shared" si="45"/>
        <v>52.785270672792791</v>
      </c>
      <c r="AA149" s="123"/>
      <c r="AB149" s="123"/>
      <c r="AC149" s="123"/>
      <c r="AD149" s="32" t="s">
        <v>52</v>
      </c>
      <c r="AE149" s="33"/>
      <c r="AF149" s="34">
        <f t="shared" si="57"/>
        <v>1.8</v>
      </c>
      <c r="AG149" s="35"/>
      <c r="AH149" s="35"/>
      <c r="AI149" s="36"/>
      <c r="AJ149" s="3">
        <f t="shared" si="59"/>
        <v>2</v>
      </c>
      <c r="AK149" s="4" t="s">
        <v>56</v>
      </c>
      <c r="AL149" s="4"/>
      <c r="AM149" s="93" t="str">
        <f t="shared" si="58"/>
        <v>L.120.13</v>
      </c>
      <c r="AN149" s="93"/>
      <c r="AO149" s="93"/>
      <c r="AP149" s="94"/>
      <c r="AQ149" s="104">
        <f t="shared" si="55"/>
        <v>3.6</v>
      </c>
      <c r="AR149" s="105"/>
      <c r="AS149" s="105"/>
      <c r="AT149" s="106"/>
      <c r="AU149" s="92" cm="1">
        <f t="array" ref="AU149">INDEX($BZ$3:$BZ$175,MATCH(AM149,$BV$3:$BV$175,0),0)</f>
        <v>23.3</v>
      </c>
      <c r="AV149" s="93"/>
      <c r="AW149" s="94"/>
      <c r="AX149" s="104">
        <f t="shared" si="56"/>
        <v>83.88000000000001</v>
      </c>
      <c r="AY149" s="105"/>
      <c r="AZ149" s="105"/>
      <c r="BA149" s="106"/>
      <c r="BK149" s="13"/>
      <c r="BU149" s="143"/>
      <c r="BV149" s="59" t="s">
        <v>204</v>
      </c>
      <c r="BW149" s="59"/>
      <c r="BX149" s="59"/>
      <c r="BY149" s="59"/>
      <c r="BZ149" s="59">
        <v>12.5</v>
      </c>
      <c r="CA149" s="59"/>
      <c r="CB149" s="59"/>
    </row>
    <row r="150" spans="2:80" ht="12" thickBot="1">
      <c r="B150" s="12"/>
      <c r="F150" s="1" t="s">
        <v>246</v>
      </c>
      <c r="AD150" s="27" t="s">
        <v>53</v>
      </c>
      <c r="AE150" s="28"/>
      <c r="AF150" s="29">
        <f t="shared" si="57"/>
        <v>1.8</v>
      </c>
      <c r="AG150" s="30"/>
      <c r="AH150" s="30"/>
      <c r="AI150" s="31"/>
      <c r="AJ150" s="10">
        <f t="shared" si="59"/>
        <v>2</v>
      </c>
      <c r="AK150" s="9" t="s">
        <v>56</v>
      </c>
      <c r="AL150" s="9"/>
      <c r="AM150" s="120" t="str">
        <f t="shared" si="58"/>
        <v>L.120.13</v>
      </c>
      <c r="AN150" s="120"/>
      <c r="AO150" s="120"/>
      <c r="AP150" s="121"/>
      <c r="AQ150" s="122">
        <f t="shared" si="55"/>
        <v>3.6</v>
      </c>
      <c r="AR150" s="123"/>
      <c r="AS150" s="123"/>
      <c r="AT150" s="124"/>
      <c r="AU150" s="125" cm="1">
        <f t="array" ref="AU150">INDEX($BZ$3:$BZ$175,MATCH(AM150,$BV$3:$BV$175,0),0)</f>
        <v>23.3</v>
      </c>
      <c r="AV150" s="120"/>
      <c r="AW150" s="121"/>
      <c r="AX150" s="122">
        <f t="shared" si="56"/>
        <v>83.88000000000001</v>
      </c>
      <c r="AY150" s="123"/>
      <c r="AZ150" s="123"/>
      <c r="BA150" s="124"/>
      <c r="BK150" s="13"/>
      <c r="BU150" s="143"/>
      <c r="BV150" s="59" t="s">
        <v>205</v>
      </c>
      <c r="BW150" s="59"/>
      <c r="BX150" s="59"/>
      <c r="BY150" s="59"/>
      <c r="BZ150" s="59">
        <v>15.4</v>
      </c>
      <c r="CA150" s="59"/>
      <c r="CB150" s="59"/>
    </row>
    <row r="151" spans="2:80">
      <c r="B151" s="12"/>
      <c r="AN151" s="114" t="s">
        <v>238</v>
      </c>
      <c r="AO151" s="115"/>
      <c r="AP151" s="115"/>
      <c r="AQ151" s="115"/>
      <c r="AR151" s="115"/>
      <c r="AS151" s="115"/>
      <c r="AT151" s="115"/>
      <c r="AU151" s="115"/>
      <c r="AV151" s="115"/>
      <c r="AW151" s="116"/>
      <c r="AX151" s="112">
        <f>SUM(Z130:Z149)+SUM(AX130:AX150)</f>
        <v>2263.0086403050063</v>
      </c>
      <c r="AY151" s="112"/>
      <c r="AZ151" s="115"/>
      <c r="BA151" s="116"/>
      <c r="BK151" s="13"/>
      <c r="BU151" s="143"/>
      <c r="BV151" s="59" t="s">
        <v>206</v>
      </c>
      <c r="BW151" s="59"/>
      <c r="BX151" s="59"/>
      <c r="BY151" s="59"/>
      <c r="BZ151" s="59">
        <v>18.3</v>
      </c>
      <c r="CA151" s="59"/>
      <c r="CB151" s="59"/>
    </row>
    <row r="152" spans="2:80">
      <c r="B152" s="12"/>
      <c r="F152" s="17" t="s">
        <v>262</v>
      </c>
      <c r="AN152" s="95" t="s">
        <v>239</v>
      </c>
      <c r="AO152" s="96"/>
      <c r="AP152" s="96"/>
      <c r="AQ152" s="96"/>
      <c r="AR152" s="96"/>
      <c r="AS152" s="96"/>
      <c r="AT152" s="96"/>
      <c r="AU152" s="96"/>
      <c r="AV152" s="96"/>
      <c r="AW152" s="97"/>
      <c r="AX152" s="132">
        <f>+AX151/1000</f>
        <v>2.2630086403050065</v>
      </c>
      <c r="AY152" s="132"/>
      <c r="AZ152" s="133"/>
      <c r="BA152" s="134"/>
      <c r="BK152" s="13"/>
      <c r="BU152" s="143"/>
      <c r="BV152" s="59" t="s">
        <v>207</v>
      </c>
      <c r="BW152" s="59"/>
      <c r="BX152" s="59"/>
      <c r="BY152" s="59"/>
      <c r="BZ152" s="59">
        <v>16.600000000000001</v>
      </c>
      <c r="CA152" s="59"/>
      <c r="CB152" s="59"/>
    </row>
    <row r="153" spans="2:80">
      <c r="B153" s="12"/>
      <c r="F153" s="61">
        <v>200</v>
      </c>
      <c r="G153" s="61"/>
      <c r="H153" s="1" t="s">
        <v>241</v>
      </c>
      <c r="J153" s="61">
        <v>200</v>
      </c>
      <c r="K153" s="61"/>
      <c r="L153" s="1" t="s">
        <v>241</v>
      </c>
      <c r="N153" s="61">
        <v>10</v>
      </c>
      <c r="O153" s="61"/>
      <c r="P153" s="1" t="s">
        <v>241</v>
      </c>
      <c r="R153" s="62">
        <v>22</v>
      </c>
      <c r="S153" s="62"/>
      <c r="T153" s="1" t="s">
        <v>245</v>
      </c>
      <c r="V153" s="62">
        <v>7850</v>
      </c>
      <c r="W153" s="62"/>
      <c r="X153" s="1" t="s">
        <v>244</v>
      </c>
      <c r="Z153" s="11" t="s">
        <v>240</v>
      </c>
      <c r="AA153" s="62">
        <f>F153/1000*J153/1000*N153/1000*R153*V153</f>
        <v>69.08</v>
      </c>
      <c r="AB153" s="62"/>
      <c r="AC153" s="62"/>
      <c r="AD153" s="1" t="s">
        <v>242</v>
      </c>
      <c r="AG153" s="139" t="s">
        <v>243</v>
      </c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8">
        <f>+AX152+AA153/1000</f>
        <v>2.3320886403050065</v>
      </c>
      <c r="AY153" s="138"/>
      <c r="AZ153" s="138"/>
      <c r="BA153" s="138"/>
      <c r="BK153" s="13"/>
      <c r="BU153" s="143"/>
      <c r="BV153" s="59" t="s">
        <v>208</v>
      </c>
      <c r="BW153" s="59"/>
      <c r="BX153" s="59"/>
      <c r="BY153" s="59"/>
      <c r="BZ153" s="59">
        <v>19.7</v>
      </c>
      <c r="CA153" s="59"/>
      <c r="CB153" s="59"/>
    </row>
    <row r="154" spans="2:80" ht="12" thickBot="1">
      <c r="B154" s="18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20"/>
      <c r="BU154" s="143"/>
      <c r="BV154" s="59" t="s">
        <v>209</v>
      </c>
      <c r="BW154" s="59"/>
      <c r="BX154" s="59"/>
      <c r="BY154" s="59"/>
      <c r="BZ154" s="59">
        <v>15.3</v>
      </c>
      <c r="CA154" s="59"/>
      <c r="CB154" s="59"/>
    </row>
    <row r="155" spans="2:80" ht="12" thickBot="1">
      <c r="BU155" s="143"/>
      <c r="BV155" s="59" t="s">
        <v>210</v>
      </c>
      <c r="BW155" s="59"/>
      <c r="BX155" s="59"/>
      <c r="BY155" s="59"/>
      <c r="BZ155" s="59">
        <v>18.600000000000001</v>
      </c>
      <c r="CA155" s="59"/>
      <c r="CB155" s="59"/>
    </row>
    <row r="156" spans="2:80" ht="48.75" customHeight="1">
      <c r="B156" s="145" t="s">
        <v>260</v>
      </c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7"/>
      <c r="BU156" s="143"/>
      <c r="BV156" s="59" t="s">
        <v>211</v>
      </c>
      <c r="BW156" s="59"/>
      <c r="BX156" s="59"/>
      <c r="BY156" s="59"/>
      <c r="BZ156" s="59">
        <v>18.2</v>
      </c>
      <c r="CA156" s="59"/>
      <c r="CB156" s="59"/>
    </row>
    <row r="157" spans="2:80">
      <c r="B157" s="12"/>
      <c r="AP157" s="21" t="s">
        <v>256</v>
      </c>
      <c r="BK157" s="13"/>
      <c r="BU157" s="143"/>
      <c r="BV157" s="59" t="s">
        <v>212</v>
      </c>
      <c r="BW157" s="59"/>
      <c r="BX157" s="59"/>
      <c r="BY157" s="59"/>
      <c r="BZ157" s="59">
        <v>21.6</v>
      </c>
      <c r="CA157" s="59"/>
      <c r="CB157" s="59"/>
    </row>
    <row r="158" spans="2:80">
      <c r="B158" s="12"/>
      <c r="N158" s="14" t="s">
        <v>47</v>
      </c>
      <c r="P158" s="62">
        <f>ATAN(AU160/(AB170/2))*180/PI()</f>
        <v>13.856351501698546</v>
      </c>
      <c r="Q158" s="62"/>
      <c r="R158" s="15" t="s">
        <v>48</v>
      </c>
      <c r="Z158" s="1" t="s">
        <v>4</v>
      </c>
      <c r="AE158" s="1" t="s">
        <v>5</v>
      </c>
      <c r="BK158" s="13"/>
      <c r="BU158" s="143"/>
      <c r="BV158" s="59" t="s">
        <v>213</v>
      </c>
      <c r="BW158" s="59"/>
      <c r="BX158" s="59"/>
      <c r="BY158" s="59"/>
      <c r="BZ158" s="59">
        <v>19</v>
      </c>
      <c r="CA158" s="59"/>
      <c r="CB158" s="59"/>
    </row>
    <row r="159" spans="2:80">
      <c r="B159" s="12"/>
      <c r="V159" s="1" t="s">
        <v>3</v>
      </c>
      <c r="AI159" s="1" t="s">
        <v>6</v>
      </c>
      <c r="AU159" s="16" t="s">
        <v>0</v>
      </c>
      <c r="BK159" s="13"/>
      <c r="BU159" s="143"/>
      <c r="BV159" s="59" t="s">
        <v>214</v>
      </c>
      <c r="BW159" s="59"/>
      <c r="BX159" s="59"/>
      <c r="BY159" s="59"/>
      <c r="BZ159" s="59">
        <v>22.6</v>
      </c>
      <c r="CA159" s="59"/>
      <c r="CB159" s="59"/>
    </row>
    <row r="160" spans="2:80">
      <c r="B160" s="12"/>
      <c r="R160" s="1" t="s">
        <v>2</v>
      </c>
      <c r="AM160" s="1" t="s">
        <v>7</v>
      </c>
      <c r="AU160" s="60">
        <v>1.85</v>
      </c>
      <c r="BK160" s="13"/>
      <c r="BU160" s="143"/>
      <c r="BV160" s="59" t="s">
        <v>215</v>
      </c>
      <c r="BW160" s="59"/>
      <c r="BX160" s="59"/>
      <c r="BY160" s="59"/>
      <c r="BZ160" s="59">
        <v>26.1</v>
      </c>
      <c r="CA160" s="59"/>
      <c r="CB160" s="59"/>
    </row>
    <row r="161" spans="2:80">
      <c r="B161" s="12"/>
      <c r="N161" s="1" t="s">
        <v>1</v>
      </c>
      <c r="AB161" s="1" t="s">
        <v>25</v>
      </c>
      <c r="AQ161" s="1" t="s">
        <v>8</v>
      </c>
      <c r="AU161" s="60"/>
      <c r="BK161" s="13"/>
      <c r="BU161" s="143"/>
      <c r="BV161" s="59" t="s">
        <v>216</v>
      </c>
      <c r="BW161" s="59"/>
      <c r="BX161" s="59"/>
      <c r="BY161" s="59"/>
      <c r="BZ161" s="59">
        <v>18.2</v>
      </c>
      <c r="CA161" s="59"/>
      <c r="CB161" s="59"/>
    </row>
    <row r="162" spans="2:80">
      <c r="B162" s="12"/>
      <c r="X162" s="1" t="s">
        <v>24</v>
      </c>
      <c r="AG162" s="1" t="s">
        <v>26</v>
      </c>
      <c r="AU162" s="60"/>
      <c r="BK162" s="13"/>
      <c r="BU162" s="143"/>
      <c r="BV162" s="59" t="s">
        <v>217</v>
      </c>
      <c r="BW162" s="59"/>
      <c r="BX162" s="59"/>
      <c r="BY162" s="59"/>
      <c r="BZ162" s="59">
        <v>21.6</v>
      </c>
      <c r="CA162" s="59"/>
      <c r="CB162" s="59"/>
    </row>
    <row r="163" spans="2:80">
      <c r="B163" s="12"/>
      <c r="N163" s="15" t="s">
        <v>46</v>
      </c>
      <c r="T163" s="1" t="s">
        <v>23</v>
      </c>
      <c r="Z163" s="1" t="s">
        <v>37</v>
      </c>
      <c r="AE163" s="1" t="s">
        <v>38</v>
      </c>
      <c r="AK163" s="1" t="s">
        <v>27</v>
      </c>
      <c r="AO163" s="1" t="s">
        <v>28</v>
      </c>
      <c r="AU163" s="16" t="s">
        <v>0</v>
      </c>
      <c r="BK163" s="13"/>
      <c r="BU163" s="143"/>
      <c r="BV163" s="59" t="s">
        <v>218</v>
      </c>
      <c r="BW163" s="59"/>
      <c r="BX163" s="59"/>
      <c r="BY163" s="59"/>
      <c r="BZ163" s="59">
        <v>25</v>
      </c>
      <c r="CA163" s="59"/>
      <c r="CB163" s="59"/>
    </row>
    <row r="164" spans="2:80">
      <c r="B164" s="12"/>
      <c r="L164" s="1" t="s">
        <v>21</v>
      </c>
      <c r="P164" s="1" t="s">
        <v>22</v>
      </c>
      <c r="V164" s="1" t="s">
        <v>36</v>
      </c>
      <c r="AI164" s="1" t="s">
        <v>39</v>
      </c>
      <c r="AM164" s="1" t="s">
        <v>40</v>
      </c>
      <c r="AS164" s="1" t="s">
        <v>29</v>
      </c>
      <c r="AU164" s="60">
        <v>1.2</v>
      </c>
      <c r="BK164" s="13"/>
      <c r="BU164" s="143"/>
      <c r="BV164" s="59" t="s">
        <v>219</v>
      </c>
      <c r="BW164" s="59"/>
      <c r="BX164" s="59"/>
      <c r="BY164" s="59"/>
      <c r="BZ164" s="59">
        <v>20.6</v>
      </c>
      <c r="CA164" s="59"/>
      <c r="CB164" s="59"/>
    </row>
    <row r="165" spans="2:80">
      <c r="B165" s="12"/>
      <c r="N165" s="1" t="s">
        <v>34</v>
      </c>
      <c r="R165" s="1" t="s">
        <v>35</v>
      </c>
      <c r="AQ165" s="1" t="s">
        <v>41</v>
      </c>
      <c r="AU165" s="60"/>
      <c r="BK165" s="13"/>
      <c r="BU165" s="143"/>
      <c r="BV165" s="59" t="s">
        <v>220</v>
      </c>
      <c r="BW165" s="59"/>
      <c r="BX165" s="59"/>
      <c r="BY165" s="59"/>
      <c r="BZ165" s="59">
        <v>24.5</v>
      </c>
      <c r="CA165" s="59"/>
      <c r="CB165" s="59"/>
    </row>
    <row r="166" spans="2:80">
      <c r="B166" s="12"/>
      <c r="AU166" s="60"/>
      <c r="BK166" s="13"/>
      <c r="BU166" s="143"/>
      <c r="BV166" s="59" t="s">
        <v>221</v>
      </c>
      <c r="BW166" s="59"/>
      <c r="BX166" s="59"/>
      <c r="BY166" s="59"/>
      <c r="BZ166" s="59">
        <v>28.3</v>
      </c>
      <c r="CA166" s="59"/>
      <c r="CB166" s="59"/>
    </row>
    <row r="167" spans="2:80">
      <c r="B167" s="12"/>
      <c r="N167" s="1" t="s">
        <v>13</v>
      </c>
      <c r="R167" s="1" t="s">
        <v>14</v>
      </c>
      <c r="V167" s="1" t="s">
        <v>15</v>
      </c>
      <c r="Z167" s="1" t="s">
        <v>16</v>
      </c>
      <c r="AE167" s="1" t="s">
        <v>17</v>
      </c>
      <c r="AI167" s="1" t="s">
        <v>18</v>
      </c>
      <c r="AM167" s="1" t="s">
        <v>19</v>
      </c>
      <c r="AQ167" s="1" t="s">
        <v>20</v>
      </c>
      <c r="BK167" s="13"/>
      <c r="BU167" s="143"/>
      <c r="BV167" s="59" t="s">
        <v>222</v>
      </c>
      <c r="BW167" s="59"/>
      <c r="BX167" s="59"/>
      <c r="BY167" s="59"/>
      <c r="BZ167" s="59">
        <v>23</v>
      </c>
      <c r="CA167" s="59"/>
      <c r="CB167" s="59"/>
    </row>
    <row r="168" spans="2:80">
      <c r="B168" s="12"/>
      <c r="N168" s="62">
        <f>+AB170/8</f>
        <v>1.875</v>
      </c>
      <c r="O168" s="62"/>
      <c r="P168" s="1" t="s">
        <v>0</v>
      </c>
      <c r="R168" s="62">
        <f>+N168</f>
        <v>1.875</v>
      </c>
      <c r="S168" s="62"/>
      <c r="T168" s="1" t="s">
        <v>0</v>
      </c>
      <c r="V168" s="62">
        <f>+R168</f>
        <v>1.875</v>
      </c>
      <c r="W168" s="62"/>
      <c r="X168" s="1" t="s">
        <v>0</v>
      </c>
      <c r="Z168" s="62">
        <f>+V168</f>
        <v>1.875</v>
      </c>
      <c r="AA168" s="62"/>
      <c r="AB168" s="1" t="s">
        <v>0</v>
      </c>
      <c r="AD168" s="62">
        <f>+Z168</f>
        <v>1.875</v>
      </c>
      <c r="AE168" s="62"/>
      <c r="AF168" s="1" t="s">
        <v>0</v>
      </c>
      <c r="AH168" s="62">
        <f>+AD168</f>
        <v>1.875</v>
      </c>
      <c r="AI168" s="62"/>
      <c r="AJ168" s="1" t="s">
        <v>0</v>
      </c>
      <c r="AL168" s="62">
        <f>+AH168</f>
        <v>1.875</v>
      </c>
      <c r="AM168" s="62"/>
      <c r="AN168" s="1" t="s">
        <v>0</v>
      </c>
      <c r="AP168" s="62">
        <f>+AL168</f>
        <v>1.875</v>
      </c>
      <c r="AQ168" s="62"/>
      <c r="AR168" s="1" t="s">
        <v>0</v>
      </c>
      <c r="BK168" s="13"/>
      <c r="BU168" s="143"/>
      <c r="BV168" s="59" t="s">
        <v>223</v>
      </c>
      <c r="BW168" s="59"/>
      <c r="BX168" s="59"/>
      <c r="BY168" s="59"/>
      <c r="BZ168" s="59">
        <v>27.3</v>
      </c>
      <c r="CA168" s="59"/>
      <c r="CB168" s="59"/>
    </row>
    <row r="169" spans="2:80">
      <c r="B169" s="12"/>
      <c r="BK169" s="13"/>
      <c r="BU169" s="143"/>
      <c r="BV169" s="59" t="s">
        <v>224</v>
      </c>
      <c r="BW169" s="59"/>
      <c r="BX169" s="59"/>
      <c r="BY169" s="59"/>
      <c r="BZ169" s="59">
        <v>31.6</v>
      </c>
      <c r="CA169" s="59"/>
      <c r="CB169" s="59"/>
    </row>
    <row r="170" spans="2:80">
      <c r="B170" s="12"/>
      <c r="AB170" s="61">
        <v>15</v>
      </c>
      <c r="AC170" s="61"/>
      <c r="AD170" s="1" t="s">
        <v>0</v>
      </c>
      <c r="BK170" s="13"/>
      <c r="BU170" s="143"/>
      <c r="BV170" s="59" t="s">
        <v>225</v>
      </c>
      <c r="BW170" s="59"/>
      <c r="BX170" s="59"/>
      <c r="BY170" s="59"/>
      <c r="BZ170" s="59">
        <v>35.9</v>
      </c>
      <c r="CA170" s="59"/>
      <c r="CB170" s="59"/>
    </row>
    <row r="171" spans="2:80">
      <c r="B171" s="12"/>
      <c r="BK171" s="13"/>
      <c r="BU171" s="143"/>
      <c r="BV171" s="59" t="s">
        <v>226</v>
      </c>
      <c r="BW171" s="59"/>
      <c r="BX171" s="59"/>
      <c r="BY171" s="59"/>
      <c r="BZ171" s="59">
        <v>26.1</v>
      </c>
      <c r="CA171" s="59"/>
      <c r="CB171" s="59"/>
    </row>
    <row r="172" spans="2:80">
      <c r="B172" s="12"/>
      <c r="F172" s="63" t="s">
        <v>49</v>
      </c>
      <c r="G172" s="64"/>
      <c r="H172" s="63" t="s">
        <v>50</v>
      </c>
      <c r="I172" s="69"/>
      <c r="J172" s="69"/>
      <c r="K172" s="64"/>
      <c r="L172" s="75" t="s">
        <v>233</v>
      </c>
      <c r="M172" s="76"/>
      <c r="N172" s="76"/>
      <c r="O172" s="76"/>
      <c r="P172" s="76"/>
      <c r="Q172" s="76"/>
      <c r="R172" s="77"/>
      <c r="S172" s="78" t="s">
        <v>235</v>
      </c>
      <c r="T172" s="79"/>
      <c r="U172" s="79"/>
      <c r="V172" s="80"/>
      <c r="W172" s="78" t="s">
        <v>236</v>
      </c>
      <c r="X172" s="79"/>
      <c r="Y172" s="80"/>
      <c r="Z172" s="78" t="s">
        <v>237</v>
      </c>
      <c r="AA172" s="79"/>
      <c r="AB172" s="79"/>
      <c r="AC172" s="79"/>
      <c r="AD172" s="135" t="s">
        <v>49</v>
      </c>
      <c r="AE172" s="64"/>
      <c r="AF172" s="63" t="s">
        <v>50</v>
      </c>
      <c r="AG172" s="69"/>
      <c r="AH172" s="69"/>
      <c r="AI172" s="64"/>
      <c r="AJ172" s="75" t="s">
        <v>233</v>
      </c>
      <c r="AK172" s="76"/>
      <c r="AL172" s="76"/>
      <c r="AM172" s="76"/>
      <c r="AN172" s="76"/>
      <c r="AO172" s="76"/>
      <c r="AP172" s="77"/>
      <c r="AQ172" s="78" t="s">
        <v>235</v>
      </c>
      <c r="AR172" s="79"/>
      <c r="AS172" s="79"/>
      <c r="AT172" s="80"/>
      <c r="AU172" s="78" t="s">
        <v>236</v>
      </c>
      <c r="AV172" s="79"/>
      <c r="AW172" s="80"/>
      <c r="AX172" s="78" t="s">
        <v>237</v>
      </c>
      <c r="AY172" s="79"/>
      <c r="AZ172" s="79"/>
      <c r="BA172" s="80"/>
      <c r="BK172" s="13"/>
      <c r="BU172" s="143"/>
      <c r="BV172" s="59" t="s">
        <v>227</v>
      </c>
      <c r="BW172" s="59"/>
      <c r="BX172" s="59"/>
      <c r="BY172" s="59"/>
      <c r="BZ172" s="59">
        <v>31.1</v>
      </c>
      <c r="CA172" s="59"/>
      <c r="CB172" s="59"/>
    </row>
    <row r="173" spans="2:80">
      <c r="B173" s="12"/>
      <c r="F173" s="65"/>
      <c r="G173" s="66"/>
      <c r="H173" s="65"/>
      <c r="I173" s="70"/>
      <c r="J173" s="70"/>
      <c r="K173" s="66"/>
      <c r="L173" s="75"/>
      <c r="M173" s="76"/>
      <c r="N173" s="76"/>
      <c r="O173" s="76"/>
      <c r="P173" s="76"/>
      <c r="Q173" s="76"/>
      <c r="R173" s="77"/>
      <c r="S173" s="81"/>
      <c r="T173" s="82"/>
      <c r="U173" s="82"/>
      <c r="V173" s="83"/>
      <c r="W173" s="81"/>
      <c r="X173" s="82"/>
      <c r="Y173" s="83"/>
      <c r="Z173" s="81"/>
      <c r="AA173" s="82"/>
      <c r="AB173" s="82"/>
      <c r="AC173" s="82"/>
      <c r="AD173" s="136"/>
      <c r="AE173" s="66"/>
      <c r="AF173" s="65"/>
      <c r="AG173" s="70"/>
      <c r="AH173" s="70"/>
      <c r="AI173" s="66"/>
      <c r="AJ173" s="75"/>
      <c r="AK173" s="76"/>
      <c r="AL173" s="76"/>
      <c r="AM173" s="76"/>
      <c r="AN173" s="76"/>
      <c r="AO173" s="76"/>
      <c r="AP173" s="77"/>
      <c r="AQ173" s="81"/>
      <c r="AR173" s="82"/>
      <c r="AS173" s="82"/>
      <c r="AT173" s="83"/>
      <c r="AU173" s="81"/>
      <c r="AV173" s="82"/>
      <c r="AW173" s="83"/>
      <c r="AX173" s="81"/>
      <c r="AY173" s="82"/>
      <c r="AZ173" s="82"/>
      <c r="BA173" s="83"/>
      <c r="BK173" s="13"/>
      <c r="BU173" s="143"/>
      <c r="BV173" s="59" t="s">
        <v>228</v>
      </c>
      <c r="BW173" s="59"/>
      <c r="BX173" s="59"/>
      <c r="BY173" s="59"/>
      <c r="BZ173" s="59">
        <v>36</v>
      </c>
      <c r="CA173" s="59"/>
      <c r="CB173" s="59"/>
    </row>
    <row r="174" spans="2:80">
      <c r="B174" s="12"/>
      <c r="F174" s="65"/>
      <c r="G174" s="66"/>
      <c r="H174" s="65"/>
      <c r="I174" s="70"/>
      <c r="J174" s="70"/>
      <c r="K174" s="66"/>
      <c r="L174" s="75"/>
      <c r="M174" s="76"/>
      <c r="N174" s="76"/>
      <c r="O174" s="76"/>
      <c r="P174" s="76"/>
      <c r="Q174" s="76"/>
      <c r="R174" s="77"/>
      <c r="S174" s="81"/>
      <c r="T174" s="82"/>
      <c r="U174" s="82"/>
      <c r="V174" s="83"/>
      <c r="W174" s="81"/>
      <c r="X174" s="82"/>
      <c r="Y174" s="83"/>
      <c r="Z174" s="81"/>
      <c r="AA174" s="82"/>
      <c r="AB174" s="82"/>
      <c r="AC174" s="82"/>
      <c r="AD174" s="136"/>
      <c r="AE174" s="66"/>
      <c r="AF174" s="65"/>
      <c r="AG174" s="70"/>
      <c r="AH174" s="70"/>
      <c r="AI174" s="66"/>
      <c r="AJ174" s="75"/>
      <c r="AK174" s="76"/>
      <c r="AL174" s="76"/>
      <c r="AM174" s="76"/>
      <c r="AN174" s="76"/>
      <c r="AO174" s="76"/>
      <c r="AP174" s="77"/>
      <c r="AQ174" s="81"/>
      <c r="AR174" s="82"/>
      <c r="AS174" s="82"/>
      <c r="AT174" s="83"/>
      <c r="AU174" s="81"/>
      <c r="AV174" s="82"/>
      <c r="AW174" s="83"/>
      <c r="AX174" s="81"/>
      <c r="AY174" s="82"/>
      <c r="AZ174" s="82"/>
      <c r="BA174" s="83"/>
      <c r="BK174" s="13"/>
      <c r="BU174" s="144"/>
      <c r="BV174" s="59" t="s">
        <v>229</v>
      </c>
      <c r="BW174" s="59"/>
      <c r="BX174" s="59"/>
      <c r="BY174" s="59"/>
      <c r="BZ174" s="59">
        <v>40.9</v>
      </c>
      <c r="CA174" s="59"/>
      <c r="CB174" s="59"/>
    </row>
    <row r="175" spans="2:80" ht="12" thickBot="1">
      <c r="B175" s="12"/>
      <c r="F175" s="67"/>
      <c r="G175" s="68"/>
      <c r="H175" s="67"/>
      <c r="I175" s="71"/>
      <c r="J175" s="71"/>
      <c r="K175" s="68"/>
      <c r="L175" s="72" t="s">
        <v>232</v>
      </c>
      <c r="M175" s="73"/>
      <c r="N175" s="73"/>
      <c r="O175" s="73" t="s">
        <v>234</v>
      </c>
      <c r="P175" s="73"/>
      <c r="Q175" s="73"/>
      <c r="R175" s="74"/>
      <c r="S175" s="84"/>
      <c r="T175" s="85"/>
      <c r="U175" s="85"/>
      <c r="V175" s="86"/>
      <c r="W175" s="84"/>
      <c r="X175" s="85"/>
      <c r="Y175" s="86"/>
      <c r="Z175" s="84"/>
      <c r="AA175" s="85"/>
      <c r="AB175" s="85"/>
      <c r="AC175" s="85"/>
      <c r="AD175" s="137"/>
      <c r="AE175" s="68"/>
      <c r="AF175" s="67"/>
      <c r="AG175" s="71"/>
      <c r="AH175" s="71"/>
      <c r="AI175" s="68"/>
      <c r="AJ175" s="72" t="s">
        <v>232</v>
      </c>
      <c r="AK175" s="73"/>
      <c r="AL175" s="73"/>
      <c r="AM175" s="73" t="s">
        <v>234</v>
      </c>
      <c r="AN175" s="73"/>
      <c r="AO175" s="73"/>
      <c r="AP175" s="74"/>
      <c r="AQ175" s="84"/>
      <c r="AR175" s="85"/>
      <c r="AS175" s="85"/>
      <c r="AT175" s="86"/>
      <c r="AU175" s="84"/>
      <c r="AV175" s="85"/>
      <c r="AW175" s="86"/>
      <c r="AX175" s="84"/>
      <c r="AY175" s="85"/>
      <c r="AZ175" s="85"/>
      <c r="BA175" s="86"/>
      <c r="BK175" s="13"/>
      <c r="BV175" s="100" t="s">
        <v>231</v>
      </c>
      <c r="BW175" s="100"/>
      <c r="BX175" s="100"/>
      <c r="BY175" s="100"/>
      <c r="BZ175" s="100"/>
      <c r="CA175" s="100"/>
      <c r="CB175" s="100"/>
    </row>
    <row r="176" spans="2:80" ht="12" thickTop="1">
      <c r="B176" s="12"/>
      <c r="F176" s="50" t="s">
        <v>1</v>
      </c>
      <c r="G176" s="51"/>
      <c r="H176" s="47">
        <f>SQRT((AB170/2)^2+AU160^2)/4</f>
        <v>1.9311994329949458</v>
      </c>
      <c r="I176" s="48"/>
      <c r="J176" s="48"/>
      <c r="K176" s="49"/>
      <c r="L176" s="22">
        <v>2</v>
      </c>
      <c r="M176" s="2" t="s">
        <v>56</v>
      </c>
      <c r="N176" s="2"/>
      <c r="O176" s="98" t="s">
        <v>120</v>
      </c>
      <c r="P176" s="98"/>
      <c r="Q176" s="98"/>
      <c r="R176" s="99"/>
      <c r="S176" s="101">
        <f>L176*H176</f>
        <v>3.8623988659898916</v>
      </c>
      <c r="T176" s="102"/>
      <c r="U176" s="102"/>
      <c r="V176" s="103"/>
      <c r="W176" s="89" cm="1">
        <f t="array" ref="W176">INDEX($BZ$3:$BZ$175,MATCH(O176,$BV$3:$BV$175,0),0)</f>
        <v>28.4</v>
      </c>
      <c r="X176" s="90"/>
      <c r="Y176" s="91"/>
      <c r="Z176" s="101">
        <f t="shared" ref="Z176:Z191" si="60">W176*S176</f>
        <v>109.69212779411292</v>
      </c>
      <c r="AA176" s="102"/>
      <c r="AB176" s="102"/>
      <c r="AC176" s="102"/>
      <c r="AD176" s="32" t="s">
        <v>21</v>
      </c>
      <c r="AE176" s="33"/>
      <c r="AF176" s="47">
        <f>+AU164</f>
        <v>1.2</v>
      </c>
      <c r="AG176" s="48"/>
      <c r="AH176" s="48"/>
      <c r="AI176" s="49"/>
      <c r="AJ176" s="25">
        <v>2</v>
      </c>
      <c r="AK176" s="8" t="s">
        <v>56</v>
      </c>
      <c r="AL176" s="8"/>
      <c r="AM176" s="109" t="s">
        <v>97</v>
      </c>
      <c r="AN176" s="109"/>
      <c r="AO176" s="109"/>
      <c r="AP176" s="110"/>
      <c r="AQ176" s="126">
        <f t="shared" ref="AQ176:AQ184" si="61">AJ176*AF176</f>
        <v>2.4</v>
      </c>
      <c r="AR176" s="127"/>
      <c r="AS176" s="127"/>
      <c r="AT176" s="128"/>
      <c r="AU176" s="129" cm="1">
        <f t="array" ref="AU176">INDEX($BZ$3:$BZ$175,MATCH(AM176,$BV$3:$BV$175,0),0)</f>
        <v>7.38</v>
      </c>
      <c r="AV176" s="130"/>
      <c r="AW176" s="131"/>
      <c r="AX176" s="126">
        <f t="shared" ref="AX176:AX184" si="62">AU176*AQ176</f>
        <v>17.712</v>
      </c>
      <c r="AY176" s="127"/>
      <c r="AZ176" s="127"/>
      <c r="BA176" s="128"/>
      <c r="BK176" s="13"/>
    </row>
    <row r="177" spans="2:63">
      <c r="B177" s="12"/>
      <c r="F177" s="50" t="s">
        <v>2</v>
      </c>
      <c r="G177" s="51"/>
      <c r="H177" s="34">
        <f>+H176</f>
        <v>1.9311994329949458</v>
      </c>
      <c r="I177" s="35"/>
      <c r="J177" s="35"/>
      <c r="K177" s="36"/>
      <c r="L177" s="3">
        <f>+L176</f>
        <v>2</v>
      </c>
      <c r="M177" s="4" t="s">
        <v>56</v>
      </c>
      <c r="N177" s="4"/>
      <c r="O177" s="93" t="str">
        <f>+O176</f>
        <v>L.100.20</v>
      </c>
      <c r="P177" s="93"/>
      <c r="Q177" s="93"/>
      <c r="R177" s="94"/>
      <c r="S177" s="104">
        <f t="shared" ref="S177:S183" si="63">L177*H177</f>
        <v>3.8623988659898916</v>
      </c>
      <c r="T177" s="105"/>
      <c r="U177" s="105"/>
      <c r="V177" s="106"/>
      <c r="W177" s="92" cm="1">
        <f t="array" ref="W177">INDEX($BZ$3:$BZ$175,MATCH(O177,$BV$3:$BV$175,0),0)</f>
        <v>28.4</v>
      </c>
      <c r="X177" s="93"/>
      <c r="Y177" s="94"/>
      <c r="Z177" s="104">
        <f t="shared" si="60"/>
        <v>109.69212779411292</v>
      </c>
      <c r="AA177" s="105"/>
      <c r="AB177" s="105"/>
      <c r="AC177" s="105"/>
      <c r="AD177" s="32" t="s">
        <v>22</v>
      </c>
      <c r="AE177" s="33"/>
      <c r="AF177" s="34">
        <f>AF176+N168*TAN(P158*PI()/180)</f>
        <v>1.6625000000000001</v>
      </c>
      <c r="AG177" s="35"/>
      <c r="AH177" s="35"/>
      <c r="AI177" s="36"/>
      <c r="AJ177" s="24">
        <v>1</v>
      </c>
      <c r="AK177" s="4" t="s">
        <v>56</v>
      </c>
      <c r="AL177" s="4"/>
      <c r="AM177" s="117" t="s">
        <v>88</v>
      </c>
      <c r="AN177" s="117"/>
      <c r="AO177" s="117"/>
      <c r="AP177" s="118"/>
      <c r="AQ177" s="104">
        <f t="shared" si="61"/>
        <v>1.6625000000000001</v>
      </c>
      <c r="AR177" s="105"/>
      <c r="AS177" s="105"/>
      <c r="AT177" s="106"/>
      <c r="AU177" s="92" cm="1">
        <f t="array" ref="AU177">INDEX($BZ$3:$BZ$175,MATCH(AM177,$BV$3:$BV$175,0),0)</f>
        <v>5.42</v>
      </c>
      <c r="AV177" s="93"/>
      <c r="AW177" s="94"/>
      <c r="AX177" s="104">
        <f t="shared" si="62"/>
        <v>9.0107499999999998</v>
      </c>
      <c r="AY177" s="105"/>
      <c r="AZ177" s="105"/>
      <c r="BA177" s="106"/>
      <c r="BK177" s="13"/>
    </row>
    <row r="178" spans="2:63">
      <c r="B178" s="12"/>
      <c r="F178" s="50" t="s">
        <v>3</v>
      </c>
      <c r="G178" s="51"/>
      <c r="H178" s="34">
        <f>+H177</f>
        <v>1.9311994329949458</v>
      </c>
      <c r="I178" s="35"/>
      <c r="J178" s="35"/>
      <c r="K178" s="36"/>
      <c r="L178" s="3">
        <f>+L177</f>
        <v>2</v>
      </c>
      <c r="M178" s="4" t="s">
        <v>56</v>
      </c>
      <c r="N178" s="4"/>
      <c r="O178" s="93" t="str">
        <f>+O177</f>
        <v>L.100.20</v>
      </c>
      <c r="P178" s="93"/>
      <c r="Q178" s="93"/>
      <c r="R178" s="94"/>
      <c r="S178" s="104">
        <f t="shared" si="63"/>
        <v>3.8623988659898916</v>
      </c>
      <c r="T178" s="105"/>
      <c r="U178" s="105"/>
      <c r="V178" s="106"/>
      <c r="W178" s="92" cm="1">
        <f t="array" ref="W178">INDEX($BZ$3:$BZ$175,MATCH(O178,$BV$3:$BV$175,0),0)</f>
        <v>28.4</v>
      </c>
      <c r="X178" s="93"/>
      <c r="Y178" s="94"/>
      <c r="Z178" s="104">
        <f t="shared" si="60"/>
        <v>109.69212779411292</v>
      </c>
      <c r="AA178" s="105"/>
      <c r="AB178" s="105"/>
      <c r="AC178" s="105"/>
      <c r="AD178" s="32" t="s">
        <v>23</v>
      </c>
      <c r="AE178" s="33"/>
      <c r="AF178" s="34">
        <f>AF177+N168*TAN(P158*PI()/180)</f>
        <v>2.125</v>
      </c>
      <c r="AG178" s="35"/>
      <c r="AH178" s="35"/>
      <c r="AI178" s="36"/>
      <c r="AJ178" s="24">
        <v>1</v>
      </c>
      <c r="AK178" s="4" t="s">
        <v>56</v>
      </c>
      <c r="AL178" s="4"/>
      <c r="AM178" s="117" t="s">
        <v>78</v>
      </c>
      <c r="AN178" s="117"/>
      <c r="AO178" s="117"/>
      <c r="AP178" s="118"/>
      <c r="AQ178" s="104">
        <f t="shared" si="61"/>
        <v>2.125</v>
      </c>
      <c r="AR178" s="105"/>
      <c r="AS178" s="105"/>
      <c r="AT178" s="106"/>
      <c r="AU178" s="92" cm="1">
        <f t="array" ref="AU178">INDEX($BZ$3:$BZ$175,MATCH(AM178,$BV$3:$BV$175,0),0)</f>
        <v>3.77</v>
      </c>
      <c r="AV178" s="93"/>
      <c r="AW178" s="94"/>
      <c r="AX178" s="104">
        <f t="shared" si="62"/>
        <v>8.0112500000000004</v>
      </c>
      <c r="AY178" s="105"/>
      <c r="AZ178" s="105"/>
      <c r="BA178" s="106"/>
      <c r="BK178" s="13"/>
    </row>
    <row r="179" spans="2:63">
      <c r="B179" s="12"/>
      <c r="F179" s="50" t="s">
        <v>4</v>
      </c>
      <c r="G179" s="51"/>
      <c r="H179" s="34">
        <f t="shared" ref="H179:H183" si="64">+H178</f>
        <v>1.9311994329949458</v>
      </c>
      <c r="I179" s="35"/>
      <c r="J179" s="35"/>
      <c r="K179" s="36"/>
      <c r="L179" s="3">
        <f>+L178</f>
        <v>2</v>
      </c>
      <c r="M179" s="4" t="s">
        <v>56</v>
      </c>
      <c r="N179" s="4"/>
      <c r="O179" s="93" t="str">
        <f t="shared" ref="O179:O183" si="65">+O178</f>
        <v>L.100.20</v>
      </c>
      <c r="P179" s="93"/>
      <c r="Q179" s="93"/>
      <c r="R179" s="94"/>
      <c r="S179" s="104">
        <f t="shared" si="63"/>
        <v>3.8623988659898916</v>
      </c>
      <c r="T179" s="105"/>
      <c r="U179" s="105"/>
      <c r="V179" s="106"/>
      <c r="W179" s="92" cm="1">
        <f t="array" ref="W179">INDEX($BZ$3:$BZ$175,MATCH(O179,$BV$3:$BV$175,0),0)</f>
        <v>28.4</v>
      </c>
      <c r="X179" s="93"/>
      <c r="Y179" s="94"/>
      <c r="Z179" s="104">
        <f t="shared" si="60"/>
        <v>109.69212779411292</v>
      </c>
      <c r="AA179" s="105"/>
      <c r="AB179" s="105"/>
      <c r="AC179" s="105"/>
      <c r="AD179" s="32" t="s">
        <v>24</v>
      </c>
      <c r="AE179" s="33"/>
      <c r="AF179" s="34">
        <f>AF178+N168*TAN(P158*PI()/180)</f>
        <v>2.5874999999999999</v>
      </c>
      <c r="AG179" s="35"/>
      <c r="AH179" s="35"/>
      <c r="AI179" s="36"/>
      <c r="AJ179" s="24">
        <v>1</v>
      </c>
      <c r="AK179" s="4" t="s">
        <v>56</v>
      </c>
      <c r="AL179" s="4"/>
      <c r="AM179" s="117" t="s">
        <v>78</v>
      </c>
      <c r="AN179" s="117"/>
      <c r="AO179" s="117"/>
      <c r="AP179" s="118"/>
      <c r="AQ179" s="104">
        <f t="shared" si="61"/>
        <v>2.5874999999999999</v>
      </c>
      <c r="AR179" s="105"/>
      <c r="AS179" s="105"/>
      <c r="AT179" s="106"/>
      <c r="AU179" s="92" cm="1">
        <f t="array" ref="AU179">INDEX($BZ$3:$BZ$175,MATCH(AM179,$BV$3:$BV$175,0),0)</f>
        <v>3.77</v>
      </c>
      <c r="AV179" s="93"/>
      <c r="AW179" s="94"/>
      <c r="AX179" s="104">
        <f t="shared" si="62"/>
        <v>9.7548750000000002</v>
      </c>
      <c r="AY179" s="105"/>
      <c r="AZ179" s="105"/>
      <c r="BA179" s="106"/>
      <c r="BK179" s="13"/>
    </row>
    <row r="180" spans="2:63">
      <c r="B180" s="12"/>
      <c r="F180" s="50" t="s">
        <v>5</v>
      </c>
      <c r="G180" s="51"/>
      <c r="H180" s="34">
        <f t="shared" si="64"/>
        <v>1.9311994329949458</v>
      </c>
      <c r="I180" s="35"/>
      <c r="J180" s="35"/>
      <c r="K180" s="36"/>
      <c r="L180" s="3">
        <f t="shared" ref="L180:L183" si="66">+L179</f>
        <v>2</v>
      </c>
      <c r="M180" s="4" t="s">
        <v>56</v>
      </c>
      <c r="N180" s="4"/>
      <c r="O180" s="93" t="str">
        <f t="shared" si="65"/>
        <v>L.100.20</v>
      </c>
      <c r="P180" s="93"/>
      <c r="Q180" s="93"/>
      <c r="R180" s="94"/>
      <c r="S180" s="104">
        <f t="shared" si="63"/>
        <v>3.8623988659898916</v>
      </c>
      <c r="T180" s="105"/>
      <c r="U180" s="105"/>
      <c r="V180" s="106"/>
      <c r="W180" s="92" cm="1">
        <f t="array" ref="W180">INDEX($BZ$3:$BZ$175,MATCH(O180,$BV$3:$BV$175,0),0)</f>
        <v>28.4</v>
      </c>
      <c r="X180" s="93"/>
      <c r="Y180" s="94"/>
      <c r="Z180" s="104">
        <f t="shared" si="60"/>
        <v>109.69212779411292</v>
      </c>
      <c r="AA180" s="105"/>
      <c r="AB180" s="105"/>
      <c r="AC180" s="105"/>
      <c r="AD180" s="32" t="s">
        <v>25</v>
      </c>
      <c r="AE180" s="33"/>
      <c r="AF180" s="34">
        <f>+AU164+AU160</f>
        <v>3.05</v>
      </c>
      <c r="AG180" s="35"/>
      <c r="AH180" s="35"/>
      <c r="AI180" s="36"/>
      <c r="AJ180" s="24">
        <v>1</v>
      </c>
      <c r="AK180" s="4" t="s">
        <v>56</v>
      </c>
      <c r="AL180" s="4"/>
      <c r="AM180" s="117" t="s">
        <v>78</v>
      </c>
      <c r="AN180" s="117"/>
      <c r="AO180" s="117"/>
      <c r="AP180" s="118"/>
      <c r="AQ180" s="104">
        <f t="shared" si="61"/>
        <v>3.05</v>
      </c>
      <c r="AR180" s="105"/>
      <c r="AS180" s="105"/>
      <c r="AT180" s="106"/>
      <c r="AU180" s="92" cm="1">
        <f t="array" ref="AU180">INDEX($BZ$3:$BZ$175,MATCH(AM180,$BV$3:$BV$175,0),0)</f>
        <v>3.77</v>
      </c>
      <c r="AV180" s="93"/>
      <c r="AW180" s="94"/>
      <c r="AX180" s="104">
        <f t="shared" si="62"/>
        <v>11.4985</v>
      </c>
      <c r="AY180" s="105"/>
      <c r="AZ180" s="105"/>
      <c r="BA180" s="106"/>
      <c r="BK180" s="13"/>
    </row>
    <row r="181" spans="2:63">
      <c r="B181" s="12"/>
      <c r="F181" s="50" t="s">
        <v>6</v>
      </c>
      <c r="G181" s="51"/>
      <c r="H181" s="34">
        <f t="shared" si="64"/>
        <v>1.9311994329949458</v>
      </c>
      <c r="I181" s="35"/>
      <c r="J181" s="35"/>
      <c r="K181" s="36"/>
      <c r="L181" s="3">
        <f t="shared" si="66"/>
        <v>2</v>
      </c>
      <c r="M181" s="4" t="s">
        <v>56</v>
      </c>
      <c r="N181" s="4"/>
      <c r="O181" s="93" t="str">
        <f t="shared" si="65"/>
        <v>L.100.20</v>
      </c>
      <c r="P181" s="93"/>
      <c r="Q181" s="93"/>
      <c r="R181" s="94"/>
      <c r="S181" s="104">
        <f t="shared" si="63"/>
        <v>3.8623988659898916</v>
      </c>
      <c r="T181" s="105"/>
      <c r="U181" s="105"/>
      <c r="V181" s="106"/>
      <c r="W181" s="92" cm="1">
        <f t="array" ref="W181">INDEX($BZ$3:$BZ$175,MATCH(O181,$BV$3:$BV$175,0),0)</f>
        <v>28.4</v>
      </c>
      <c r="X181" s="93"/>
      <c r="Y181" s="94"/>
      <c r="Z181" s="104">
        <f t="shared" si="60"/>
        <v>109.69212779411292</v>
      </c>
      <c r="AA181" s="105"/>
      <c r="AB181" s="105"/>
      <c r="AC181" s="105"/>
      <c r="AD181" s="32" t="s">
        <v>26</v>
      </c>
      <c r="AE181" s="33"/>
      <c r="AF181" s="34">
        <f>+AF179</f>
        <v>2.5874999999999999</v>
      </c>
      <c r="AG181" s="35"/>
      <c r="AH181" s="35"/>
      <c r="AI181" s="36"/>
      <c r="AJ181" s="3">
        <f>+AJ179</f>
        <v>1</v>
      </c>
      <c r="AK181" s="4" t="s">
        <v>56</v>
      </c>
      <c r="AL181" s="4"/>
      <c r="AM181" s="93" t="str">
        <f>+AM179</f>
        <v>L.50.5</v>
      </c>
      <c r="AN181" s="93"/>
      <c r="AO181" s="93"/>
      <c r="AP181" s="94"/>
      <c r="AQ181" s="104">
        <f t="shared" si="61"/>
        <v>2.5874999999999999</v>
      </c>
      <c r="AR181" s="105"/>
      <c r="AS181" s="105"/>
      <c r="AT181" s="106"/>
      <c r="AU181" s="92" cm="1">
        <f t="array" ref="AU181">INDEX($BZ$3:$BZ$175,MATCH(AM181,$BV$3:$BV$175,0),0)</f>
        <v>3.77</v>
      </c>
      <c r="AV181" s="93"/>
      <c r="AW181" s="94"/>
      <c r="AX181" s="104">
        <f t="shared" si="62"/>
        <v>9.7548750000000002</v>
      </c>
      <c r="AY181" s="105"/>
      <c r="AZ181" s="105"/>
      <c r="BA181" s="106"/>
      <c r="BK181" s="13"/>
    </row>
    <row r="182" spans="2:63">
      <c r="B182" s="12"/>
      <c r="F182" s="50" t="s">
        <v>7</v>
      </c>
      <c r="G182" s="51"/>
      <c r="H182" s="34">
        <f t="shared" si="64"/>
        <v>1.9311994329949458</v>
      </c>
      <c r="I182" s="35"/>
      <c r="J182" s="35"/>
      <c r="K182" s="36"/>
      <c r="L182" s="3">
        <f t="shared" si="66"/>
        <v>2</v>
      </c>
      <c r="M182" s="4" t="s">
        <v>56</v>
      </c>
      <c r="N182" s="4"/>
      <c r="O182" s="93" t="str">
        <f t="shared" si="65"/>
        <v>L.100.20</v>
      </c>
      <c r="P182" s="93"/>
      <c r="Q182" s="93"/>
      <c r="R182" s="94"/>
      <c r="S182" s="104">
        <f t="shared" si="63"/>
        <v>3.8623988659898916</v>
      </c>
      <c r="T182" s="105"/>
      <c r="U182" s="105"/>
      <c r="V182" s="106"/>
      <c r="W182" s="92" cm="1">
        <f t="array" ref="W182">INDEX($BZ$3:$BZ$175,MATCH(O182,$BV$3:$BV$175,0),0)</f>
        <v>28.4</v>
      </c>
      <c r="X182" s="93"/>
      <c r="Y182" s="94"/>
      <c r="Z182" s="104">
        <f t="shared" si="60"/>
        <v>109.69212779411292</v>
      </c>
      <c r="AA182" s="105"/>
      <c r="AB182" s="105"/>
      <c r="AC182" s="105"/>
      <c r="AD182" s="32" t="s">
        <v>27</v>
      </c>
      <c r="AE182" s="33"/>
      <c r="AF182" s="34">
        <f>+AF178</f>
        <v>2.125</v>
      </c>
      <c r="AG182" s="35"/>
      <c r="AH182" s="35"/>
      <c r="AI182" s="36"/>
      <c r="AJ182" s="3">
        <f>+AJ178</f>
        <v>1</v>
      </c>
      <c r="AK182" s="4" t="s">
        <v>56</v>
      </c>
      <c r="AL182" s="4"/>
      <c r="AM182" s="93" t="str">
        <f>+AM178</f>
        <v>L.50.5</v>
      </c>
      <c r="AN182" s="93"/>
      <c r="AO182" s="93"/>
      <c r="AP182" s="94"/>
      <c r="AQ182" s="104">
        <f t="shared" si="61"/>
        <v>2.125</v>
      </c>
      <c r="AR182" s="105"/>
      <c r="AS182" s="105"/>
      <c r="AT182" s="106"/>
      <c r="AU182" s="92" cm="1">
        <f t="array" ref="AU182">INDEX($BZ$3:$BZ$175,MATCH(AM182,$BV$3:$BV$175,0),0)</f>
        <v>3.77</v>
      </c>
      <c r="AV182" s="93"/>
      <c r="AW182" s="94"/>
      <c r="AX182" s="104">
        <f t="shared" si="62"/>
        <v>8.0112500000000004</v>
      </c>
      <c r="AY182" s="105"/>
      <c r="AZ182" s="105"/>
      <c r="BA182" s="106"/>
      <c r="BK182" s="13"/>
    </row>
    <row r="183" spans="2:63" ht="12" thickBot="1">
      <c r="B183" s="12"/>
      <c r="F183" s="50" t="s">
        <v>8</v>
      </c>
      <c r="G183" s="51"/>
      <c r="H183" s="34">
        <f t="shared" si="64"/>
        <v>1.9311994329949458</v>
      </c>
      <c r="I183" s="35"/>
      <c r="J183" s="35"/>
      <c r="K183" s="36"/>
      <c r="L183" s="3">
        <f t="shared" si="66"/>
        <v>2</v>
      </c>
      <c r="M183" s="4" t="s">
        <v>56</v>
      </c>
      <c r="N183" s="4"/>
      <c r="O183" s="93" t="str">
        <f t="shared" si="65"/>
        <v>L.100.20</v>
      </c>
      <c r="P183" s="93"/>
      <c r="Q183" s="93"/>
      <c r="R183" s="94"/>
      <c r="S183" s="104">
        <f t="shared" si="63"/>
        <v>3.8623988659898916</v>
      </c>
      <c r="T183" s="105"/>
      <c r="U183" s="105"/>
      <c r="V183" s="106"/>
      <c r="W183" s="92" cm="1">
        <f t="array" ref="W183">INDEX($BZ$3:$BZ$175,MATCH(O183,$BV$3:$BV$175,0),0)</f>
        <v>28.4</v>
      </c>
      <c r="X183" s="93"/>
      <c r="Y183" s="94"/>
      <c r="Z183" s="104">
        <f t="shared" si="60"/>
        <v>109.69212779411292</v>
      </c>
      <c r="AA183" s="105"/>
      <c r="AB183" s="105"/>
      <c r="AC183" s="105"/>
      <c r="AD183" s="32" t="s">
        <v>28</v>
      </c>
      <c r="AE183" s="33"/>
      <c r="AF183" s="34">
        <f>+AF177</f>
        <v>1.6625000000000001</v>
      </c>
      <c r="AG183" s="35"/>
      <c r="AH183" s="35"/>
      <c r="AI183" s="36"/>
      <c r="AJ183" s="3">
        <f>+AJ177</f>
        <v>1</v>
      </c>
      <c r="AK183" s="4" t="s">
        <v>56</v>
      </c>
      <c r="AL183" s="4"/>
      <c r="AM183" s="93" t="str">
        <f>+AM177</f>
        <v>L.60.6</v>
      </c>
      <c r="AN183" s="93"/>
      <c r="AO183" s="93"/>
      <c r="AP183" s="94"/>
      <c r="AQ183" s="104">
        <f t="shared" si="61"/>
        <v>1.6625000000000001</v>
      </c>
      <c r="AR183" s="105"/>
      <c r="AS183" s="105"/>
      <c r="AT183" s="106"/>
      <c r="AU183" s="92" cm="1">
        <f t="array" ref="AU183">INDEX($BZ$3:$BZ$175,MATCH(AM183,$BV$3:$BV$175,0),0)</f>
        <v>5.42</v>
      </c>
      <c r="AV183" s="93"/>
      <c r="AW183" s="94"/>
      <c r="AX183" s="104">
        <f t="shared" si="62"/>
        <v>9.0107499999999998</v>
      </c>
      <c r="AY183" s="105"/>
      <c r="AZ183" s="105"/>
      <c r="BA183" s="106"/>
      <c r="BK183" s="13"/>
    </row>
    <row r="184" spans="2:63" ht="12" thickBot="1">
      <c r="B184" s="12"/>
      <c r="F184" s="54" t="s">
        <v>34</v>
      </c>
      <c r="G184" s="55"/>
      <c r="H184" s="56">
        <f>SQRT(N168^2+AF176^2)</f>
        <v>2.2261233119483745</v>
      </c>
      <c r="I184" s="57"/>
      <c r="J184" s="57"/>
      <c r="K184" s="58"/>
      <c r="L184" s="23">
        <v>2</v>
      </c>
      <c r="M184" s="7" t="s">
        <v>56</v>
      </c>
      <c r="N184" s="7"/>
      <c r="O184" s="109" t="s">
        <v>111</v>
      </c>
      <c r="P184" s="109"/>
      <c r="Q184" s="109"/>
      <c r="R184" s="110"/>
      <c r="S184" s="111">
        <f>L184*H184</f>
        <v>4.4522466238967491</v>
      </c>
      <c r="T184" s="112"/>
      <c r="U184" s="112"/>
      <c r="V184" s="113"/>
      <c r="W184" s="114" cm="1">
        <f t="array" ref="W184">INDEX($BZ$3:$BZ$175,MATCH(O184,$BV$3:$BV$175,0),0)</f>
        <v>12.2</v>
      </c>
      <c r="X184" s="115"/>
      <c r="Y184" s="116"/>
      <c r="Z184" s="111">
        <f t="shared" si="60"/>
        <v>54.317408811540332</v>
      </c>
      <c r="AA184" s="112"/>
      <c r="AB184" s="112"/>
      <c r="AC184" s="112"/>
      <c r="AD184" s="32" t="s">
        <v>29</v>
      </c>
      <c r="AE184" s="33"/>
      <c r="AF184" s="34">
        <f>+AF176</f>
        <v>1.2</v>
      </c>
      <c r="AG184" s="35"/>
      <c r="AH184" s="35"/>
      <c r="AI184" s="36"/>
      <c r="AJ184" s="3">
        <f>+AJ176</f>
        <v>2</v>
      </c>
      <c r="AK184" s="4" t="s">
        <v>56</v>
      </c>
      <c r="AL184" s="4"/>
      <c r="AM184" s="93" t="str">
        <f>+AM176</f>
        <v>L.70.7</v>
      </c>
      <c r="AN184" s="93"/>
      <c r="AO184" s="93"/>
      <c r="AP184" s="94"/>
      <c r="AQ184" s="104">
        <f t="shared" si="61"/>
        <v>2.4</v>
      </c>
      <c r="AR184" s="105"/>
      <c r="AS184" s="105"/>
      <c r="AT184" s="106"/>
      <c r="AU184" s="92" cm="1">
        <f t="array" ref="AU184">INDEX($BZ$3:$BZ$175,MATCH(AM184,$BV$3:$BV$175,0),0)</f>
        <v>7.38</v>
      </c>
      <c r="AV184" s="93"/>
      <c r="AW184" s="94"/>
      <c r="AX184" s="104">
        <f t="shared" si="62"/>
        <v>17.712</v>
      </c>
      <c r="AY184" s="105"/>
      <c r="AZ184" s="105"/>
      <c r="BA184" s="106"/>
      <c r="BK184" s="13"/>
    </row>
    <row r="185" spans="2:63">
      <c r="B185" s="12"/>
      <c r="F185" s="50" t="s">
        <v>35</v>
      </c>
      <c r="G185" s="51"/>
      <c r="H185" s="34">
        <f>SQRT(N168^2+AF177^2)</f>
        <v>2.5058992896762629</v>
      </c>
      <c r="I185" s="35"/>
      <c r="J185" s="35"/>
      <c r="K185" s="36"/>
      <c r="L185" s="24">
        <v>2</v>
      </c>
      <c r="M185" s="4" t="s">
        <v>56</v>
      </c>
      <c r="N185" s="4"/>
      <c r="O185" s="117" t="s">
        <v>106</v>
      </c>
      <c r="P185" s="117"/>
      <c r="Q185" s="117"/>
      <c r="R185" s="118"/>
      <c r="S185" s="104">
        <f t="shared" ref="S185:S191" si="67">L185*H185</f>
        <v>5.0117985793525257</v>
      </c>
      <c r="T185" s="105"/>
      <c r="U185" s="105"/>
      <c r="V185" s="106"/>
      <c r="W185" s="92" cm="1">
        <f t="array" ref="W185">INDEX($BZ$3:$BZ$175,MATCH(O185,$BV$3:$BV$175,0),0)</f>
        <v>9.66</v>
      </c>
      <c r="X185" s="93"/>
      <c r="Y185" s="94"/>
      <c r="Z185" s="104">
        <f t="shared" si="60"/>
        <v>48.413974276545396</v>
      </c>
      <c r="AA185" s="105"/>
      <c r="AB185" s="105"/>
      <c r="AC185" s="105"/>
      <c r="AD185" s="42" t="s">
        <v>13</v>
      </c>
      <c r="AE185" s="43"/>
      <c r="AF185" s="44">
        <f>+N168</f>
        <v>1.875</v>
      </c>
      <c r="AG185" s="45"/>
      <c r="AH185" s="45"/>
      <c r="AI185" s="46"/>
      <c r="AJ185" s="23">
        <v>2</v>
      </c>
      <c r="AK185" s="7" t="s">
        <v>56</v>
      </c>
      <c r="AL185" s="7"/>
      <c r="AM185" s="109" t="s">
        <v>126</v>
      </c>
      <c r="AN185" s="109"/>
      <c r="AO185" s="109"/>
      <c r="AP185" s="110"/>
      <c r="AQ185" s="111">
        <f>AJ185*AF185</f>
        <v>3.75</v>
      </c>
      <c r="AR185" s="112"/>
      <c r="AS185" s="112"/>
      <c r="AT185" s="113"/>
      <c r="AU185" s="114" cm="1">
        <f t="array" ref="AU185">INDEX($BZ$3:$BZ$175,MATCH(AM185,$BV$3:$BV$175,0),0)</f>
        <v>23.3</v>
      </c>
      <c r="AV185" s="115"/>
      <c r="AW185" s="116"/>
      <c r="AX185" s="111">
        <f>AU185*AQ185</f>
        <v>87.375</v>
      </c>
      <c r="AY185" s="112"/>
      <c r="AZ185" s="112"/>
      <c r="BA185" s="113"/>
      <c r="BK185" s="13"/>
    </row>
    <row r="186" spans="2:63">
      <c r="B186" s="12"/>
      <c r="F186" s="50" t="s">
        <v>36</v>
      </c>
      <c r="G186" s="51"/>
      <c r="H186" s="34">
        <f>SQRT(N168^2+AF178^2)</f>
        <v>2.8339460121886586</v>
      </c>
      <c r="I186" s="35"/>
      <c r="J186" s="35"/>
      <c r="K186" s="36"/>
      <c r="L186" s="24">
        <v>1</v>
      </c>
      <c r="M186" s="4" t="s">
        <v>56</v>
      </c>
      <c r="N186" s="4"/>
      <c r="O186" s="117" t="s">
        <v>78</v>
      </c>
      <c r="P186" s="117"/>
      <c r="Q186" s="117"/>
      <c r="R186" s="118"/>
      <c r="S186" s="104">
        <f t="shared" si="67"/>
        <v>2.8339460121886586</v>
      </c>
      <c r="T186" s="105"/>
      <c r="U186" s="105"/>
      <c r="V186" s="106"/>
      <c r="W186" s="92" cm="1">
        <f t="array" ref="W186">INDEX($BZ$3:$BZ$175,MATCH(O186,$BV$3:$BV$175,0),0)</f>
        <v>3.77</v>
      </c>
      <c r="X186" s="93"/>
      <c r="Y186" s="94"/>
      <c r="Z186" s="104">
        <f t="shared" si="60"/>
        <v>10.683976465951243</v>
      </c>
      <c r="AA186" s="105"/>
      <c r="AB186" s="105"/>
      <c r="AC186" s="105"/>
      <c r="AD186" s="32" t="s">
        <v>14</v>
      </c>
      <c r="AE186" s="33"/>
      <c r="AF186" s="34">
        <f>+AF185</f>
        <v>1.875</v>
      </c>
      <c r="AG186" s="35"/>
      <c r="AH186" s="35"/>
      <c r="AI186" s="36"/>
      <c r="AJ186" s="3">
        <f>+AJ185</f>
        <v>2</v>
      </c>
      <c r="AK186" s="4" t="s">
        <v>56</v>
      </c>
      <c r="AL186" s="4"/>
      <c r="AM186" s="93" t="str">
        <f>+AM185</f>
        <v>L.120.13</v>
      </c>
      <c r="AN186" s="93"/>
      <c r="AO186" s="93"/>
      <c r="AP186" s="94"/>
      <c r="AQ186" s="104">
        <f t="shared" ref="AQ186:AQ192" si="68">AJ186*AF186</f>
        <v>3.75</v>
      </c>
      <c r="AR186" s="105"/>
      <c r="AS186" s="105"/>
      <c r="AT186" s="106"/>
      <c r="AU186" s="92" cm="1">
        <f t="array" ref="AU186">INDEX($BZ$3:$BZ$175,MATCH(AM186,$BV$3:$BV$175,0),0)</f>
        <v>23.3</v>
      </c>
      <c r="AV186" s="93"/>
      <c r="AW186" s="94"/>
      <c r="AX186" s="104">
        <f t="shared" ref="AX186:AX192" si="69">AU186*AQ186</f>
        <v>87.375</v>
      </c>
      <c r="AY186" s="105"/>
      <c r="AZ186" s="105"/>
      <c r="BA186" s="106"/>
      <c r="BK186" s="13"/>
    </row>
    <row r="187" spans="2:63">
      <c r="B187" s="12"/>
      <c r="F187" s="50" t="s">
        <v>37</v>
      </c>
      <c r="G187" s="51"/>
      <c r="H187" s="34">
        <f>SQRT(N168^2+AF179^2)</f>
        <v>3.1954313089159028</v>
      </c>
      <c r="I187" s="35"/>
      <c r="J187" s="35"/>
      <c r="K187" s="36"/>
      <c r="L187" s="24">
        <v>1</v>
      </c>
      <c r="M187" s="4" t="s">
        <v>56</v>
      </c>
      <c r="N187" s="4"/>
      <c r="O187" s="117" t="s">
        <v>78</v>
      </c>
      <c r="P187" s="117"/>
      <c r="Q187" s="117"/>
      <c r="R187" s="118"/>
      <c r="S187" s="104">
        <f t="shared" si="67"/>
        <v>3.1954313089159028</v>
      </c>
      <c r="T187" s="105"/>
      <c r="U187" s="105"/>
      <c r="V187" s="106"/>
      <c r="W187" s="92" cm="1">
        <f t="array" ref="W187">INDEX($BZ$3:$BZ$175,MATCH(O187,$BV$3:$BV$175,0),0)</f>
        <v>3.77</v>
      </c>
      <c r="X187" s="93"/>
      <c r="Y187" s="94"/>
      <c r="Z187" s="104">
        <f t="shared" si="60"/>
        <v>12.046776034612954</v>
      </c>
      <c r="AA187" s="105"/>
      <c r="AB187" s="105"/>
      <c r="AC187" s="105"/>
      <c r="AD187" s="32" t="s">
        <v>15</v>
      </c>
      <c r="AE187" s="33"/>
      <c r="AF187" s="34">
        <f>+AF186</f>
        <v>1.875</v>
      </c>
      <c r="AG187" s="35"/>
      <c r="AH187" s="35"/>
      <c r="AI187" s="36"/>
      <c r="AJ187" s="3">
        <f>+AJ186</f>
        <v>2</v>
      </c>
      <c r="AK187" s="4" t="s">
        <v>56</v>
      </c>
      <c r="AL187" s="4"/>
      <c r="AM187" s="93" t="str">
        <f>+AM186</f>
        <v>L.120.13</v>
      </c>
      <c r="AN187" s="93"/>
      <c r="AO187" s="93"/>
      <c r="AP187" s="94"/>
      <c r="AQ187" s="104">
        <f t="shared" si="68"/>
        <v>3.75</v>
      </c>
      <c r="AR187" s="105"/>
      <c r="AS187" s="105"/>
      <c r="AT187" s="106"/>
      <c r="AU187" s="92" cm="1">
        <f t="array" ref="AU187">INDEX($BZ$3:$BZ$175,MATCH(AM187,$BV$3:$BV$175,0),0)</f>
        <v>23.3</v>
      </c>
      <c r="AV187" s="93"/>
      <c r="AW187" s="94"/>
      <c r="AX187" s="104">
        <f t="shared" si="69"/>
        <v>87.375</v>
      </c>
      <c r="AY187" s="105"/>
      <c r="AZ187" s="105"/>
      <c r="BA187" s="106"/>
      <c r="BK187" s="13"/>
    </row>
    <row r="188" spans="2:63">
      <c r="B188" s="12"/>
      <c r="F188" s="50" t="s">
        <v>38</v>
      </c>
      <c r="G188" s="51"/>
      <c r="H188" s="34">
        <f>+H187</f>
        <v>3.1954313089159028</v>
      </c>
      <c r="I188" s="35"/>
      <c r="J188" s="35"/>
      <c r="K188" s="36"/>
      <c r="L188" s="3">
        <f>+L187</f>
        <v>1</v>
      </c>
      <c r="M188" s="4" t="s">
        <v>56</v>
      </c>
      <c r="N188" s="4"/>
      <c r="O188" s="93" t="str">
        <f>+O187</f>
        <v>L.50.5</v>
      </c>
      <c r="P188" s="93"/>
      <c r="Q188" s="93"/>
      <c r="R188" s="94"/>
      <c r="S188" s="104">
        <f t="shared" si="67"/>
        <v>3.1954313089159028</v>
      </c>
      <c r="T188" s="105"/>
      <c r="U188" s="105"/>
      <c r="V188" s="106"/>
      <c r="W188" s="92" cm="1">
        <f t="array" ref="W188">INDEX($BZ$3:$BZ$175,MATCH(O188,$BV$3:$BV$175,0),0)</f>
        <v>3.77</v>
      </c>
      <c r="X188" s="93"/>
      <c r="Y188" s="94"/>
      <c r="Z188" s="104">
        <f t="shared" si="60"/>
        <v>12.046776034612954</v>
      </c>
      <c r="AA188" s="105"/>
      <c r="AB188" s="105"/>
      <c r="AC188" s="105"/>
      <c r="AD188" s="32" t="s">
        <v>16</v>
      </c>
      <c r="AE188" s="33"/>
      <c r="AF188" s="34">
        <f t="shared" ref="AF188:AF192" si="70">+AF187</f>
        <v>1.875</v>
      </c>
      <c r="AG188" s="35"/>
      <c r="AH188" s="35"/>
      <c r="AI188" s="36"/>
      <c r="AJ188" s="3">
        <f>+AJ187</f>
        <v>2</v>
      </c>
      <c r="AK188" s="4" t="s">
        <v>56</v>
      </c>
      <c r="AL188" s="4"/>
      <c r="AM188" s="93" t="str">
        <f t="shared" ref="AM188:AM192" si="71">+AM187</f>
        <v>L.120.13</v>
      </c>
      <c r="AN188" s="93"/>
      <c r="AO188" s="93"/>
      <c r="AP188" s="94"/>
      <c r="AQ188" s="104">
        <f t="shared" si="68"/>
        <v>3.75</v>
      </c>
      <c r="AR188" s="105"/>
      <c r="AS188" s="105"/>
      <c r="AT188" s="106"/>
      <c r="AU188" s="92" cm="1">
        <f t="array" ref="AU188">INDEX($BZ$3:$BZ$175,MATCH(AM188,$BV$3:$BV$175,0),0)</f>
        <v>23.3</v>
      </c>
      <c r="AV188" s="93"/>
      <c r="AW188" s="94"/>
      <c r="AX188" s="104">
        <f t="shared" si="69"/>
        <v>87.375</v>
      </c>
      <c r="AY188" s="105"/>
      <c r="AZ188" s="105"/>
      <c r="BA188" s="106"/>
      <c r="BK188" s="13"/>
    </row>
    <row r="189" spans="2:63">
      <c r="B189" s="12"/>
      <c r="F189" s="50" t="s">
        <v>39</v>
      </c>
      <c r="G189" s="51"/>
      <c r="H189" s="34">
        <f>+H186</f>
        <v>2.8339460121886586</v>
      </c>
      <c r="I189" s="35"/>
      <c r="J189" s="35"/>
      <c r="K189" s="36"/>
      <c r="L189" s="3">
        <f>+L186</f>
        <v>1</v>
      </c>
      <c r="M189" s="4" t="s">
        <v>56</v>
      </c>
      <c r="N189" s="4"/>
      <c r="O189" s="93" t="str">
        <f>+O186</f>
        <v>L.50.5</v>
      </c>
      <c r="P189" s="93"/>
      <c r="Q189" s="93"/>
      <c r="R189" s="94"/>
      <c r="S189" s="104">
        <f t="shared" si="67"/>
        <v>2.8339460121886586</v>
      </c>
      <c r="T189" s="105"/>
      <c r="U189" s="105"/>
      <c r="V189" s="106"/>
      <c r="W189" s="92" cm="1">
        <f t="array" ref="W189">INDEX($BZ$3:$BZ$175,MATCH(O189,$BV$3:$BV$175,0),0)</f>
        <v>3.77</v>
      </c>
      <c r="X189" s="93"/>
      <c r="Y189" s="94"/>
      <c r="Z189" s="104">
        <f t="shared" si="60"/>
        <v>10.683976465951243</v>
      </c>
      <c r="AA189" s="105"/>
      <c r="AB189" s="105"/>
      <c r="AC189" s="105"/>
      <c r="AD189" s="32" t="s">
        <v>17</v>
      </c>
      <c r="AE189" s="33"/>
      <c r="AF189" s="34">
        <f t="shared" si="70"/>
        <v>1.875</v>
      </c>
      <c r="AG189" s="35"/>
      <c r="AH189" s="35"/>
      <c r="AI189" s="36"/>
      <c r="AJ189" s="3">
        <f t="shared" ref="AJ189:AJ192" si="72">+AJ188</f>
        <v>2</v>
      </c>
      <c r="AK189" s="4" t="s">
        <v>56</v>
      </c>
      <c r="AL189" s="4"/>
      <c r="AM189" s="93" t="str">
        <f t="shared" si="71"/>
        <v>L.120.13</v>
      </c>
      <c r="AN189" s="93"/>
      <c r="AO189" s="93"/>
      <c r="AP189" s="94"/>
      <c r="AQ189" s="104">
        <f t="shared" si="68"/>
        <v>3.75</v>
      </c>
      <c r="AR189" s="105"/>
      <c r="AS189" s="105"/>
      <c r="AT189" s="106"/>
      <c r="AU189" s="92" cm="1">
        <f t="array" ref="AU189">INDEX($BZ$3:$BZ$175,MATCH(AM189,$BV$3:$BV$175,0),0)</f>
        <v>23.3</v>
      </c>
      <c r="AV189" s="93"/>
      <c r="AW189" s="94"/>
      <c r="AX189" s="104">
        <f t="shared" si="69"/>
        <v>87.375</v>
      </c>
      <c r="AY189" s="105"/>
      <c r="AZ189" s="105"/>
      <c r="BA189" s="106"/>
      <c r="BK189" s="13"/>
    </row>
    <row r="190" spans="2:63">
      <c r="B190" s="12"/>
      <c r="F190" s="50" t="s">
        <v>40</v>
      </c>
      <c r="G190" s="51"/>
      <c r="H190" s="34">
        <f>+H185</f>
        <v>2.5058992896762629</v>
      </c>
      <c r="I190" s="35"/>
      <c r="J190" s="35"/>
      <c r="K190" s="36"/>
      <c r="L190" s="3">
        <f>+L185</f>
        <v>2</v>
      </c>
      <c r="M190" s="4" t="s">
        <v>56</v>
      </c>
      <c r="N190" s="4"/>
      <c r="O190" s="93" t="str">
        <f>+O185</f>
        <v>L.80.8</v>
      </c>
      <c r="P190" s="93"/>
      <c r="Q190" s="93"/>
      <c r="R190" s="94"/>
      <c r="S190" s="104">
        <f t="shared" si="67"/>
        <v>5.0117985793525257</v>
      </c>
      <c r="T190" s="105"/>
      <c r="U190" s="105"/>
      <c r="V190" s="106"/>
      <c r="W190" s="92" cm="1">
        <f t="array" ref="W190">INDEX($BZ$3:$BZ$175,MATCH(O190,$BV$3:$BV$175,0),0)</f>
        <v>9.66</v>
      </c>
      <c r="X190" s="93"/>
      <c r="Y190" s="94"/>
      <c r="Z190" s="104">
        <f t="shared" si="60"/>
        <v>48.413974276545396</v>
      </c>
      <c r="AA190" s="105"/>
      <c r="AB190" s="105"/>
      <c r="AC190" s="105"/>
      <c r="AD190" s="32" t="s">
        <v>18</v>
      </c>
      <c r="AE190" s="33"/>
      <c r="AF190" s="34">
        <f t="shared" si="70"/>
        <v>1.875</v>
      </c>
      <c r="AG190" s="35"/>
      <c r="AH190" s="35"/>
      <c r="AI190" s="36"/>
      <c r="AJ190" s="3">
        <f t="shared" si="72"/>
        <v>2</v>
      </c>
      <c r="AK190" s="4" t="s">
        <v>56</v>
      </c>
      <c r="AL190" s="4"/>
      <c r="AM190" s="93" t="str">
        <f t="shared" si="71"/>
        <v>L.120.13</v>
      </c>
      <c r="AN190" s="93"/>
      <c r="AO190" s="93"/>
      <c r="AP190" s="94"/>
      <c r="AQ190" s="104">
        <f t="shared" si="68"/>
        <v>3.75</v>
      </c>
      <c r="AR190" s="105"/>
      <c r="AS190" s="105"/>
      <c r="AT190" s="106"/>
      <c r="AU190" s="92" cm="1">
        <f t="array" ref="AU190">INDEX($BZ$3:$BZ$175,MATCH(AM190,$BV$3:$BV$175,0),0)</f>
        <v>23.3</v>
      </c>
      <c r="AV190" s="93"/>
      <c r="AW190" s="94"/>
      <c r="AX190" s="104">
        <f t="shared" si="69"/>
        <v>87.375</v>
      </c>
      <c r="AY190" s="105"/>
      <c r="AZ190" s="105"/>
      <c r="BA190" s="106"/>
      <c r="BK190" s="13"/>
    </row>
    <row r="191" spans="2:63" ht="12" thickBot="1">
      <c r="B191" s="12"/>
      <c r="F191" s="52" t="s">
        <v>41</v>
      </c>
      <c r="G191" s="53"/>
      <c r="H191" s="29">
        <f>+H184</f>
        <v>2.2261233119483745</v>
      </c>
      <c r="I191" s="30"/>
      <c r="J191" s="30"/>
      <c r="K191" s="31"/>
      <c r="L191" s="10">
        <f>+L184</f>
        <v>2</v>
      </c>
      <c r="M191" s="9" t="s">
        <v>56</v>
      </c>
      <c r="N191" s="9"/>
      <c r="O191" s="120" t="str">
        <f>+O184</f>
        <v>L.90.9</v>
      </c>
      <c r="P191" s="120"/>
      <c r="Q191" s="120"/>
      <c r="R191" s="121"/>
      <c r="S191" s="122">
        <f t="shared" si="67"/>
        <v>4.4522466238967491</v>
      </c>
      <c r="T191" s="123"/>
      <c r="U191" s="123"/>
      <c r="V191" s="124"/>
      <c r="W191" s="125" cm="1">
        <f t="array" ref="W191">INDEX($BZ$3:$BZ$175,MATCH(O191,$BV$3:$BV$175,0),0)</f>
        <v>12.2</v>
      </c>
      <c r="X191" s="120"/>
      <c r="Y191" s="121"/>
      <c r="Z191" s="122">
        <f t="shared" si="60"/>
        <v>54.317408811540332</v>
      </c>
      <c r="AA191" s="123"/>
      <c r="AB191" s="123"/>
      <c r="AC191" s="123"/>
      <c r="AD191" s="32" t="s">
        <v>19</v>
      </c>
      <c r="AE191" s="33"/>
      <c r="AF191" s="34">
        <f t="shared" si="70"/>
        <v>1.875</v>
      </c>
      <c r="AG191" s="35"/>
      <c r="AH191" s="35"/>
      <c r="AI191" s="36"/>
      <c r="AJ191" s="3">
        <f t="shared" si="72"/>
        <v>2</v>
      </c>
      <c r="AK191" s="4" t="s">
        <v>56</v>
      </c>
      <c r="AL191" s="4"/>
      <c r="AM191" s="93" t="str">
        <f t="shared" si="71"/>
        <v>L.120.13</v>
      </c>
      <c r="AN191" s="93"/>
      <c r="AO191" s="93"/>
      <c r="AP191" s="94"/>
      <c r="AQ191" s="104">
        <f t="shared" si="68"/>
        <v>3.75</v>
      </c>
      <c r="AR191" s="105"/>
      <c r="AS191" s="105"/>
      <c r="AT191" s="106"/>
      <c r="AU191" s="92" cm="1">
        <f t="array" ref="AU191">INDEX($BZ$3:$BZ$175,MATCH(AM191,$BV$3:$BV$175,0),0)</f>
        <v>23.3</v>
      </c>
      <c r="AV191" s="93"/>
      <c r="AW191" s="94"/>
      <c r="AX191" s="104">
        <f t="shared" si="69"/>
        <v>87.375</v>
      </c>
      <c r="AY191" s="105"/>
      <c r="AZ191" s="105"/>
      <c r="BA191" s="106"/>
      <c r="BK191" s="13"/>
    </row>
    <row r="192" spans="2:63" ht="12" thickBot="1">
      <c r="B192" s="12"/>
      <c r="F192" s="1" t="s">
        <v>246</v>
      </c>
      <c r="AD192" s="27" t="s">
        <v>20</v>
      </c>
      <c r="AE192" s="28"/>
      <c r="AF192" s="29">
        <f t="shared" si="70"/>
        <v>1.875</v>
      </c>
      <c r="AG192" s="30"/>
      <c r="AH192" s="30"/>
      <c r="AI192" s="31"/>
      <c r="AJ192" s="10">
        <f t="shared" si="72"/>
        <v>2</v>
      </c>
      <c r="AK192" s="9" t="s">
        <v>56</v>
      </c>
      <c r="AL192" s="9"/>
      <c r="AM192" s="120" t="str">
        <f t="shared" si="71"/>
        <v>L.120.13</v>
      </c>
      <c r="AN192" s="120"/>
      <c r="AO192" s="120"/>
      <c r="AP192" s="121"/>
      <c r="AQ192" s="122">
        <f t="shared" si="68"/>
        <v>3.75</v>
      </c>
      <c r="AR192" s="123"/>
      <c r="AS192" s="123"/>
      <c r="AT192" s="124"/>
      <c r="AU192" s="125" cm="1">
        <f t="array" ref="AU192">INDEX($BZ$3:$BZ$175,MATCH(AM192,$BV$3:$BV$175,0),0)</f>
        <v>23.3</v>
      </c>
      <c r="AV192" s="120"/>
      <c r="AW192" s="121"/>
      <c r="AX192" s="122">
        <f t="shared" si="69"/>
        <v>87.375</v>
      </c>
      <c r="AY192" s="123"/>
      <c r="AZ192" s="123"/>
      <c r="BA192" s="124"/>
      <c r="BK192" s="13"/>
    </row>
    <row r="193" spans="2:63">
      <c r="B193" s="12"/>
      <c r="AN193" s="114" t="s">
        <v>238</v>
      </c>
      <c r="AO193" s="115"/>
      <c r="AP193" s="115"/>
      <c r="AQ193" s="115"/>
      <c r="AR193" s="115"/>
      <c r="AS193" s="115"/>
      <c r="AT193" s="115"/>
      <c r="AU193" s="115"/>
      <c r="AV193" s="115"/>
      <c r="AW193" s="116"/>
      <c r="AX193" s="112">
        <f>SUM(Z176:Z191)+SUM(AX176:AX192)</f>
        <v>1927.9375435302034</v>
      </c>
      <c r="AY193" s="112"/>
      <c r="AZ193" s="115"/>
      <c r="BA193" s="116"/>
      <c r="BK193" s="13"/>
    </row>
    <row r="194" spans="2:63">
      <c r="B194" s="12"/>
      <c r="F194" s="17" t="s">
        <v>262</v>
      </c>
      <c r="AN194" s="95" t="s">
        <v>239</v>
      </c>
      <c r="AO194" s="96"/>
      <c r="AP194" s="96"/>
      <c r="AQ194" s="96"/>
      <c r="AR194" s="96"/>
      <c r="AS194" s="96"/>
      <c r="AT194" s="96"/>
      <c r="AU194" s="96"/>
      <c r="AV194" s="96"/>
      <c r="AW194" s="97"/>
      <c r="AX194" s="132">
        <f>+AX193/1000</f>
        <v>1.9279375435302033</v>
      </c>
      <c r="AY194" s="132"/>
      <c r="AZ194" s="133"/>
      <c r="BA194" s="134"/>
      <c r="BK194" s="13"/>
    </row>
    <row r="195" spans="2:63">
      <c r="B195" s="12"/>
      <c r="F195" s="61">
        <v>200</v>
      </c>
      <c r="G195" s="61"/>
      <c r="H195" s="1" t="s">
        <v>241</v>
      </c>
      <c r="J195" s="61">
        <v>200</v>
      </c>
      <c r="K195" s="61"/>
      <c r="L195" s="1" t="s">
        <v>241</v>
      </c>
      <c r="N195" s="61">
        <v>10</v>
      </c>
      <c r="O195" s="61"/>
      <c r="P195" s="1" t="s">
        <v>241</v>
      </c>
      <c r="R195" s="62">
        <v>18</v>
      </c>
      <c r="S195" s="62"/>
      <c r="T195" s="1" t="s">
        <v>245</v>
      </c>
      <c r="V195" s="62">
        <v>7850</v>
      </c>
      <c r="W195" s="62"/>
      <c r="X195" s="1" t="s">
        <v>244</v>
      </c>
      <c r="Z195" s="11" t="s">
        <v>240</v>
      </c>
      <c r="AA195" s="62">
        <f>F195/1000*J195/1000*N195/1000*R195*V195</f>
        <v>56.52</v>
      </c>
      <c r="AB195" s="62"/>
      <c r="AC195" s="62"/>
      <c r="AD195" s="1" t="s">
        <v>242</v>
      </c>
      <c r="AG195" s="139" t="s">
        <v>243</v>
      </c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8">
        <f>+AX194+AA195/1000</f>
        <v>1.9844575435302032</v>
      </c>
      <c r="AY195" s="138"/>
      <c r="AZ195" s="138"/>
      <c r="BA195" s="138"/>
      <c r="BK195" s="13"/>
    </row>
    <row r="196" spans="2:63" ht="12" thickBot="1">
      <c r="B196" s="18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20"/>
    </row>
    <row r="197" spans="2:63" ht="12" thickBot="1"/>
    <row r="198" spans="2:63" ht="48.75" customHeight="1">
      <c r="B198" s="145" t="s">
        <v>261</v>
      </c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7"/>
    </row>
    <row r="199" spans="2:63">
      <c r="B199" s="12"/>
      <c r="AP199" s="21" t="s">
        <v>256</v>
      </c>
      <c r="BK199" s="13"/>
    </row>
    <row r="200" spans="2:63">
      <c r="B200" s="12"/>
      <c r="Z200" s="1" t="s">
        <v>3</v>
      </c>
      <c r="AE200" s="1" t="s">
        <v>4</v>
      </c>
      <c r="BK200" s="13"/>
    </row>
    <row r="201" spans="2:63">
      <c r="B201" s="12"/>
      <c r="P201" s="14" t="s">
        <v>47</v>
      </c>
      <c r="R201" s="62">
        <f>ATAN(AQ202/(AB212/2))*180/PI()</f>
        <v>20.304473709960437</v>
      </c>
      <c r="S201" s="62"/>
      <c r="T201" s="15" t="s">
        <v>48</v>
      </c>
      <c r="AQ201" s="16" t="s">
        <v>0</v>
      </c>
      <c r="BK201" s="13"/>
    </row>
    <row r="202" spans="2:63">
      <c r="B202" s="12"/>
      <c r="V202" s="1" t="s">
        <v>2</v>
      </c>
      <c r="AI202" s="1" t="s">
        <v>5</v>
      </c>
      <c r="AQ202" s="60">
        <v>1.85</v>
      </c>
      <c r="BK202" s="13"/>
    </row>
    <row r="203" spans="2:63">
      <c r="B203" s="12"/>
      <c r="R203" s="1" t="s">
        <v>1</v>
      </c>
      <c r="AB203" s="1" t="s">
        <v>24</v>
      </c>
      <c r="AM203" s="1" t="s">
        <v>6</v>
      </c>
      <c r="AQ203" s="60"/>
      <c r="BK203" s="13"/>
    </row>
    <row r="204" spans="2:63">
      <c r="B204" s="12"/>
      <c r="X204" s="1" t="s">
        <v>23</v>
      </c>
      <c r="AG204" s="1" t="s">
        <v>25</v>
      </c>
      <c r="AQ204" s="60"/>
      <c r="BK204" s="13"/>
    </row>
    <row r="205" spans="2:63">
      <c r="B205" s="12"/>
      <c r="R205" s="15" t="s">
        <v>46</v>
      </c>
      <c r="T205" s="1" t="s">
        <v>22</v>
      </c>
      <c r="AK205" s="1" t="s">
        <v>26</v>
      </c>
      <c r="AQ205" s="16" t="s">
        <v>0</v>
      </c>
      <c r="BK205" s="13"/>
    </row>
    <row r="206" spans="2:63">
      <c r="B206" s="12"/>
      <c r="P206" s="1" t="s">
        <v>21</v>
      </c>
      <c r="V206" s="1" t="s">
        <v>35</v>
      </c>
      <c r="Z206" s="1" t="s">
        <v>36</v>
      </c>
      <c r="AE206" s="1" t="s">
        <v>37</v>
      </c>
      <c r="AI206" s="1" t="s">
        <v>38</v>
      </c>
      <c r="AO206" s="1" t="s">
        <v>27</v>
      </c>
      <c r="AQ206" s="60">
        <v>1.2</v>
      </c>
      <c r="BK206" s="13"/>
    </row>
    <row r="207" spans="2:63">
      <c r="B207" s="12"/>
      <c r="R207" s="1" t="s">
        <v>34</v>
      </c>
      <c r="AM207" s="1" t="s">
        <v>39</v>
      </c>
      <c r="AQ207" s="60"/>
      <c r="BK207" s="13"/>
    </row>
    <row r="208" spans="2:63">
      <c r="B208" s="12"/>
      <c r="AQ208" s="60"/>
      <c r="BK208" s="13"/>
    </row>
    <row r="209" spans="2:63">
      <c r="B209" s="12"/>
      <c r="R209" s="1" t="s">
        <v>13</v>
      </c>
      <c r="V209" s="1" t="s">
        <v>14</v>
      </c>
      <c r="Z209" s="1" t="s">
        <v>15</v>
      </c>
      <c r="AE209" s="1" t="s">
        <v>16</v>
      </c>
      <c r="AI209" s="1" t="s">
        <v>17</v>
      </c>
      <c r="AM209" s="1" t="s">
        <v>18</v>
      </c>
      <c r="BK209" s="13"/>
    </row>
    <row r="210" spans="2:63">
      <c r="B210" s="12"/>
      <c r="R210" s="62">
        <f>+AB212/6</f>
        <v>1.6666666666666667</v>
      </c>
      <c r="S210" s="62"/>
      <c r="T210" s="1" t="s">
        <v>0</v>
      </c>
      <c r="V210" s="62">
        <f>+R210</f>
        <v>1.6666666666666667</v>
      </c>
      <c r="W210" s="62"/>
      <c r="X210" s="1" t="s">
        <v>0</v>
      </c>
      <c r="Z210" s="62">
        <f>+V210</f>
        <v>1.6666666666666667</v>
      </c>
      <c r="AA210" s="62"/>
      <c r="AB210" s="1" t="s">
        <v>0</v>
      </c>
      <c r="AD210" s="62">
        <f>+Z210</f>
        <v>1.6666666666666667</v>
      </c>
      <c r="AE210" s="62"/>
      <c r="AF210" s="1" t="s">
        <v>0</v>
      </c>
      <c r="AH210" s="62">
        <f>+AD210</f>
        <v>1.6666666666666667</v>
      </c>
      <c r="AI210" s="62"/>
      <c r="AJ210" s="1" t="s">
        <v>0</v>
      </c>
      <c r="AL210" s="62">
        <f>+AH210</f>
        <v>1.6666666666666667</v>
      </c>
      <c r="AM210" s="62"/>
      <c r="AN210" s="1" t="s">
        <v>0</v>
      </c>
      <c r="BK210" s="13"/>
    </row>
    <row r="211" spans="2:63">
      <c r="B211" s="12"/>
      <c r="BK211" s="13"/>
    </row>
    <row r="212" spans="2:63">
      <c r="B212" s="12"/>
      <c r="AB212" s="61">
        <v>10</v>
      </c>
      <c r="AC212" s="61"/>
      <c r="AD212" s="1" t="s">
        <v>0</v>
      </c>
      <c r="BK212" s="13"/>
    </row>
    <row r="213" spans="2:63">
      <c r="B213" s="12"/>
      <c r="BK213" s="13"/>
    </row>
    <row r="214" spans="2:63">
      <c r="B214" s="12"/>
      <c r="F214" s="63" t="s">
        <v>49</v>
      </c>
      <c r="G214" s="64"/>
      <c r="H214" s="63" t="s">
        <v>50</v>
      </c>
      <c r="I214" s="69"/>
      <c r="J214" s="69"/>
      <c r="K214" s="64"/>
      <c r="L214" s="75" t="s">
        <v>233</v>
      </c>
      <c r="M214" s="76"/>
      <c r="N214" s="76"/>
      <c r="O214" s="76"/>
      <c r="P214" s="76"/>
      <c r="Q214" s="76"/>
      <c r="R214" s="77"/>
      <c r="S214" s="78" t="s">
        <v>235</v>
      </c>
      <c r="T214" s="79"/>
      <c r="U214" s="79"/>
      <c r="V214" s="80"/>
      <c r="W214" s="78" t="s">
        <v>236</v>
      </c>
      <c r="X214" s="79"/>
      <c r="Y214" s="80"/>
      <c r="Z214" s="78" t="s">
        <v>237</v>
      </c>
      <c r="AA214" s="79"/>
      <c r="AB214" s="79"/>
      <c r="AC214" s="79"/>
      <c r="AD214" s="135" t="s">
        <v>49</v>
      </c>
      <c r="AE214" s="64"/>
      <c r="AF214" s="63" t="s">
        <v>50</v>
      </c>
      <c r="AG214" s="69"/>
      <c r="AH214" s="69"/>
      <c r="AI214" s="64"/>
      <c r="AJ214" s="75" t="s">
        <v>233</v>
      </c>
      <c r="AK214" s="76"/>
      <c r="AL214" s="76"/>
      <c r="AM214" s="76"/>
      <c r="AN214" s="76"/>
      <c r="AO214" s="76"/>
      <c r="AP214" s="77"/>
      <c r="AQ214" s="78" t="s">
        <v>235</v>
      </c>
      <c r="AR214" s="79"/>
      <c r="AS214" s="79"/>
      <c r="AT214" s="80"/>
      <c r="AU214" s="78" t="s">
        <v>236</v>
      </c>
      <c r="AV214" s="79"/>
      <c r="AW214" s="80"/>
      <c r="AX214" s="78" t="s">
        <v>237</v>
      </c>
      <c r="AY214" s="79"/>
      <c r="AZ214" s="79"/>
      <c r="BA214" s="80"/>
      <c r="BK214" s="13"/>
    </row>
    <row r="215" spans="2:63">
      <c r="B215" s="12"/>
      <c r="F215" s="65"/>
      <c r="G215" s="66"/>
      <c r="H215" s="65"/>
      <c r="I215" s="70"/>
      <c r="J215" s="70"/>
      <c r="K215" s="66"/>
      <c r="L215" s="75"/>
      <c r="M215" s="76"/>
      <c r="N215" s="76"/>
      <c r="O215" s="76"/>
      <c r="P215" s="76"/>
      <c r="Q215" s="76"/>
      <c r="R215" s="77"/>
      <c r="S215" s="81"/>
      <c r="T215" s="82"/>
      <c r="U215" s="82"/>
      <c r="V215" s="83"/>
      <c r="W215" s="81"/>
      <c r="X215" s="82"/>
      <c r="Y215" s="83"/>
      <c r="Z215" s="81"/>
      <c r="AA215" s="82"/>
      <c r="AB215" s="82"/>
      <c r="AC215" s="82"/>
      <c r="AD215" s="136"/>
      <c r="AE215" s="66"/>
      <c r="AF215" s="65"/>
      <c r="AG215" s="70"/>
      <c r="AH215" s="70"/>
      <c r="AI215" s="66"/>
      <c r="AJ215" s="75"/>
      <c r="AK215" s="76"/>
      <c r="AL215" s="76"/>
      <c r="AM215" s="76"/>
      <c r="AN215" s="76"/>
      <c r="AO215" s="76"/>
      <c r="AP215" s="77"/>
      <c r="AQ215" s="81"/>
      <c r="AR215" s="82"/>
      <c r="AS215" s="82"/>
      <c r="AT215" s="83"/>
      <c r="AU215" s="81"/>
      <c r="AV215" s="82"/>
      <c r="AW215" s="83"/>
      <c r="AX215" s="81"/>
      <c r="AY215" s="82"/>
      <c r="AZ215" s="82"/>
      <c r="BA215" s="83"/>
      <c r="BK215" s="13"/>
    </row>
    <row r="216" spans="2:63">
      <c r="B216" s="12"/>
      <c r="F216" s="65"/>
      <c r="G216" s="66"/>
      <c r="H216" s="65"/>
      <c r="I216" s="70"/>
      <c r="J216" s="70"/>
      <c r="K216" s="66"/>
      <c r="L216" s="75"/>
      <c r="M216" s="76"/>
      <c r="N216" s="76"/>
      <c r="O216" s="76"/>
      <c r="P216" s="76"/>
      <c r="Q216" s="76"/>
      <c r="R216" s="77"/>
      <c r="S216" s="81"/>
      <c r="T216" s="82"/>
      <c r="U216" s="82"/>
      <c r="V216" s="83"/>
      <c r="W216" s="81"/>
      <c r="X216" s="82"/>
      <c r="Y216" s="83"/>
      <c r="Z216" s="81"/>
      <c r="AA216" s="82"/>
      <c r="AB216" s="82"/>
      <c r="AC216" s="82"/>
      <c r="AD216" s="136"/>
      <c r="AE216" s="66"/>
      <c r="AF216" s="65"/>
      <c r="AG216" s="70"/>
      <c r="AH216" s="70"/>
      <c r="AI216" s="66"/>
      <c r="AJ216" s="75"/>
      <c r="AK216" s="76"/>
      <c r="AL216" s="76"/>
      <c r="AM216" s="76"/>
      <c r="AN216" s="76"/>
      <c r="AO216" s="76"/>
      <c r="AP216" s="77"/>
      <c r="AQ216" s="81"/>
      <c r="AR216" s="82"/>
      <c r="AS216" s="82"/>
      <c r="AT216" s="83"/>
      <c r="AU216" s="81"/>
      <c r="AV216" s="82"/>
      <c r="AW216" s="83"/>
      <c r="AX216" s="81"/>
      <c r="AY216" s="82"/>
      <c r="AZ216" s="82"/>
      <c r="BA216" s="83"/>
      <c r="BK216" s="13"/>
    </row>
    <row r="217" spans="2:63" ht="12" thickBot="1">
      <c r="B217" s="12"/>
      <c r="F217" s="67"/>
      <c r="G217" s="68"/>
      <c r="H217" s="67"/>
      <c r="I217" s="71"/>
      <c r="J217" s="71"/>
      <c r="K217" s="68"/>
      <c r="L217" s="72" t="s">
        <v>232</v>
      </c>
      <c r="M217" s="73"/>
      <c r="N217" s="73"/>
      <c r="O217" s="73" t="s">
        <v>234</v>
      </c>
      <c r="P217" s="73"/>
      <c r="Q217" s="73"/>
      <c r="R217" s="74"/>
      <c r="S217" s="84"/>
      <c r="T217" s="85"/>
      <c r="U217" s="85"/>
      <c r="V217" s="86"/>
      <c r="W217" s="84"/>
      <c r="X217" s="85"/>
      <c r="Y217" s="86"/>
      <c r="Z217" s="84"/>
      <c r="AA217" s="85"/>
      <c r="AB217" s="85"/>
      <c r="AC217" s="85"/>
      <c r="AD217" s="137"/>
      <c r="AE217" s="68"/>
      <c r="AF217" s="67"/>
      <c r="AG217" s="71"/>
      <c r="AH217" s="71"/>
      <c r="AI217" s="68"/>
      <c r="AJ217" s="72" t="s">
        <v>232</v>
      </c>
      <c r="AK217" s="73"/>
      <c r="AL217" s="73"/>
      <c r="AM217" s="73" t="s">
        <v>234</v>
      </c>
      <c r="AN217" s="73"/>
      <c r="AO217" s="73"/>
      <c r="AP217" s="74"/>
      <c r="AQ217" s="84"/>
      <c r="AR217" s="85"/>
      <c r="AS217" s="85"/>
      <c r="AT217" s="86"/>
      <c r="AU217" s="84"/>
      <c r="AV217" s="85"/>
      <c r="AW217" s="86"/>
      <c r="AX217" s="84"/>
      <c r="AY217" s="85"/>
      <c r="AZ217" s="85"/>
      <c r="BA217" s="86"/>
      <c r="BK217" s="13"/>
    </row>
    <row r="218" spans="2:63" ht="12" thickTop="1">
      <c r="B218" s="12"/>
      <c r="F218" s="50" t="s">
        <v>1</v>
      </c>
      <c r="G218" s="51"/>
      <c r="H218" s="47">
        <f>SQRT((AB212/2)^2+AQ202^2)/3</f>
        <v>1.7770918815738133</v>
      </c>
      <c r="I218" s="48"/>
      <c r="J218" s="48"/>
      <c r="K218" s="49"/>
      <c r="L218" s="22">
        <v>2</v>
      </c>
      <c r="M218" s="2" t="s">
        <v>56</v>
      </c>
      <c r="N218" s="2"/>
      <c r="O218" s="98" t="s">
        <v>120</v>
      </c>
      <c r="P218" s="98"/>
      <c r="Q218" s="98"/>
      <c r="R218" s="99"/>
      <c r="S218" s="101">
        <f>L218*H218</f>
        <v>3.5541837631476265</v>
      </c>
      <c r="T218" s="102"/>
      <c r="U218" s="102"/>
      <c r="V218" s="103"/>
      <c r="W218" s="89" cm="1">
        <f t="array" ref="W218">INDEX($BZ$3:$BZ$175,MATCH(O218,$BV$3:$BV$175,0),0)</f>
        <v>28.4</v>
      </c>
      <c r="X218" s="90"/>
      <c r="Y218" s="91"/>
      <c r="Z218" s="101">
        <f t="shared" ref="Z218:Z229" si="73">W218*S218</f>
        <v>100.93881887339259</v>
      </c>
      <c r="AA218" s="102"/>
      <c r="AB218" s="102"/>
      <c r="AC218" s="102"/>
      <c r="AD218" s="32" t="s">
        <v>21</v>
      </c>
      <c r="AE218" s="33"/>
      <c r="AF218" s="47">
        <f>+AQ206</f>
        <v>1.2</v>
      </c>
      <c r="AG218" s="48"/>
      <c r="AH218" s="48"/>
      <c r="AI218" s="49"/>
      <c r="AJ218" s="25">
        <v>2</v>
      </c>
      <c r="AK218" s="8" t="s">
        <v>56</v>
      </c>
      <c r="AL218" s="8"/>
      <c r="AM218" s="109" t="s">
        <v>97</v>
      </c>
      <c r="AN218" s="109"/>
      <c r="AO218" s="109"/>
      <c r="AP218" s="110"/>
      <c r="AQ218" s="126">
        <f t="shared" ref="AQ218:AQ224" si="74">AJ218*AF218</f>
        <v>2.4</v>
      </c>
      <c r="AR218" s="127"/>
      <c r="AS218" s="127"/>
      <c r="AT218" s="128"/>
      <c r="AU218" s="129" cm="1">
        <f t="array" ref="AU218">INDEX($BZ$3:$BZ$175,MATCH(AM218,$BV$3:$BV$175,0),0)</f>
        <v>7.38</v>
      </c>
      <c r="AV218" s="130"/>
      <c r="AW218" s="131"/>
      <c r="AX218" s="126">
        <f t="shared" ref="AX218:AX224" si="75">AU218*AQ218</f>
        <v>17.712</v>
      </c>
      <c r="AY218" s="127"/>
      <c r="AZ218" s="127"/>
      <c r="BA218" s="128"/>
      <c r="BK218" s="13"/>
    </row>
    <row r="219" spans="2:63">
      <c r="B219" s="12"/>
      <c r="F219" s="50" t="s">
        <v>2</v>
      </c>
      <c r="G219" s="51"/>
      <c r="H219" s="34">
        <f>+H218</f>
        <v>1.7770918815738133</v>
      </c>
      <c r="I219" s="35"/>
      <c r="J219" s="35"/>
      <c r="K219" s="36"/>
      <c r="L219" s="3">
        <f>+L218</f>
        <v>2</v>
      </c>
      <c r="M219" s="4" t="s">
        <v>56</v>
      </c>
      <c r="N219" s="4"/>
      <c r="O219" s="93" t="str">
        <f>+O218</f>
        <v>L.100.20</v>
      </c>
      <c r="P219" s="93"/>
      <c r="Q219" s="93"/>
      <c r="R219" s="94"/>
      <c r="S219" s="104">
        <f t="shared" ref="S219:S223" si="76">L219*H219</f>
        <v>3.5541837631476265</v>
      </c>
      <c r="T219" s="105"/>
      <c r="U219" s="105"/>
      <c r="V219" s="106"/>
      <c r="W219" s="92" cm="1">
        <f t="array" ref="W219">INDEX($BZ$3:$BZ$175,MATCH(O219,$BV$3:$BV$175,0),0)</f>
        <v>28.4</v>
      </c>
      <c r="X219" s="93"/>
      <c r="Y219" s="94"/>
      <c r="Z219" s="104">
        <f t="shared" si="73"/>
        <v>100.93881887339259</v>
      </c>
      <c r="AA219" s="105"/>
      <c r="AB219" s="105"/>
      <c r="AC219" s="105"/>
      <c r="AD219" s="32" t="s">
        <v>22</v>
      </c>
      <c r="AE219" s="33"/>
      <c r="AF219" s="34">
        <f>AF218+R210*TAN(R201*PI()/180)</f>
        <v>1.8166666666666667</v>
      </c>
      <c r="AG219" s="35"/>
      <c r="AH219" s="35"/>
      <c r="AI219" s="36"/>
      <c r="AJ219" s="24">
        <v>1</v>
      </c>
      <c r="AK219" s="4" t="s">
        <v>56</v>
      </c>
      <c r="AL219" s="4"/>
      <c r="AM219" s="117" t="s">
        <v>88</v>
      </c>
      <c r="AN219" s="117"/>
      <c r="AO219" s="117"/>
      <c r="AP219" s="118"/>
      <c r="AQ219" s="104">
        <f t="shared" si="74"/>
        <v>1.8166666666666667</v>
      </c>
      <c r="AR219" s="105"/>
      <c r="AS219" s="105"/>
      <c r="AT219" s="106"/>
      <c r="AU219" s="92" cm="1">
        <f t="array" ref="AU219">INDEX($BZ$3:$BZ$175,MATCH(AM219,$BV$3:$BV$175,0),0)</f>
        <v>5.42</v>
      </c>
      <c r="AV219" s="93"/>
      <c r="AW219" s="94"/>
      <c r="AX219" s="104">
        <f t="shared" si="75"/>
        <v>9.8463333333333338</v>
      </c>
      <c r="AY219" s="105"/>
      <c r="AZ219" s="105"/>
      <c r="BA219" s="106"/>
      <c r="BK219" s="13"/>
    </row>
    <row r="220" spans="2:63">
      <c r="B220" s="12"/>
      <c r="F220" s="50" t="s">
        <v>3</v>
      </c>
      <c r="G220" s="51"/>
      <c r="H220" s="34">
        <f>+H219</f>
        <v>1.7770918815738133</v>
      </c>
      <c r="I220" s="35"/>
      <c r="J220" s="35"/>
      <c r="K220" s="36"/>
      <c r="L220" s="3">
        <f>+L219</f>
        <v>2</v>
      </c>
      <c r="M220" s="4" t="s">
        <v>56</v>
      </c>
      <c r="N220" s="4"/>
      <c r="O220" s="93" t="str">
        <f>+O219</f>
        <v>L.100.20</v>
      </c>
      <c r="P220" s="93"/>
      <c r="Q220" s="93"/>
      <c r="R220" s="94"/>
      <c r="S220" s="104">
        <f t="shared" si="76"/>
        <v>3.5541837631476265</v>
      </c>
      <c r="T220" s="105"/>
      <c r="U220" s="105"/>
      <c r="V220" s="106"/>
      <c r="W220" s="92" cm="1">
        <f t="array" ref="W220">INDEX($BZ$3:$BZ$175,MATCH(O220,$BV$3:$BV$175,0),0)</f>
        <v>28.4</v>
      </c>
      <c r="X220" s="93"/>
      <c r="Y220" s="94"/>
      <c r="Z220" s="104">
        <f t="shared" si="73"/>
        <v>100.93881887339259</v>
      </c>
      <c r="AA220" s="105"/>
      <c r="AB220" s="105"/>
      <c r="AC220" s="105"/>
      <c r="AD220" s="32" t="s">
        <v>23</v>
      </c>
      <c r="AE220" s="33"/>
      <c r="AF220" s="34">
        <f>AF219+R210*TAN(R201*PI()/180)</f>
        <v>2.4333333333333336</v>
      </c>
      <c r="AG220" s="35"/>
      <c r="AH220" s="35"/>
      <c r="AI220" s="36"/>
      <c r="AJ220" s="24">
        <v>1</v>
      </c>
      <c r="AK220" s="4" t="s">
        <v>56</v>
      </c>
      <c r="AL220" s="4"/>
      <c r="AM220" s="117" t="s">
        <v>78</v>
      </c>
      <c r="AN220" s="117"/>
      <c r="AO220" s="117"/>
      <c r="AP220" s="118"/>
      <c r="AQ220" s="104">
        <f t="shared" si="74"/>
        <v>2.4333333333333336</v>
      </c>
      <c r="AR220" s="105"/>
      <c r="AS220" s="105"/>
      <c r="AT220" s="106"/>
      <c r="AU220" s="92" cm="1">
        <f t="array" ref="AU220">INDEX($BZ$3:$BZ$175,MATCH(AM220,$BV$3:$BV$175,0),0)</f>
        <v>3.77</v>
      </c>
      <c r="AV220" s="93"/>
      <c r="AW220" s="94"/>
      <c r="AX220" s="104">
        <f t="shared" si="75"/>
        <v>9.1736666666666675</v>
      </c>
      <c r="AY220" s="105"/>
      <c r="AZ220" s="105"/>
      <c r="BA220" s="106"/>
      <c r="BK220" s="13"/>
    </row>
    <row r="221" spans="2:63">
      <c r="B221" s="12"/>
      <c r="F221" s="50" t="s">
        <v>4</v>
      </c>
      <c r="G221" s="51"/>
      <c r="H221" s="34">
        <f t="shared" ref="H221:H223" si="77">+H220</f>
        <v>1.7770918815738133</v>
      </c>
      <c r="I221" s="35"/>
      <c r="J221" s="35"/>
      <c r="K221" s="36"/>
      <c r="L221" s="3">
        <f>+L220</f>
        <v>2</v>
      </c>
      <c r="M221" s="4" t="s">
        <v>56</v>
      </c>
      <c r="N221" s="4"/>
      <c r="O221" s="93" t="str">
        <f t="shared" ref="O221:O223" si="78">+O220</f>
        <v>L.100.20</v>
      </c>
      <c r="P221" s="93"/>
      <c r="Q221" s="93"/>
      <c r="R221" s="94"/>
      <c r="S221" s="104">
        <f t="shared" si="76"/>
        <v>3.5541837631476265</v>
      </c>
      <c r="T221" s="105"/>
      <c r="U221" s="105"/>
      <c r="V221" s="106"/>
      <c r="W221" s="92" cm="1">
        <f t="array" ref="W221">INDEX($BZ$3:$BZ$175,MATCH(O221,$BV$3:$BV$175,0),0)</f>
        <v>28.4</v>
      </c>
      <c r="X221" s="93"/>
      <c r="Y221" s="94"/>
      <c r="Z221" s="104">
        <f t="shared" si="73"/>
        <v>100.93881887339259</v>
      </c>
      <c r="AA221" s="105"/>
      <c r="AB221" s="105"/>
      <c r="AC221" s="105"/>
      <c r="AD221" s="32" t="s">
        <v>24</v>
      </c>
      <c r="AE221" s="33"/>
      <c r="AF221" s="34">
        <f>+AQ206+AQ202</f>
        <v>3.05</v>
      </c>
      <c r="AG221" s="35"/>
      <c r="AH221" s="35"/>
      <c r="AI221" s="36"/>
      <c r="AJ221" s="24">
        <v>1</v>
      </c>
      <c r="AK221" s="4" t="s">
        <v>56</v>
      </c>
      <c r="AL221" s="4"/>
      <c r="AM221" s="117" t="s">
        <v>78</v>
      </c>
      <c r="AN221" s="117"/>
      <c r="AO221" s="117"/>
      <c r="AP221" s="118"/>
      <c r="AQ221" s="104">
        <f t="shared" si="74"/>
        <v>3.05</v>
      </c>
      <c r="AR221" s="105"/>
      <c r="AS221" s="105"/>
      <c r="AT221" s="106"/>
      <c r="AU221" s="92" cm="1">
        <f t="array" ref="AU221">INDEX($BZ$3:$BZ$175,MATCH(AM221,$BV$3:$BV$175,0),0)</f>
        <v>3.77</v>
      </c>
      <c r="AV221" s="93"/>
      <c r="AW221" s="94"/>
      <c r="AX221" s="104">
        <f t="shared" si="75"/>
        <v>11.4985</v>
      </c>
      <c r="AY221" s="105"/>
      <c r="AZ221" s="105"/>
      <c r="BA221" s="106"/>
      <c r="BK221" s="13"/>
    </row>
    <row r="222" spans="2:63">
      <c r="B222" s="12"/>
      <c r="F222" s="50" t="s">
        <v>5</v>
      </c>
      <c r="G222" s="51"/>
      <c r="H222" s="34">
        <f t="shared" si="77"/>
        <v>1.7770918815738133</v>
      </c>
      <c r="I222" s="35"/>
      <c r="J222" s="35"/>
      <c r="K222" s="36"/>
      <c r="L222" s="3">
        <f t="shared" ref="L222:L223" si="79">+L221</f>
        <v>2</v>
      </c>
      <c r="M222" s="4" t="s">
        <v>56</v>
      </c>
      <c r="N222" s="4"/>
      <c r="O222" s="93" t="str">
        <f t="shared" si="78"/>
        <v>L.100.20</v>
      </c>
      <c r="P222" s="93"/>
      <c r="Q222" s="93"/>
      <c r="R222" s="94"/>
      <c r="S222" s="104">
        <f t="shared" si="76"/>
        <v>3.5541837631476265</v>
      </c>
      <c r="T222" s="105"/>
      <c r="U222" s="105"/>
      <c r="V222" s="106"/>
      <c r="W222" s="92" cm="1">
        <f t="array" ref="W222">INDEX($BZ$3:$BZ$175,MATCH(O222,$BV$3:$BV$175,0),0)</f>
        <v>28.4</v>
      </c>
      <c r="X222" s="93"/>
      <c r="Y222" s="94"/>
      <c r="Z222" s="104">
        <f t="shared" si="73"/>
        <v>100.93881887339259</v>
      </c>
      <c r="AA222" s="105"/>
      <c r="AB222" s="105"/>
      <c r="AC222" s="105"/>
      <c r="AD222" s="32" t="s">
        <v>25</v>
      </c>
      <c r="AE222" s="33"/>
      <c r="AF222" s="34">
        <f>+AF220</f>
        <v>2.4333333333333336</v>
      </c>
      <c r="AG222" s="35"/>
      <c r="AH222" s="35"/>
      <c r="AI222" s="36"/>
      <c r="AJ222" s="3">
        <f>+AJ220</f>
        <v>1</v>
      </c>
      <c r="AK222" s="4" t="s">
        <v>56</v>
      </c>
      <c r="AL222" s="4"/>
      <c r="AM222" s="93" t="str">
        <f>+AM220</f>
        <v>L.50.5</v>
      </c>
      <c r="AN222" s="93"/>
      <c r="AO222" s="93"/>
      <c r="AP222" s="94"/>
      <c r="AQ222" s="104">
        <f t="shared" si="74"/>
        <v>2.4333333333333336</v>
      </c>
      <c r="AR222" s="105"/>
      <c r="AS222" s="105"/>
      <c r="AT222" s="106"/>
      <c r="AU222" s="92" cm="1">
        <f t="array" ref="AU222">INDEX($BZ$3:$BZ$175,MATCH(AM222,$BV$3:$BV$175,0),0)</f>
        <v>3.77</v>
      </c>
      <c r="AV222" s="93"/>
      <c r="AW222" s="94"/>
      <c r="AX222" s="104">
        <f t="shared" si="75"/>
        <v>9.1736666666666675</v>
      </c>
      <c r="AY222" s="105"/>
      <c r="AZ222" s="105"/>
      <c r="BA222" s="106"/>
      <c r="BK222" s="13"/>
    </row>
    <row r="223" spans="2:63" ht="12" thickBot="1">
      <c r="B223" s="12"/>
      <c r="F223" s="50" t="s">
        <v>6</v>
      </c>
      <c r="G223" s="51"/>
      <c r="H223" s="34">
        <f t="shared" si="77"/>
        <v>1.7770918815738133</v>
      </c>
      <c r="I223" s="35"/>
      <c r="J223" s="35"/>
      <c r="K223" s="36"/>
      <c r="L223" s="3">
        <f t="shared" si="79"/>
        <v>2</v>
      </c>
      <c r="M223" s="4" t="s">
        <v>56</v>
      </c>
      <c r="N223" s="4"/>
      <c r="O223" s="93" t="str">
        <f t="shared" si="78"/>
        <v>L.100.20</v>
      </c>
      <c r="P223" s="93"/>
      <c r="Q223" s="93"/>
      <c r="R223" s="94"/>
      <c r="S223" s="104">
        <f t="shared" si="76"/>
        <v>3.5541837631476265</v>
      </c>
      <c r="T223" s="105"/>
      <c r="U223" s="105"/>
      <c r="V223" s="106"/>
      <c r="W223" s="92" cm="1">
        <f t="array" ref="W223">INDEX($BZ$3:$BZ$175,MATCH(O223,$BV$3:$BV$175,0),0)</f>
        <v>28.4</v>
      </c>
      <c r="X223" s="93"/>
      <c r="Y223" s="94"/>
      <c r="Z223" s="104">
        <f t="shared" si="73"/>
        <v>100.93881887339259</v>
      </c>
      <c r="AA223" s="105"/>
      <c r="AB223" s="105"/>
      <c r="AC223" s="105"/>
      <c r="AD223" s="32" t="s">
        <v>26</v>
      </c>
      <c r="AE223" s="33"/>
      <c r="AF223" s="34">
        <f>+AF219</f>
        <v>1.8166666666666667</v>
      </c>
      <c r="AG223" s="35"/>
      <c r="AH223" s="35"/>
      <c r="AI223" s="36"/>
      <c r="AJ223" s="3">
        <f>+AJ219</f>
        <v>1</v>
      </c>
      <c r="AK223" s="4" t="s">
        <v>56</v>
      </c>
      <c r="AL223" s="4"/>
      <c r="AM223" s="93" t="str">
        <f>+AM219</f>
        <v>L.60.6</v>
      </c>
      <c r="AN223" s="93"/>
      <c r="AO223" s="93"/>
      <c r="AP223" s="94"/>
      <c r="AQ223" s="104">
        <f t="shared" si="74"/>
        <v>1.8166666666666667</v>
      </c>
      <c r="AR223" s="105"/>
      <c r="AS223" s="105"/>
      <c r="AT223" s="106"/>
      <c r="AU223" s="92" cm="1">
        <f t="array" ref="AU223">INDEX($BZ$3:$BZ$175,MATCH(AM223,$BV$3:$BV$175,0),0)</f>
        <v>5.42</v>
      </c>
      <c r="AV223" s="93"/>
      <c r="AW223" s="94"/>
      <c r="AX223" s="104">
        <f t="shared" si="75"/>
        <v>9.8463333333333338</v>
      </c>
      <c r="AY223" s="105"/>
      <c r="AZ223" s="105"/>
      <c r="BA223" s="106"/>
      <c r="BK223" s="13"/>
    </row>
    <row r="224" spans="2:63" ht="12" thickBot="1">
      <c r="B224" s="12"/>
      <c r="F224" s="54" t="s">
        <v>34</v>
      </c>
      <c r="G224" s="55"/>
      <c r="H224" s="56">
        <f>SQRT(R210^2+AF218^2)</f>
        <v>2.0537229067665819</v>
      </c>
      <c r="I224" s="57"/>
      <c r="J224" s="57"/>
      <c r="K224" s="58"/>
      <c r="L224" s="23">
        <v>2</v>
      </c>
      <c r="M224" s="7" t="s">
        <v>56</v>
      </c>
      <c r="N224" s="7"/>
      <c r="O224" s="109" t="s">
        <v>111</v>
      </c>
      <c r="P224" s="109"/>
      <c r="Q224" s="109"/>
      <c r="R224" s="110"/>
      <c r="S224" s="111">
        <f>L224*H224</f>
        <v>4.1074458135331637</v>
      </c>
      <c r="T224" s="112"/>
      <c r="U224" s="112"/>
      <c r="V224" s="113"/>
      <c r="W224" s="114" cm="1">
        <f t="array" ref="W224">INDEX($BZ$3:$BZ$175,MATCH(O224,$BV$3:$BV$175,0),0)</f>
        <v>12.2</v>
      </c>
      <c r="X224" s="115"/>
      <c r="Y224" s="116"/>
      <c r="Z224" s="111">
        <f t="shared" si="73"/>
        <v>50.110838925104595</v>
      </c>
      <c r="AA224" s="112"/>
      <c r="AB224" s="112"/>
      <c r="AC224" s="112"/>
      <c r="AD224" s="32" t="s">
        <v>27</v>
      </c>
      <c r="AE224" s="33"/>
      <c r="AF224" s="34">
        <f>+AF218</f>
        <v>1.2</v>
      </c>
      <c r="AG224" s="35"/>
      <c r="AH224" s="35"/>
      <c r="AI224" s="36"/>
      <c r="AJ224" s="3">
        <f>+AJ218</f>
        <v>2</v>
      </c>
      <c r="AK224" s="4" t="s">
        <v>56</v>
      </c>
      <c r="AL224" s="4"/>
      <c r="AM224" s="93" t="str">
        <f>+AM218</f>
        <v>L.70.7</v>
      </c>
      <c r="AN224" s="93"/>
      <c r="AO224" s="93"/>
      <c r="AP224" s="94"/>
      <c r="AQ224" s="104">
        <f t="shared" si="74"/>
        <v>2.4</v>
      </c>
      <c r="AR224" s="105"/>
      <c r="AS224" s="105"/>
      <c r="AT224" s="106"/>
      <c r="AU224" s="92" cm="1">
        <f t="array" ref="AU224">INDEX($BZ$3:$BZ$175,MATCH(AM224,$BV$3:$BV$175,0),0)</f>
        <v>7.38</v>
      </c>
      <c r="AV224" s="93"/>
      <c r="AW224" s="94"/>
      <c r="AX224" s="104">
        <f t="shared" si="75"/>
        <v>17.712</v>
      </c>
      <c r="AY224" s="105"/>
      <c r="AZ224" s="105"/>
      <c r="BA224" s="106"/>
      <c r="BK224" s="13"/>
    </row>
    <row r="225" spans="2:63">
      <c r="B225" s="12"/>
      <c r="F225" s="50" t="s">
        <v>35</v>
      </c>
      <c r="G225" s="51"/>
      <c r="H225" s="34">
        <f>SQRT(R210^2+AF219^2)</f>
        <v>2.4653712814818696</v>
      </c>
      <c r="I225" s="35"/>
      <c r="J225" s="35"/>
      <c r="K225" s="36"/>
      <c r="L225" s="24">
        <v>2</v>
      </c>
      <c r="M225" s="4" t="s">
        <v>56</v>
      </c>
      <c r="N225" s="4"/>
      <c r="O225" s="117" t="s">
        <v>106</v>
      </c>
      <c r="P225" s="117"/>
      <c r="Q225" s="117"/>
      <c r="R225" s="118"/>
      <c r="S225" s="104">
        <f t="shared" ref="S225:S229" si="80">L225*H225</f>
        <v>4.9307425629637391</v>
      </c>
      <c r="T225" s="105"/>
      <c r="U225" s="105"/>
      <c r="V225" s="106"/>
      <c r="W225" s="92" cm="1">
        <f t="array" ref="W225">INDEX($BZ$3:$BZ$175,MATCH(O225,$BV$3:$BV$175,0),0)</f>
        <v>9.66</v>
      </c>
      <c r="X225" s="93"/>
      <c r="Y225" s="94"/>
      <c r="Z225" s="104">
        <f t="shared" si="73"/>
        <v>47.630973158229722</v>
      </c>
      <c r="AA225" s="105"/>
      <c r="AB225" s="105"/>
      <c r="AC225" s="105"/>
      <c r="AD225" s="42" t="s">
        <v>13</v>
      </c>
      <c r="AE225" s="43"/>
      <c r="AF225" s="44">
        <f>+R210</f>
        <v>1.6666666666666667</v>
      </c>
      <c r="AG225" s="45"/>
      <c r="AH225" s="45"/>
      <c r="AI225" s="46"/>
      <c r="AJ225" s="23">
        <v>2</v>
      </c>
      <c r="AK225" s="7" t="s">
        <v>56</v>
      </c>
      <c r="AL225" s="7"/>
      <c r="AM225" s="109" t="s">
        <v>126</v>
      </c>
      <c r="AN225" s="109"/>
      <c r="AO225" s="109"/>
      <c r="AP225" s="110"/>
      <c r="AQ225" s="111">
        <f>AJ225*AF225</f>
        <v>3.3333333333333335</v>
      </c>
      <c r="AR225" s="112"/>
      <c r="AS225" s="112"/>
      <c r="AT225" s="113"/>
      <c r="AU225" s="114" cm="1">
        <f t="array" ref="AU225">INDEX($BZ$3:$BZ$175,MATCH(AM225,$BV$3:$BV$175,0),0)</f>
        <v>23.3</v>
      </c>
      <c r="AV225" s="115"/>
      <c r="AW225" s="116"/>
      <c r="AX225" s="111">
        <f>AU225*AQ225</f>
        <v>77.666666666666671</v>
      </c>
      <c r="AY225" s="112"/>
      <c r="AZ225" s="112"/>
      <c r="BA225" s="113"/>
      <c r="BK225" s="13"/>
    </row>
    <row r="226" spans="2:63">
      <c r="B226" s="12"/>
      <c r="F226" s="50" t="s">
        <v>36</v>
      </c>
      <c r="G226" s="51"/>
      <c r="H226" s="34">
        <f>SQRT(R210^2+AF220^2)</f>
        <v>2.9493878837631531</v>
      </c>
      <c r="I226" s="35"/>
      <c r="J226" s="35"/>
      <c r="K226" s="36"/>
      <c r="L226" s="24">
        <v>1</v>
      </c>
      <c r="M226" s="4" t="s">
        <v>56</v>
      </c>
      <c r="N226" s="4"/>
      <c r="O226" s="117" t="s">
        <v>78</v>
      </c>
      <c r="P226" s="117"/>
      <c r="Q226" s="117"/>
      <c r="R226" s="118"/>
      <c r="S226" s="104">
        <f t="shared" si="80"/>
        <v>2.9493878837631531</v>
      </c>
      <c r="T226" s="105"/>
      <c r="U226" s="105"/>
      <c r="V226" s="106"/>
      <c r="W226" s="92" cm="1">
        <f t="array" ref="W226">INDEX($BZ$3:$BZ$175,MATCH(O226,$BV$3:$BV$175,0),0)</f>
        <v>3.77</v>
      </c>
      <c r="X226" s="93"/>
      <c r="Y226" s="94"/>
      <c r="Z226" s="104">
        <f t="shared" si="73"/>
        <v>11.119192321787088</v>
      </c>
      <c r="AA226" s="105"/>
      <c r="AB226" s="105"/>
      <c r="AC226" s="105"/>
      <c r="AD226" s="32" t="s">
        <v>14</v>
      </c>
      <c r="AE226" s="33"/>
      <c r="AF226" s="34">
        <f>+AF225</f>
        <v>1.6666666666666667</v>
      </c>
      <c r="AG226" s="35"/>
      <c r="AH226" s="35"/>
      <c r="AI226" s="36"/>
      <c r="AJ226" s="3">
        <f>+AJ225</f>
        <v>2</v>
      </c>
      <c r="AK226" s="4" t="s">
        <v>56</v>
      </c>
      <c r="AL226" s="4"/>
      <c r="AM226" s="93" t="str">
        <f>+AM225</f>
        <v>L.120.13</v>
      </c>
      <c r="AN226" s="93"/>
      <c r="AO226" s="93"/>
      <c r="AP226" s="94"/>
      <c r="AQ226" s="104">
        <f t="shared" ref="AQ226:AQ230" si="81">AJ226*AF226</f>
        <v>3.3333333333333335</v>
      </c>
      <c r="AR226" s="105"/>
      <c r="AS226" s="105"/>
      <c r="AT226" s="106"/>
      <c r="AU226" s="92" cm="1">
        <f t="array" ref="AU226">INDEX($BZ$3:$BZ$175,MATCH(AM226,$BV$3:$BV$175,0),0)</f>
        <v>23.3</v>
      </c>
      <c r="AV226" s="93"/>
      <c r="AW226" s="94"/>
      <c r="AX226" s="104">
        <f t="shared" ref="AX226:AX230" si="82">AU226*AQ226</f>
        <v>77.666666666666671</v>
      </c>
      <c r="AY226" s="105"/>
      <c r="AZ226" s="105"/>
      <c r="BA226" s="106"/>
      <c r="BK226" s="13"/>
    </row>
    <row r="227" spans="2:63">
      <c r="B227" s="12"/>
      <c r="F227" s="50" t="s">
        <v>37</v>
      </c>
      <c r="G227" s="51"/>
      <c r="H227" s="34">
        <f>+H226</f>
        <v>2.9493878837631531</v>
      </c>
      <c r="I227" s="35"/>
      <c r="J227" s="35"/>
      <c r="K227" s="36"/>
      <c r="L227" s="3">
        <f>+L226</f>
        <v>1</v>
      </c>
      <c r="M227" s="4" t="s">
        <v>56</v>
      </c>
      <c r="N227" s="4"/>
      <c r="O227" s="93" t="str">
        <f>+O226</f>
        <v>L.50.5</v>
      </c>
      <c r="P227" s="93"/>
      <c r="Q227" s="93"/>
      <c r="R227" s="94"/>
      <c r="S227" s="104">
        <f t="shared" si="80"/>
        <v>2.9493878837631531</v>
      </c>
      <c r="T227" s="105"/>
      <c r="U227" s="105"/>
      <c r="V227" s="106"/>
      <c r="W227" s="92" cm="1">
        <f t="array" ref="W227">INDEX($BZ$3:$BZ$175,MATCH(O227,$BV$3:$BV$175,0),0)</f>
        <v>3.77</v>
      </c>
      <c r="X227" s="93"/>
      <c r="Y227" s="94"/>
      <c r="Z227" s="104">
        <f t="shared" si="73"/>
        <v>11.119192321787088</v>
      </c>
      <c r="AA227" s="105"/>
      <c r="AB227" s="105"/>
      <c r="AC227" s="105"/>
      <c r="AD227" s="32" t="s">
        <v>15</v>
      </c>
      <c r="AE227" s="33"/>
      <c r="AF227" s="34">
        <f>+AF226</f>
        <v>1.6666666666666667</v>
      </c>
      <c r="AG227" s="35"/>
      <c r="AH227" s="35"/>
      <c r="AI227" s="36"/>
      <c r="AJ227" s="3">
        <f>+AJ226</f>
        <v>2</v>
      </c>
      <c r="AK227" s="4" t="s">
        <v>56</v>
      </c>
      <c r="AL227" s="4"/>
      <c r="AM227" s="93" t="str">
        <f>+AM226</f>
        <v>L.120.13</v>
      </c>
      <c r="AN227" s="93"/>
      <c r="AO227" s="93"/>
      <c r="AP227" s="94"/>
      <c r="AQ227" s="104">
        <f t="shared" si="81"/>
        <v>3.3333333333333335</v>
      </c>
      <c r="AR227" s="105"/>
      <c r="AS227" s="105"/>
      <c r="AT227" s="106"/>
      <c r="AU227" s="92" cm="1">
        <f t="array" ref="AU227">INDEX($BZ$3:$BZ$175,MATCH(AM227,$BV$3:$BV$175,0),0)</f>
        <v>23.3</v>
      </c>
      <c r="AV227" s="93"/>
      <c r="AW227" s="94"/>
      <c r="AX227" s="104">
        <f t="shared" si="82"/>
        <v>77.666666666666671</v>
      </c>
      <c r="AY227" s="105"/>
      <c r="AZ227" s="105"/>
      <c r="BA227" s="106"/>
      <c r="BK227" s="13"/>
    </row>
    <row r="228" spans="2:63">
      <c r="B228" s="12"/>
      <c r="F228" s="50" t="s">
        <v>38</v>
      </c>
      <c r="G228" s="51"/>
      <c r="H228" s="34">
        <f>+H225</f>
        <v>2.4653712814818696</v>
      </c>
      <c r="I228" s="35"/>
      <c r="J228" s="35"/>
      <c r="K228" s="36"/>
      <c r="L228" s="3">
        <f>+L225</f>
        <v>2</v>
      </c>
      <c r="M228" s="4" t="s">
        <v>56</v>
      </c>
      <c r="N228" s="4"/>
      <c r="O228" s="93" t="str">
        <f>+O225</f>
        <v>L.80.8</v>
      </c>
      <c r="P228" s="93"/>
      <c r="Q228" s="93"/>
      <c r="R228" s="94"/>
      <c r="S228" s="104">
        <f t="shared" si="80"/>
        <v>4.9307425629637391</v>
      </c>
      <c r="T228" s="105"/>
      <c r="U228" s="105"/>
      <c r="V228" s="106"/>
      <c r="W228" s="92" cm="1">
        <f t="array" ref="W228">INDEX($BZ$3:$BZ$175,MATCH(O228,$BV$3:$BV$175,0),0)</f>
        <v>9.66</v>
      </c>
      <c r="X228" s="93"/>
      <c r="Y228" s="94"/>
      <c r="Z228" s="104">
        <f t="shared" si="73"/>
        <v>47.630973158229722</v>
      </c>
      <c r="AA228" s="105"/>
      <c r="AB228" s="105"/>
      <c r="AC228" s="105"/>
      <c r="AD228" s="32" t="s">
        <v>16</v>
      </c>
      <c r="AE228" s="33"/>
      <c r="AF228" s="34">
        <f t="shared" ref="AF228:AF230" si="83">+AF227</f>
        <v>1.6666666666666667</v>
      </c>
      <c r="AG228" s="35"/>
      <c r="AH228" s="35"/>
      <c r="AI228" s="36"/>
      <c r="AJ228" s="3">
        <f>+AJ227</f>
        <v>2</v>
      </c>
      <c r="AK228" s="4" t="s">
        <v>56</v>
      </c>
      <c r="AL228" s="4"/>
      <c r="AM228" s="93" t="str">
        <f t="shared" ref="AM228:AM230" si="84">+AM227</f>
        <v>L.120.13</v>
      </c>
      <c r="AN228" s="93"/>
      <c r="AO228" s="93"/>
      <c r="AP228" s="94"/>
      <c r="AQ228" s="104">
        <f t="shared" si="81"/>
        <v>3.3333333333333335</v>
      </c>
      <c r="AR228" s="105"/>
      <c r="AS228" s="105"/>
      <c r="AT228" s="106"/>
      <c r="AU228" s="92" cm="1">
        <f t="array" ref="AU228">INDEX($BZ$3:$BZ$175,MATCH(AM228,$BV$3:$BV$175,0),0)</f>
        <v>23.3</v>
      </c>
      <c r="AV228" s="93"/>
      <c r="AW228" s="94"/>
      <c r="AX228" s="104">
        <f t="shared" si="82"/>
        <v>77.666666666666671</v>
      </c>
      <c r="AY228" s="105"/>
      <c r="AZ228" s="105"/>
      <c r="BA228" s="106"/>
      <c r="BK228" s="13"/>
    </row>
    <row r="229" spans="2:63" ht="12" thickBot="1">
      <c r="B229" s="12"/>
      <c r="F229" s="52" t="s">
        <v>39</v>
      </c>
      <c r="G229" s="53"/>
      <c r="H229" s="29">
        <f>+H224</f>
        <v>2.0537229067665819</v>
      </c>
      <c r="I229" s="30"/>
      <c r="J229" s="30"/>
      <c r="K229" s="31"/>
      <c r="L229" s="10">
        <f>+L224</f>
        <v>2</v>
      </c>
      <c r="M229" s="9" t="s">
        <v>56</v>
      </c>
      <c r="N229" s="9"/>
      <c r="O229" s="120" t="str">
        <f>+O224</f>
        <v>L.90.9</v>
      </c>
      <c r="P229" s="120"/>
      <c r="Q229" s="120"/>
      <c r="R229" s="121"/>
      <c r="S229" s="122">
        <f t="shared" si="80"/>
        <v>4.1074458135331637</v>
      </c>
      <c r="T229" s="123"/>
      <c r="U229" s="123"/>
      <c r="V229" s="124"/>
      <c r="W229" s="125" cm="1">
        <f t="array" ref="W229">INDEX($BZ$3:$BZ$175,MATCH(O229,$BV$3:$BV$175,0),0)</f>
        <v>12.2</v>
      </c>
      <c r="X229" s="120"/>
      <c r="Y229" s="121"/>
      <c r="Z229" s="122">
        <f t="shared" si="73"/>
        <v>50.110838925104595</v>
      </c>
      <c r="AA229" s="123"/>
      <c r="AB229" s="123"/>
      <c r="AC229" s="123"/>
      <c r="AD229" s="32" t="s">
        <v>17</v>
      </c>
      <c r="AE229" s="33"/>
      <c r="AF229" s="34">
        <f t="shared" si="83"/>
        <v>1.6666666666666667</v>
      </c>
      <c r="AG229" s="35"/>
      <c r="AH229" s="35"/>
      <c r="AI229" s="36"/>
      <c r="AJ229" s="3">
        <f t="shared" ref="AJ229:AJ230" si="85">+AJ228</f>
        <v>2</v>
      </c>
      <c r="AK229" s="4" t="s">
        <v>56</v>
      </c>
      <c r="AL229" s="4"/>
      <c r="AM229" s="93" t="str">
        <f t="shared" si="84"/>
        <v>L.120.13</v>
      </c>
      <c r="AN229" s="93"/>
      <c r="AO229" s="93"/>
      <c r="AP229" s="94"/>
      <c r="AQ229" s="104">
        <f t="shared" si="81"/>
        <v>3.3333333333333335</v>
      </c>
      <c r="AR229" s="105"/>
      <c r="AS229" s="105"/>
      <c r="AT229" s="106"/>
      <c r="AU229" s="92" cm="1">
        <f t="array" ref="AU229">INDEX($BZ$3:$BZ$175,MATCH(AM229,$BV$3:$BV$175,0),0)</f>
        <v>23.3</v>
      </c>
      <c r="AV229" s="93"/>
      <c r="AW229" s="94"/>
      <c r="AX229" s="104">
        <f t="shared" si="82"/>
        <v>77.666666666666671</v>
      </c>
      <c r="AY229" s="105"/>
      <c r="AZ229" s="105"/>
      <c r="BA229" s="106"/>
      <c r="BK229" s="13"/>
    </row>
    <row r="230" spans="2:63" ht="12" thickBot="1">
      <c r="B230" s="12"/>
      <c r="F230" s="1" t="s">
        <v>246</v>
      </c>
      <c r="AD230" s="27" t="s">
        <v>18</v>
      </c>
      <c r="AE230" s="28"/>
      <c r="AF230" s="29">
        <f t="shared" si="83"/>
        <v>1.6666666666666667</v>
      </c>
      <c r="AG230" s="30"/>
      <c r="AH230" s="30"/>
      <c r="AI230" s="31"/>
      <c r="AJ230" s="10">
        <f t="shared" si="85"/>
        <v>2</v>
      </c>
      <c r="AK230" s="9" t="s">
        <v>56</v>
      </c>
      <c r="AL230" s="9"/>
      <c r="AM230" s="120" t="str">
        <f t="shared" si="84"/>
        <v>L.120.13</v>
      </c>
      <c r="AN230" s="120"/>
      <c r="AO230" s="120"/>
      <c r="AP230" s="121"/>
      <c r="AQ230" s="122">
        <f t="shared" si="81"/>
        <v>3.3333333333333335</v>
      </c>
      <c r="AR230" s="123"/>
      <c r="AS230" s="123"/>
      <c r="AT230" s="124"/>
      <c r="AU230" s="125" cm="1">
        <f t="array" ref="AU230">INDEX($BZ$3:$BZ$175,MATCH(AM230,$BV$3:$BV$175,0),0)</f>
        <v>23.3</v>
      </c>
      <c r="AV230" s="120"/>
      <c r="AW230" s="121"/>
      <c r="AX230" s="122">
        <f t="shared" si="82"/>
        <v>77.666666666666671</v>
      </c>
      <c r="AY230" s="123"/>
      <c r="AZ230" s="123"/>
      <c r="BA230" s="124"/>
      <c r="BK230" s="13"/>
    </row>
    <row r="231" spans="2:63">
      <c r="B231" s="12"/>
      <c r="AN231" s="114" t="s">
        <v>238</v>
      </c>
      <c r="AO231" s="115"/>
      <c r="AP231" s="115"/>
      <c r="AQ231" s="115"/>
      <c r="AR231" s="115"/>
      <c r="AS231" s="115"/>
      <c r="AT231" s="115"/>
      <c r="AU231" s="115"/>
      <c r="AV231" s="115"/>
      <c r="AW231" s="116"/>
      <c r="AX231" s="112">
        <f>SUM(Z218:Z229)+SUM(AX218:AX230)</f>
        <v>1374.3174220505985</v>
      </c>
      <c r="AY231" s="112"/>
      <c r="AZ231" s="115"/>
      <c r="BA231" s="116"/>
      <c r="BK231" s="13"/>
    </row>
    <row r="232" spans="2:63">
      <c r="B232" s="12"/>
      <c r="F232" s="17" t="s">
        <v>262</v>
      </c>
      <c r="AN232" s="95" t="s">
        <v>239</v>
      </c>
      <c r="AO232" s="96"/>
      <c r="AP232" s="96"/>
      <c r="AQ232" s="96"/>
      <c r="AR232" s="96"/>
      <c r="AS232" s="96"/>
      <c r="AT232" s="96"/>
      <c r="AU232" s="96"/>
      <c r="AV232" s="96"/>
      <c r="AW232" s="97"/>
      <c r="AX232" s="132">
        <f>+AX231/1000</f>
        <v>1.3743174220505985</v>
      </c>
      <c r="AY232" s="132"/>
      <c r="AZ232" s="133"/>
      <c r="BA232" s="134"/>
      <c r="BK232" s="13"/>
    </row>
    <row r="233" spans="2:63">
      <c r="B233" s="12"/>
      <c r="F233" s="61">
        <v>200</v>
      </c>
      <c r="G233" s="61"/>
      <c r="H233" s="1" t="s">
        <v>241</v>
      </c>
      <c r="J233" s="61">
        <v>200</v>
      </c>
      <c r="K233" s="61"/>
      <c r="L233" s="1" t="s">
        <v>241</v>
      </c>
      <c r="N233" s="61">
        <v>10</v>
      </c>
      <c r="O233" s="61"/>
      <c r="P233" s="1" t="s">
        <v>241</v>
      </c>
      <c r="R233" s="62">
        <v>14</v>
      </c>
      <c r="S233" s="62"/>
      <c r="T233" s="1" t="s">
        <v>245</v>
      </c>
      <c r="V233" s="62">
        <v>7850</v>
      </c>
      <c r="W233" s="62"/>
      <c r="X233" s="1" t="s">
        <v>244</v>
      </c>
      <c r="Z233" s="11" t="s">
        <v>240</v>
      </c>
      <c r="AA233" s="62">
        <f>F233/1000*J233/1000*N233/1000*R233*V233</f>
        <v>43.96</v>
      </c>
      <c r="AB233" s="62"/>
      <c r="AC233" s="62"/>
      <c r="AD233" s="1" t="s">
        <v>242</v>
      </c>
      <c r="AG233" s="139" t="s">
        <v>243</v>
      </c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8">
        <f>+AX232+AA233/1000</f>
        <v>1.4182774220505985</v>
      </c>
      <c r="AY233" s="138"/>
      <c r="AZ233" s="138"/>
      <c r="BA233" s="138"/>
      <c r="BK233" s="13"/>
    </row>
    <row r="234" spans="2:63" ht="12" thickBot="1">
      <c r="B234" s="18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20"/>
    </row>
  </sheetData>
  <sheetProtection algorithmName="SHA-512" hashValue="dvmpI+nqJuF4i0GibyAu+yTbRyY1DYEDzECj5KWIUc6cjOxy/ud4L3yix0A6k+kdlyVwVwWCiZmL0fDDzmFmZw==" saltValue="S/Jm+wsa5sC5cqugxx9H+g==" spinCount="100000" sheet="1" objects="1" scenarios="1"/>
  <mergeCells count="1795">
    <mergeCell ref="BU101:BU174"/>
    <mergeCell ref="BU3:BU100"/>
    <mergeCell ref="B2:BK2"/>
    <mergeCell ref="B58:BK58"/>
    <mergeCell ref="B109:BK109"/>
    <mergeCell ref="B156:BK156"/>
    <mergeCell ref="B198:BK198"/>
    <mergeCell ref="AC49:AD49"/>
    <mergeCell ref="AE49:AH49"/>
    <mergeCell ref="AL49:AO49"/>
    <mergeCell ref="AP49:AS49"/>
    <mergeCell ref="AT49:AV49"/>
    <mergeCell ref="AW49:AZ49"/>
    <mergeCell ref="AC50:AD50"/>
    <mergeCell ref="AE50:AH50"/>
    <mergeCell ref="AL50:AO50"/>
    <mergeCell ref="AP50:AS50"/>
    <mergeCell ref="AT50:AV50"/>
    <mergeCell ref="AW50:AZ50"/>
    <mergeCell ref="AC35:AD35"/>
    <mergeCell ref="AE35:AH35"/>
    <mergeCell ref="AL35:AO35"/>
    <mergeCell ref="AP35:AS35"/>
    <mergeCell ref="AT35:AV35"/>
    <mergeCell ref="AW35:AZ35"/>
    <mergeCell ref="AC36:AD36"/>
    <mergeCell ref="AE36:AH36"/>
    <mergeCell ref="AL36:AO36"/>
    <mergeCell ref="AP36:AS36"/>
    <mergeCell ref="AT36:AV36"/>
    <mergeCell ref="AW36:AZ36"/>
    <mergeCell ref="E49:F49"/>
    <mergeCell ref="G49:J49"/>
    <mergeCell ref="N49:Q49"/>
    <mergeCell ref="R49:U49"/>
    <mergeCell ref="V49:X49"/>
    <mergeCell ref="Y49:AB49"/>
    <mergeCell ref="E50:F50"/>
    <mergeCell ref="G50:J50"/>
    <mergeCell ref="N50:Q50"/>
    <mergeCell ref="R50:U50"/>
    <mergeCell ref="V50:X50"/>
    <mergeCell ref="Y50:AB50"/>
    <mergeCell ref="E35:F35"/>
    <mergeCell ref="G35:J35"/>
    <mergeCell ref="N35:Q35"/>
    <mergeCell ref="R35:U35"/>
    <mergeCell ref="V35:X35"/>
    <mergeCell ref="Y35:AB35"/>
    <mergeCell ref="E36:F36"/>
    <mergeCell ref="G36:J36"/>
    <mergeCell ref="N36:Q36"/>
    <mergeCell ref="R36:U36"/>
    <mergeCell ref="V36:X36"/>
    <mergeCell ref="Y36:AB36"/>
    <mergeCell ref="AM53:AV53"/>
    <mergeCell ref="AW53:AZ53"/>
    <mergeCell ref="AM54:AV54"/>
    <mergeCell ref="AW54:AZ54"/>
    <mergeCell ref="E55:F55"/>
    <mergeCell ref="I55:J55"/>
    <mergeCell ref="M55:N55"/>
    <mergeCell ref="Q55:R55"/>
    <mergeCell ref="U55:V55"/>
    <mergeCell ref="Z55:AB55"/>
    <mergeCell ref="AF55:AV55"/>
    <mergeCell ref="AW55:AZ55"/>
    <mergeCell ref="AP51:AS51"/>
    <mergeCell ref="AT51:AV51"/>
    <mergeCell ref="AW51:AZ51"/>
    <mergeCell ref="AC52:AD52"/>
    <mergeCell ref="AE52:AH52"/>
    <mergeCell ref="AL52:AO52"/>
    <mergeCell ref="AP52:AS52"/>
    <mergeCell ref="AT52:AV52"/>
    <mergeCell ref="AW52:AZ52"/>
    <mergeCell ref="E51:F51"/>
    <mergeCell ref="G51:J51"/>
    <mergeCell ref="N51:Q51"/>
    <mergeCell ref="R51:U51"/>
    <mergeCell ref="V51:X51"/>
    <mergeCell ref="Y51:AB51"/>
    <mergeCell ref="AC51:AD51"/>
    <mergeCell ref="AE51:AH51"/>
    <mergeCell ref="AL51:AO51"/>
    <mergeCell ref="AP47:AS47"/>
    <mergeCell ref="AT47:AV47"/>
    <mergeCell ref="AW47:AZ47"/>
    <mergeCell ref="E48:F48"/>
    <mergeCell ref="G48:J48"/>
    <mergeCell ref="N48:Q48"/>
    <mergeCell ref="R48:U48"/>
    <mergeCell ref="V48:X48"/>
    <mergeCell ref="Y48:AB48"/>
    <mergeCell ref="AC48:AD48"/>
    <mergeCell ref="AE48:AH48"/>
    <mergeCell ref="AL48:AO48"/>
    <mergeCell ref="AP48:AS48"/>
    <mergeCell ref="AT48:AV48"/>
    <mergeCell ref="AW48:AZ48"/>
    <mergeCell ref="E47:F47"/>
    <mergeCell ref="G47:J47"/>
    <mergeCell ref="N47:Q47"/>
    <mergeCell ref="R47:U47"/>
    <mergeCell ref="V47:X47"/>
    <mergeCell ref="Y47:AB47"/>
    <mergeCell ref="AC47:AD47"/>
    <mergeCell ref="AE47:AH47"/>
    <mergeCell ref="AL47:AO47"/>
    <mergeCell ref="AP45:AS45"/>
    <mergeCell ref="AT45:AV45"/>
    <mergeCell ref="AW45:AZ45"/>
    <mergeCell ref="E46:F46"/>
    <mergeCell ref="G46:J46"/>
    <mergeCell ref="N46:Q46"/>
    <mergeCell ref="R46:U46"/>
    <mergeCell ref="V46:X46"/>
    <mergeCell ref="Y46:AB46"/>
    <mergeCell ref="AC46:AD46"/>
    <mergeCell ref="AE46:AH46"/>
    <mergeCell ref="AL46:AO46"/>
    <mergeCell ref="AP46:AS46"/>
    <mergeCell ref="AT46:AV46"/>
    <mergeCell ref="AW46:AZ46"/>
    <mergeCell ref="E45:F45"/>
    <mergeCell ref="G45:J45"/>
    <mergeCell ref="N45:Q45"/>
    <mergeCell ref="R45:U45"/>
    <mergeCell ref="V45:X45"/>
    <mergeCell ref="Y45:AB45"/>
    <mergeCell ref="AC45:AD45"/>
    <mergeCell ref="AE45:AH45"/>
    <mergeCell ref="AL45:AO45"/>
    <mergeCell ref="AP43:AS43"/>
    <mergeCell ref="AT43:AV43"/>
    <mergeCell ref="AW43:AZ43"/>
    <mergeCell ref="E44:F44"/>
    <mergeCell ref="G44:J44"/>
    <mergeCell ref="N44:Q44"/>
    <mergeCell ref="R44:U44"/>
    <mergeCell ref="V44:X44"/>
    <mergeCell ref="Y44:AB44"/>
    <mergeCell ref="AC44:AD44"/>
    <mergeCell ref="AE44:AH44"/>
    <mergeCell ref="AL44:AO44"/>
    <mergeCell ref="AP44:AS44"/>
    <mergeCell ref="AT44:AV44"/>
    <mergeCell ref="AW44:AZ44"/>
    <mergeCell ref="E43:F43"/>
    <mergeCell ref="G43:J43"/>
    <mergeCell ref="N43:Q43"/>
    <mergeCell ref="R43:U43"/>
    <mergeCell ref="V43:X43"/>
    <mergeCell ref="Y43:AB43"/>
    <mergeCell ref="AC43:AD43"/>
    <mergeCell ref="AE43:AH43"/>
    <mergeCell ref="AL43:AO43"/>
    <mergeCell ref="AP41:AS41"/>
    <mergeCell ref="AT41:AV41"/>
    <mergeCell ref="AW41:AZ41"/>
    <mergeCell ref="E42:F42"/>
    <mergeCell ref="G42:J42"/>
    <mergeCell ref="N42:Q42"/>
    <mergeCell ref="R42:U42"/>
    <mergeCell ref="V42:X42"/>
    <mergeCell ref="Y42:AB42"/>
    <mergeCell ref="AC42:AD42"/>
    <mergeCell ref="AE42:AH42"/>
    <mergeCell ref="AL42:AO42"/>
    <mergeCell ref="AP42:AS42"/>
    <mergeCell ref="AT42:AV42"/>
    <mergeCell ref="AW42:AZ42"/>
    <mergeCell ref="E41:F41"/>
    <mergeCell ref="G41:J41"/>
    <mergeCell ref="N41:Q41"/>
    <mergeCell ref="R41:U41"/>
    <mergeCell ref="V41:X41"/>
    <mergeCell ref="Y41:AB41"/>
    <mergeCell ref="AC41:AD41"/>
    <mergeCell ref="AE41:AH41"/>
    <mergeCell ref="AL41:AO41"/>
    <mergeCell ref="AP39:AS39"/>
    <mergeCell ref="AT39:AV39"/>
    <mergeCell ref="AW39:AZ39"/>
    <mergeCell ref="E40:F40"/>
    <mergeCell ref="G40:J40"/>
    <mergeCell ref="N40:Q40"/>
    <mergeCell ref="R40:U40"/>
    <mergeCell ref="V40:X40"/>
    <mergeCell ref="Y40:AB40"/>
    <mergeCell ref="AC40:AD40"/>
    <mergeCell ref="AE40:AH40"/>
    <mergeCell ref="AL40:AO40"/>
    <mergeCell ref="AP40:AS40"/>
    <mergeCell ref="AT40:AV40"/>
    <mergeCell ref="AW40:AZ40"/>
    <mergeCell ref="E39:F39"/>
    <mergeCell ref="G39:J39"/>
    <mergeCell ref="N39:Q39"/>
    <mergeCell ref="R39:U39"/>
    <mergeCell ref="V39:X39"/>
    <mergeCell ref="Y39:AB39"/>
    <mergeCell ref="AC39:AD39"/>
    <mergeCell ref="AE39:AH39"/>
    <mergeCell ref="AL39:AO39"/>
    <mergeCell ref="AP37:AS37"/>
    <mergeCell ref="AT37:AV37"/>
    <mergeCell ref="AW37:AZ37"/>
    <mergeCell ref="E38:F38"/>
    <mergeCell ref="G38:J38"/>
    <mergeCell ref="N38:Q38"/>
    <mergeCell ref="R38:U38"/>
    <mergeCell ref="V38:X38"/>
    <mergeCell ref="Y38:AB38"/>
    <mergeCell ref="AC38:AD38"/>
    <mergeCell ref="AE38:AH38"/>
    <mergeCell ref="AL38:AO38"/>
    <mergeCell ref="AP38:AS38"/>
    <mergeCell ref="AT38:AV38"/>
    <mergeCell ref="AW38:AZ38"/>
    <mergeCell ref="E37:F37"/>
    <mergeCell ref="G37:J37"/>
    <mergeCell ref="N37:Q37"/>
    <mergeCell ref="R37:U37"/>
    <mergeCell ref="V37:X37"/>
    <mergeCell ref="Y37:AB37"/>
    <mergeCell ref="AC37:AD37"/>
    <mergeCell ref="AE37:AH37"/>
    <mergeCell ref="AL37:AO37"/>
    <mergeCell ref="AP33:AS33"/>
    <mergeCell ref="AT33:AV33"/>
    <mergeCell ref="AW33:AZ33"/>
    <mergeCell ref="E34:F34"/>
    <mergeCell ref="G34:J34"/>
    <mergeCell ref="N34:Q34"/>
    <mergeCell ref="R34:U34"/>
    <mergeCell ref="V34:X34"/>
    <mergeCell ref="Y34:AB34"/>
    <mergeCell ref="AC34:AD34"/>
    <mergeCell ref="AE34:AH34"/>
    <mergeCell ref="AL34:AO34"/>
    <mergeCell ref="AP34:AS34"/>
    <mergeCell ref="AT34:AV34"/>
    <mergeCell ref="AW34:AZ34"/>
    <mergeCell ref="E33:F33"/>
    <mergeCell ref="G33:J33"/>
    <mergeCell ref="N33:Q33"/>
    <mergeCell ref="R33:U33"/>
    <mergeCell ref="V33:X33"/>
    <mergeCell ref="Y33:AB33"/>
    <mergeCell ref="AC33:AD33"/>
    <mergeCell ref="AE33:AH33"/>
    <mergeCell ref="AL33:AO33"/>
    <mergeCell ref="AP31:AS31"/>
    <mergeCell ref="AT31:AV31"/>
    <mergeCell ref="AW31:AZ31"/>
    <mergeCell ref="E32:F32"/>
    <mergeCell ref="G32:J32"/>
    <mergeCell ref="N32:Q32"/>
    <mergeCell ref="R32:U32"/>
    <mergeCell ref="V32:X32"/>
    <mergeCell ref="Y32:AB32"/>
    <mergeCell ref="AC32:AD32"/>
    <mergeCell ref="AE32:AH32"/>
    <mergeCell ref="AL32:AO32"/>
    <mergeCell ref="AP32:AS32"/>
    <mergeCell ref="AT32:AV32"/>
    <mergeCell ref="AW32:AZ32"/>
    <mergeCell ref="E31:F31"/>
    <mergeCell ref="G31:J31"/>
    <mergeCell ref="N31:Q31"/>
    <mergeCell ref="R31:U31"/>
    <mergeCell ref="V31:X31"/>
    <mergeCell ref="Y31:AB31"/>
    <mergeCell ref="AC31:AD31"/>
    <mergeCell ref="AE31:AH31"/>
    <mergeCell ref="AL31:AO31"/>
    <mergeCell ref="AP29:AS29"/>
    <mergeCell ref="AT29:AV29"/>
    <mergeCell ref="AW29:AZ29"/>
    <mergeCell ref="E30:F30"/>
    <mergeCell ref="G30:J30"/>
    <mergeCell ref="N30:Q30"/>
    <mergeCell ref="R30:U30"/>
    <mergeCell ref="V30:X30"/>
    <mergeCell ref="Y30:AB30"/>
    <mergeCell ref="AC30:AD30"/>
    <mergeCell ref="AE30:AH30"/>
    <mergeCell ref="AL30:AO30"/>
    <mergeCell ref="AP30:AS30"/>
    <mergeCell ref="AT30:AV30"/>
    <mergeCell ref="AW30:AZ30"/>
    <mergeCell ref="E29:F29"/>
    <mergeCell ref="G29:J29"/>
    <mergeCell ref="N29:Q29"/>
    <mergeCell ref="R29:U29"/>
    <mergeCell ref="V29:X29"/>
    <mergeCell ref="Y29:AB29"/>
    <mergeCell ref="AC29:AD29"/>
    <mergeCell ref="AE29:AH29"/>
    <mergeCell ref="AL29:AO29"/>
    <mergeCell ref="AP27:AS27"/>
    <mergeCell ref="AT27:AV27"/>
    <mergeCell ref="AW27:AZ27"/>
    <mergeCell ref="E28:F28"/>
    <mergeCell ref="G28:J28"/>
    <mergeCell ref="N28:Q28"/>
    <mergeCell ref="R28:U28"/>
    <mergeCell ref="V28:X28"/>
    <mergeCell ref="Y28:AB28"/>
    <mergeCell ref="AC28:AD28"/>
    <mergeCell ref="AE28:AH28"/>
    <mergeCell ref="AL28:AO28"/>
    <mergeCell ref="AP28:AS28"/>
    <mergeCell ref="AT28:AV28"/>
    <mergeCell ref="AW28:AZ28"/>
    <mergeCell ref="E27:F27"/>
    <mergeCell ref="G27:J27"/>
    <mergeCell ref="N27:Q27"/>
    <mergeCell ref="R27:U27"/>
    <mergeCell ref="V27:X27"/>
    <mergeCell ref="Y27:AB27"/>
    <mergeCell ref="AC27:AD27"/>
    <mergeCell ref="AE27:AH27"/>
    <mergeCell ref="AL27:AO27"/>
    <mergeCell ref="E26:F26"/>
    <mergeCell ref="G26:J26"/>
    <mergeCell ref="N26:Q26"/>
    <mergeCell ref="R26:U26"/>
    <mergeCell ref="V26:X26"/>
    <mergeCell ref="Y26:AB26"/>
    <mergeCell ref="AC26:AD26"/>
    <mergeCell ref="AE26:AH26"/>
    <mergeCell ref="AL26:AO26"/>
    <mergeCell ref="AP26:AS26"/>
    <mergeCell ref="AT26:AV26"/>
    <mergeCell ref="AW26:AZ26"/>
    <mergeCell ref="E25:F25"/>
    <mergeCell ref="G25:J25"/>
    <mergeCell ref="N25:Q25"/>
    <mergeCell ref="R25:U25"/>
    <mergeCell ref="V25:X25"/>
    <mergeCell ref="Y25:AB25"/>
    <mergeCell ref="AC25:AD25"/>
    <mergeCell ref="AE25:AH25"/>
    <mergeCell ref="AL25:AO25"/>
    <mergeCell ref="AI23:AK23"/>
    <mergeCell ref="AL23:AO23"/>
    <mergeCell ref="E24:F24"/>
    <mergeCell ref="G24:J24"/>
    <mergeCell ref="N24:Q24"/>
    <mergeCell ref="R24:U24"/>
    <mergeCell ref="V24:X24"/>
    <mergeCell ref="Y24:AB24"/>
    <mergeCell ref="AC24:AD24"/>
    <mergeCell ref="AE24:AH24"/>
    <mergeCell ref="AL24:AO24"/>
    <mergeCell ref="AP24:AS24"/>
    <mergeCell ref="AT24:AV24"/>
    <mergeCell ref="AW24:AZ24"/>
    <mergeCell ref="AP25:AS25"/>
    <mergeCell ref="AT25:AV25"/>
    <mergeCell ref="AW25:AZ25"/>
    <mergeCell ref="AE18:AF18"/>
    <mergeCell ref="G6:H6"/>
    <mergeCell ref="E20:F23"/>
    <mergeCell ref="G20:J23"/>
    <mergeCell ref="K20:Q22"/>
    <mergeCell ref="R20:U23"/>
    <mergeCell ref="V20:X23"/>
    <mergeCell ref="Y20:AB23"/>
    <mergeCell ref="AC20:AD23"/>
    <mergeCell ref="AE20:AH23"/>
    <mergeCell ref="BJ7:BJ9"/>
    <mergeCell ref="BJ12:BJ14"/>
    <mergeCell ref="E16:F16"/>
    <mergeCell ref="I16:J16"/>
    <mergeCell ref="M16:N16"/>
    <mergeCell ref="Q16:R16"/>
    <mergeCell ref="U16:V16"/>
    <mergeCell ref="Y16:Z16"/>
    <mergeCell ref="AO16:AP16"/>
    <mergeCell ref="AS16:AT16"/>
    <mergeCell ref="AW16:AX16"/>
    <mergeCell ref="BA16:BB16"/>
    <mergeCell ref="BE16:BF16"/>
    <mergeCell ref="AC16:AD16"/>
    <mergeCell ref="AG16:AH16"/>
    <mergeCell ref="AK16:AL16"/>
    <mergeCell ref="AI20:AO22"/>
    <mergeCell ref="AP20:AS23"/>
    <mergeCell ref="AT20:AV23"/>
    <mergeCell ref="AW20:AZ23"/>
    <mergeCell ref="K23:M23"/>
    <mergeCell ref="N23:Q23"/>
    <mergeCell ref="AN231:AW231"/>
    <mergeCell ref="AX231:BA231"/>
    <mergeCell ref="AN232:AW232"/>
    <mergeCell ref="AX232:BA232"/>
    <mergeCell ref="AG233:AW233"/>
    <mergeCell ref="AX233:BA233"/>
    <mergeCell ref="F233:G233"/>
    <mergeCell ref="J233:K233"/>
    <mergeCell ref="N233:O233"/>
    <mergeCell ref="R233:S233"/>
    <mergeCell ref="V233:W233"/>
    <mergeCell ref="AA233:AC233"/>
    <mergeCell ref="AD229:AE229"/>
    <mergeCell ref="AF229:AI229"/>
    <mergeCell ref="AM229:AP229"/>
    <mergeCell ref="AQ229:AT229"/>
    <mergeCell ref="AU229:AW229"/>
    <mergeCell ref="AX229:BA229"/>
    <mergeCell ref="AD230:AE230"/>
    <mergeCell ref="AF230:AI230"/>
    <mergeCell ref="AM230:AP230"/>
    <mergeCell ref="AQ230:AT230"/>
    <mergeCell ref="AU230:AW230"/>
    <mergeCell ref="AX230:BA230"/>
    <mergeCell ref="F229:G229"/>
    <mergeCell ref="H229:K229"/>
    <mergeCell ref="O229:R229"/>
    <mergeCell ref="S229:V229"/>
    <mergeCell ref="W229:Y229"/>
    <mergeCell ref="Z229:AC229"/>
    <mergeCell ref="AQ227:AT227"/>
    <mergeCell ref="AU227:AW227"/>
    <mergeCell ref="AX227:BA227"/>
    <mergeCell ref="AD228:AE228"/>
    <mergeCell ref="AF228:AI228"/>
    <mergeCell ref="AM228:AP228"/>
    <mergeCell ref="AQ228:AT228"/>
    <mergeCell ref="AU228:AW228"/>
    <mergeCell ref="AX228:BA228"/>
    <mergeCell ref="AQ225:AT225"/>
    <mergeCell ref="AU225:AW225"/>
    <mergeCell ref="AX225:BA225"/>
    <mergeCell ref="AD226:AE226"/>
    <mergeCell ref="AF226:AI226"/>
    <mergeCell ref="AM226:AP226"/>
    <mergeCell ref="AQ226:AT226"/>
    <mergeCell ref="AU226:AW226"/>
    <mergeCell ref="AX226:BA226"/>
    <mergeCell ref="AD225:AE225"/>
    <mergeCell ref="AF225:AI225"/>
    <mergeCell ref="AM225:AP225"/>
    <mergeCell ref="AD227:AE227"/>
    <mergeCell ref="AF227:AI227"/>
    <mergeCell ref="AM227:AP227"/>
    <mergeCell ref="AQ223:AT223"/>
    <mergeCell ref="AU223:AW223"/>
    <mergeCell ref="AX223:BA223"/>
    <mergeCell ref="AD224:AE224"/>
    <mergeCell ref="AF224:AI224"/>
    <mergeCell ref="AM224:AP224"/>
    <mergeCell ref="AQ224:AT224"/>
    <mergeCell ref="AU224:AW224"/>
    <mergeCell ref="AX224:BA224"/>
    <mergeCell ref="AQ221:AT221"/>
    <mergeCell ref="AU221:AW221"/>
    <mergeCell ref="AX221:BA221"/>
    <mergeCell ref="AD222:AE222"/>
    <mergeCell ref="AF222:AI222"/>
    <mergeCell ref="AM222:AP222"/>
    <mergeCell ref="AQ222:AT222"/>
    <mergeCell ref="AU222:AW222"/>
    <mergeCell ref="AX222:BA222"/>
    <mergeCell ref="AD221:AE221"/>
    <mergeCell ref="AF221:AI221"/>
    <mergeCell ref="AM221:AP221"/>
    <mergeCell ref="AD223:AE223"/>
    <mergeCell ref="AF223:AI223"/>
    <mergeCell ref="AM223:AP223"/>
    <mergeCell ref="AQ219:AT219"/>
    <mergeCell ref="AU219:AW219"/>
    <mergeCell ref="AX219:BA219"/>
    <mergeCell ref="AD220:AE220"/>
    <mergeCell ref="AF220:AI220"/>
    <mergeCell ref="AM220:AP220"/>
    <mergeCell ref="AQ220:AT220"/>
    <mergeCell ref="AU220:AW220"/>
    <mergeCell ref="AX220:BA220"/>
    <mergeCell ref="AQ214:AT217"/>
    <mergeCell ref="AU214:AW217"/>
    <mergeCell ref="AX214:BA217"/>
    <mergeCell ref="AJ217:AL217"/>
    <mergeCell ref="AM217:AP217"/>
    <mergeCell ref="AD218:AE218"/>
    <mergeCell ref="AF218:AI218"/>
    <mergeCell ref="AM218:AP218"/>
    <mergeCell ref="AQ218:AT218"/>
    <mergeCell ref="AU218:AW218"/>
    <mergeCell ref="AX218:BA218"/>
    <mergeCell ref="AD214:AE217"/>
    <mergeCell ref="AF214:AI217"/>
    <mergeCell ref="AJ214:AP216"/>
    <mergeCell ref="AD219:AE219"/>
    <mergeCell ref="AF219:AI219"/>
    <mergeCell ref="AM219:AP219"/>
    <mergeCell ref="F227:G227"/>
    <mergeCell ref="H227:K227"/>
    <mergeCell ref="O227:R227"/>
    <mergeCell ref="S227:V227"/>
    <mergeCell ref="W227:Y227"/>
    <mergeCell ref="Z227:AC227"/>
    <mergeCell ref="F228:G228"/>
    <mergeCell ref="H228:K228"/>
    <mergeCell ref="O228:R228"/>
    <mergeCell ref="S228:V228"/>
    <mergeCell ref="W228:Y228"/>
    <mergeCell ref="Z228:AC228"/>
    <mergeCell ref="F225:G225"/>
    <mergeCell ref="H225:K225"/>
    <mergeCell ref="O225:R225"/>
    <mergeCell ref="S225:V225"/>
    <mergeCell ref="W225:Y225"/>
    <mergeCell ref="Z225:AC225"/>
    <mergeCell ref="F226:G226"/>
    <mergeCell ref="H226:K226"/>
    <mergeCell ref="O226:R226"/>
    <mergeCell ref="S226:V226"/>
    <mergeCell ref="W226:Y226"/>
    <mergeCell ref="Z226:AC226"/>
    <mergeCell ref="F223:G223"/>
    <mergeCell ref="H223:K223"/>
    <mergeCell ref="O223:R223"/>
    <mergeCell ref="S223:V223"/>
    <mergeCell ref="W223:Y223"/>
    <mergeCell ref="Z223:AC223"/>
    <mergeCell ref="F224:G224"/>
    <mergeCell ref="H224:K224"/>
    <mergeCell ref="O224:R224"/>
    <mergeCell ref="S224:V224"/>
    <mergeCell ref="W224:Y224"/>
    <mergeCell ref="Z224:AC224"/>
    <mergeCell ref="F221:G221"/>
    <mergeCell ref="H221:K221"/>
    <mergeCell ref="O221:R221"/>
    <mergeCell ref="S221:V221"/>
    <mergeCell ref="W221:Y221"/>
    <mergeCell ref="Z221:AC221"/>
    <mergeCell ref="F222:G222"/>
    <mergeCell ref="H222:K222"/>
    <mergeCell ref="O222:R222"/>
    <mergeCell ref="S222:V222"/>
    <mergeCell ref="W222:Y222"/>
    <mergeCell ref="Z222:AC222"/>
    <mergeCell ref="F219:G219"/>
    <mergeCell ref="H219:K219"/>
    <mergeCell ref="O219:R219"/>
    <mergeCell ref="S219:V219"/>
    <mergeCell ref="W219:Y219"/>
    <mergeCell ref="Z219:AC219"/>
    <mergeCell ref="F220:G220"/>
    <mergeCell ref="H220:K220"/>
    <mergeCell ref="O220:R220"/>
    <mergeCell ref="S220:V220"/>
    <mergeCell ref="W220:Y220"/>
    <mergeCell ref="Z220:AC220"/>
    <mergeCell ref="F214:G217"/>
    <mergeCell ref="H214:K217"/>
    <mergeCell ref="L214:R216"/>
    <mergeCell ref="S214:V217"/>
    <mergeCell ref="W214:Y217"/>
    <mergeCell ref="Z214:AC217"/>
    <mergeCell ref="L217:N217"/>
    <mergeCell ref="O217:R217"/>
    <mergeCell ref="F218:G218"/>
    <mergeCell ref="H218:K218"/>
    <mergeCell ref="O218:R218"/>
    <mergeCell ref="S218:V218"/>
    <mergeCell ref="W218:Y218"/>
    <mergeCell ref="Z218:AC218"/>
    <mergeCell ref="R210:S210"/>
    <mergeCell ref="V210:W210"/>
    <mergeCell ref="AD210:AE210"/>
    <mergeCell ref="AH210:AI210"/>
    <mergeCell ref="AL210:AM210"/>
    <mergeCell ref="Z210:AA210"/>
    <mergeCell ref="AB212:AC212"/>
    <mergeCell ref="AQ202:AQ204"/>
    <mergeCell ref="AQ206:AQ208"/>
    <mergeCell ref="R201:S201"/>
    <mergeCell ref="AN193:AW193"/>
    <mergeCell ref="AX193:BA193"/>
    <mergeCell ref="AN194:AW194"/>
    <mergeCell ref="AX194:BA194"/>
    <mergeCell ref="AG195:AW195"/>
    <mergeCell ref="AX195:BA195"/>
    <mergeCell ref="AD189:AE189"/>
    <mergeCell ref="AF189:AI189"/>
    <mergeCell ref="AM189:AP189"/>
    <mergeCell ref="AQ189:AT189"/>
    <mergeCell ref="AU189:AW189"/>
    <mergeCell ref="AX189:BA189"/>
    <mergeCell ref="AD190:AE190"/>
    <mergeCell ref="AF190:AI190"/>
    <mergeCell ref="AM190:AP190"/>
    <mergeCell ref="AQ190:AT190"/>
    <mergeCell ref="AU190:AW190"/>
    <mergeCell ref="AX190:BA190"/>
    <mergeCell ref="F195:G195"/>
    <mergeCell ref="J195:K195"/>
    <mergeCell ref="N195:O195"/>
    <mergeCell ref="R195:S195"/>
    <mergeCell ref="V195:W195"/>
    <mergeCell ref="AA195:AC195"/>
    <mergeCell ref="AD191:AE191"/>
    <mergeCell ref="AF191:AI191"/>
    <mergeCell ref="AM191:AP191"/>
    <mergeCell ref="AQ191:AT191"/>
    <mergeCell ref="AU191:AW191"/>
    <mergeCell ref="AX191:BA191"/>
    <mergeCell ref="AD192:AE192"/>
    <mergeCell ref="AF192:AI192"/>
    <mergeCell ref="AM192:AP192"/>
    <mergeCell ref="AQ192:AT192"/>
    <mergeCell ref="AU192:AW192"/>
    <mergeCell ref="AX192:BA192"/>
    <mergeCell ref="F191:G191"/>
    <mergeCell ref="H191:K191"/>
    <mergeCell ref="O191:R191"/>
    <mergeCell ref="S191:V191"/>
    <mergeCell ref="W191:Y191"/>
    <mergeCell ref="Z191:AC191"/>
    <mergeCell ref="AQ187:AT187"/>
    <mergeCell ref="AU187:AW187"/>
    <mergeCell ref="AX187:BA187"/>
    <mergeCell ref="AD188:AE188"/>
    <mergeCell ref="AF188:AI188"/>
    <mergeCell ref="AM188:AP188"/>
    <mergeCell ref="AQ188:AT188"/>
    <mergeCell ref="AU188:AW188"/>
    <mergeCell ref="AX188:BA188"/>
    <mergeCell ref="AD185:AE185"/>
    <mergeCell ref="AF185:AI185"/>
    <mergeCell ref="AM185:AP185"/>
    <mergeCell ref="AQ185:AT185"/>
    <mergeCell ref="AU185:AW185"/>
    <mergeCell ref="AX185:BA185"/>
    <mergeCell ref="AD186:AE186"/>
    <mergeCell ref="AF186:AI186"/>
    <mergeCell ref="AM186:AP186"/>
    <mergeCell ref="AQ186:AT186"/>
    <mergeCell ref="AU186:AW186"/>
    <mergeCell ref="AX186:BA186"/>
    <mergeCell ref="AD187:AE187"/>
    <mergeCell ref="AF187:AI187"/>
    <mergeCell ref="AM187:AP187"/>
    <mergeCell ref="AD183:AE183"/>
    <mergeCell ref="AF183:AI183"/>
    <mergeCell ref="AM183:AP183"/>
    <mergeCell ref="AQ183:AT183"/>
    <mergeCell ref="AU183:AW183"/>
    <mergeCell ref="AX183:BA183"/>
    <mergeCell ref="AD184:AE184"/>
    <mergeCell ref="AF184:AI184"/>
    <mergeCell ref="AM184:AP184"/>
    <mergeCell ref="AQ184:AT184"/>
    <mergeCell ref="AU184:AW184"/>
    <mergeCell ref="AX184:BA184"/>
    <mergeCell ref="AD181:AE181"/>
    <mergeCell ref="AF181:AI181"/>
    <mergeCell ref="AM181:AP181"/>
    <mergeCell ref="AQ181:AT181"/>
    <mergeCell ref="AU181:AW181"/>
    <mergeCell ref="AX181:BA181"/>
    <mergeCell ref="AD182:AE182"/>
    <mergeCell ref="AF182:AI182"/>
    <mergeCell ref="AM182:AP182"/>
    <mergeCell ref="AQ182:AT182"/>
    <mergeCell ref="AU182:AW182"/>
    <mergeCell ref="AX182:BA182"/>
    <mergeCell ref="AU179:AW179"/>
    <mergeCell ref="AX179:BA179"/>
    <mergeCell ref="AD180:AE180"/>
    <mergeCell ref="AF180:AI180"/>
    <mergeCell ref="AM180:AP180"/>
    <mergeCell ref="AQ180:AT180"/>
    <mergeCell ref="AU180:AW180"/>
    <mergeCell ref="AX180:BA180"/>
    <mergeCell ref="AD177:AE177"/>
    <mergeCell ref="AF177:AI177"/>
    <mergeCell ref="AM177:AP177"/>
    <mergeCell ref="AQ177:AT177"/>
    <mergeCell ref="AU177:AW177"/>
    <mergeCell ref="AX177:BA177"/>
    <mergeCell ref="AD178:AE178"/>
    <mergeCell ref="AF178:AI178"/>
    <mergeCell ref="AM178:AP178"/>
    <mergeCell ref="AQ178:AT178"/>
    <mergeCell ref="AU178:AW178"/>
    <mergeCell ref="AX178:BA178"/>
    <mergeCell ref="AU172:AW175"/>
    <mergeCell ref="AX172:BA175"/>
    <mergeCell ref="AJ175:AL175"/>
    <mergeCell ref="AM175:AP175"/>
    <mergeCell ref="AD176:AE176"/>
    <mergeCell ref="AF176:AI176"/>
    <mergeCell ref="AM176:AP176"/>
    <mergeCell ref="AQ176:AT176"/>
    <mergeCell ref="AU176:AW176"/>
    <mergeCell ref="AX176:BA176"/>
    <mergeCell ref="F190:G190"/>
    <mergeCell ref="H190:K190"/>
    <mergeCell ref="O190:R190"/>
    <mergeCell ref="S190:V190"/>
    <mergeCell ref="W190:Y190"/>
    <mergeCell ref="Z190:AC190"/>
    <mergeCell ref="F188:G188"/>
    <mergeCell ref="H188:K188"/>
    <mergeCell ref="O188:R188"/>
    <mergeCell ref="S188:V188"/>
    <mergeCell ref="W188:Y188"/>
    <mergeCell ref="Z188:AC188"/>
    <mergeCell ref="F189:G189"/>
    <mergeCell ref="H189:K189"/>
    <mergeCell ref="O189:R189"/>
    <mergeCell ref="S189:V189"/>
    <mergeCell ref="W189:Y189"/>
    <mergeCell ref="Z189:AC189"/>
    <mergeCell ref="AD179:AE179"/>
    <mergeCell ref="AF179:AI179"/>
    <mergeCell ref="AM179:AP179"/>
    <mergeCell ref="AQ179:AT179"/>
    <mergeCell ref="F186:G186"/>
    <mergeCell ref="H186:K186"/>
    <mergeCell ref="O186:R186"/>
    <mergeCell ref="S186:V186"/>
    <mergeCell ref="W186:Y186"/>
    <mergeCell ref="Z186:AC186"/>
    <mergeCell ref="F187:G187"/>
    <mergeCell ref="H187:K187"/>
    <mergeCell ref="O187:R187"/>
    <mergeCell ref="S187:V187"/>
    <mergeCell ref="W187:Y187"/>
    <mergeCell ref="Z187:AC187"/>
    <mergeCell ref="F184:G184"/>
    <mergeCell ref="H184:K184"/>
    <mergeCell ref="O184:R184"/>
    <mergeCell ref="S184:V184"/>
    <mergeCell ref="W184:Y184"/>
    <mergeCell ref="Z184:AC184"/>
    <mergeCell ref="F185:G185"/>
    <mergeCell ref="H185:K185"/>
    <mergeCell ref="O185:R185"/>
    <mergeCell ref="S185:V185"/>
    <mergeCell ref="W185:Y185"/>
    <mergeCell ref="Z185:AC185"/>
    <mergeCell ref="F182:G182"/>
    <mergeCell ref="H182:K182"/>
    <mergeCell ref="O182:R182"/>
    <mergeCell ref="S182:V182"/>
    <mergeCell ref="W182:Y182"/>
    <mergeCell ref="Z182:AC182"/>
    <mergeCell ref="F183:G183"/>
    <mergeCell ref="H183:K183"/>
    <mergeCell ref="O183:R183"/>
    <mergeCell ref="S183:V183"/>
    <mergeCell ref="W183:Y183"/>
    <mergeCell ref="Z183:AC183"/>
    <mergeCell ref="F180:G180"/>
    <mergeCell ref="H180:K180"/>
    <mergeCell ref="O180:R180"/>
    <mergeCell ref="S180:V180"/>
    <mergeCell ref="W180:Y180"/>
    <mergeCell ref="Z180:AC180"/>
    <mergeCell ref="F181:G181"/>
    <mergeCell ref="H181:K181"/>
    <mergeCell ref="O181:R181"/>
    <mergeCell ref="S181:V181"/>
    <mergeCell ref="W181:Y181"/>
    <mergeCell ref="Z181:AC181"/>
    <mergeCell ref="F178:G178"/>
    <mergeCell ref="H178:K178"/>
    <mergeCell ref="O178:R178"/>
    <mergeCell ref="S178:V178"/>
    <mergeCell ref="W178:Y178"/>
    <mergeCell ref="Z178:AC178"/>
    <mergeCell ref="F179:G179"/>
    <mergeCell ref="H179:K179"/>
    <mergeCell ref="O179:R179"/>
    <mergeCell ref="S179:V179"/>
    <mergeCell ref="W179:Y179"/>
    <mergeCell ref="Z179:AC179"/>
    <mergeCell ref="F176:G176"/>
    <mergeCell ref="H176:K176"/>
    <mergeCell ref="O176:R176"/>
    <mergeCell ref="S176:V176"/>
    <mergeCell ref="W176:Y176"/>
    <mergeCell ref="Z176:AC176"/>
    <mergeCell ref="F177:G177"/>
    <mergeCell ref="H177:K177"/>
    <mergeCell ref="O177:R177"/>
    <mergeCell ref="S177:V177"/>
    <mergeCell ref="W177:Y177"/>
    <mergeCell ref="Z177:AC177"/>
    <mergeCell ref="AB170:AC170"/>
    <mergeCell ref="F172:G175"/>
    <mergeCell ref="H172:K175"/>
    <mergeCell ref="L172:R174"/>
    <mergeCell ref="S172:V175"/>
    <mergeCell ref="W172:Y175"/>
    <mergeCell ref="Z172:AC175"/>
    <mergeCell ref="L175:N175"/>
    <mergeCell ref="O175:R175"/>
    <mergeCell ref="N168:O168"/>
    <mergeCell ref="R168:S168"/>
    <mergeCell ref="V168:W168"/>
    <mergeCell ref="Z168:AA168"/>
    <mergeCell ref="AD168:AE168"/>
    <mergeCell ref="AH168:AI168"/>
    <mergeCell ref="AL168:AM168"/>
    <mergeCell ref="AP168:AQ168"/>
    <mergeCell ref="AD172:AE175"/>
    <mergeCell ref="AF172:AI175"/>
    <mergeCell ref="AJ172:AP174"/>
    <mergeCell ref="AQ172:AT175"/>
    <mergeCell ref="AU160:AU162"/>
    <mergeCell ref="AU164:AU166"/>
    <mergeCell ref="AN151:AW151"/>
    <mergeCell ref="AX151:BA151"/>
    <mergeCell ref="AN152:AW152"/>
    <mergeCell ref="AX152:BA152"/>
    <mergeCell ref="AG153:AW153"/>
    <mergeCell ref="AX153:BA153"/>
    <mergeCell ref="F153:G153"/>
    <mergeCell ref="J153:K153"/>
    <mergeCell ref="N153:O153"/>
    <mergeCell ref="R153:S153"/>
    <mergeCell ref="V153:W153"/>
    <mergeCell ref="AA153:AC153"/>
    <mergeCell ref="AD149:AE149"/>
    <mergeCell ref="AF149:AI149"/>
    <mergeCell ref="AM149:AP149"/>
    <mergeCell ref="AQ149:AT149"/>
    <mergeCell ref="AU149:AW149"/>
    <mergeCell ref="AX149:BA149"/>
    <mergeCell ref="AD150:AE150"/>
    <mergeCell ref="AF150:AI150"/>
    <mergeCell ref="AM150:AP150"/>
    <mergeCell ref="AQ150:AT150"/>
    <mergeCell ref="AU150:AW150"/>
    <mergeCell ref="AX150:BA150"/>
    <mergeCell ref="P158:Q158"/>
    <mergeCell ref="AD147:AE147"/>
    <mergeCell ref="AF147:AI147"/>
    <mergeCell ref="AM147:AP147"/>
    <mergeCell ref="AQ147:AT147"/>
    <mergeCell ref="AU147:AW147"/>
    <mergeCell ref="AX147:BA147"/>
    <mergeCell ref="AD148:AE148"/>
    <mergeCell ref="AF148:AI148"/>
    <mergeCell ref="AM148:AP148"/>
    <mergeCell ref="AQ148:AT148"/>
    <mergeCell ref="AU148:AW148"/>
    <mergeCell ref="AX148:BA148"/>
    <mergeCell ref="AD145:AE145"/>
    <mergeCell ref="AF145:AI145"/>
    <mergeCell ref="AM145:AP145"/>
    <mergeCell ref="AQ145:AT145"/>
    <mergeCell ref="AU145:AW145"/>
    <mergeCell ref="AX145:BA145"/>
    <mergeCell ref="AD146:AE146"/>
    <mergeCell ref="AF146:AI146"/>
    <mergeCell ref="AM146:AP146"/>
    <mergeCell ref="AQ146:AT146"/>
    <mergeCell ref="AU146:AW146"/>
    <mergeCell ref="AX146:BA146"/>
    <mergeCell ref="AD143:AE143"/>
    <mergeCell ref="AF143:AI143"/>
    <mergeCell ref="AM143:AP143"/>
    <mergeCell ref="AQ143:AT143"/>
    <mergeCell ref="AU143:AW143"/>
    <mergeCell ref="AX143:BA143"/>
    <mergeCell ref="AD144:AE144"/>
    <mergeCell ref="AF144:AI144"/>
    <mergeCell ref="AM144:AP144"/>
    <mergeCell ref="AQ144:AT144"/>
    <mergeCell ref="AU144:AW144"/>
    <mergeCell ref="AX144:BA144"/>
    <mergeCell ref="AD141:AE141"/>
    <mergeCell ref="AF141:AI141"/>
    <mergeCell ref="AM141:AP141"/>
    <mergeCell ref="AQ141:AT141"/>
    <mergeCell ref="AU141:AW141"/>
    <mergeCell ref="AX141:BA141"/>
    <mergeCell ref="AD142:AE142"/>
    <mergeCell ref="AF142:AI142"/>
    <mergeCell ref="AM142:AP142"/>
    <mergeCell ref="AQ142:AT142"/>
    <mergeCell ref="AU142:AW142"/>
    <mergeCell ref="AX142:BA142"/>
    <mergeCell ref="AD139:AE139"/>
    <mergeCell ref="AF139:AI139"/>
    <mergeCell ref="AM139:AP139"/>
    <mergeCell ref="AQ139:AT139"/>
    <mergeCell ref="AU139:AW139"/>
    <mergeCell ref="AX139:BA139"/>
    <mergeCell ref="AD140:AE140"/>
    <mergeCell ref="AF140:AI140"/>
    <mergeCell ref="AM140:AP140"/>
    <mergeCell ref="AQ140:AT140"/>
    <mergeCell ref="AU140:AW140"/>
    <mergeCell ref="AX140:BA140"/>
    <mergeCell ref="AD137:AE137"/>
    <mergeCell ref="AF137:AI137"/>
    <mergeCell ref="AM137:AP137"/>
    <mergeCell ref="AQ137:AT137"/>
    <mergeCell ref="AU137:AW137"/>
    <mergeCell ref="AX137:BA137"/>
    <mergeCell ref="AD138:AE138"/>
    <mergeCell ref="AF138:AI138"/>
    <mergeCell ref="AM138:AP138"/>
    <mergeCell ref="AQ138:AT138"/>
    <mergeCell ref="AU138:AW138"/>
    <mergeCell ref="AX138:BA138"/>
    <mergeCell ref="AD135:AE135"/>
    <mergeCell ref="AF135:AI135"/>
    <mergeCell ref="AM135:AP135"/>
    <mergeCell ref="AQ135:AT135"/>
    <mergeCell ref="AU135:AW135"/>
    <mergeCell ref="AX135:BA135"/>
    <mergeCell ref="AD136:AE136"/>
    <mergeCell ref="AF136:AI136"/>
    <mergeCell ref="AM136:AP136"/>
    <mergeCell ref="AQ136:AT136"/>
    <mergeCell ref="AU136:AW136"/>
    <mergeCell ref="AX136:BA136"/>
    <mergeCell ref="AD133:AE133"/>
    <mergeCell ref="AF133:AI133"/>
    <mergeCell ref="AM133:AP133"/>
    <mergeCell ref="AQ133:AT133"/>
    <mergeCell ref="AU133:AW133"/>
    <mergeCell ref="AX133:BA133"/>
    <mergeCell ref="AD134:AE134"/>
    <mergeCell ref="AF134:AI134"/>
    <mergeCell ref="AM134:AP134"/>
    <mergeCell ref="AQ134:AT134"/>
    <mergeCell ref="AU134:AW134"/>
    <mergeCell ref="AX134:BA134"/>
    <mergeCell ref="AD131:AE131"/>
    <mergeCell ref="AF131:AI131"/>
    <mergeCell ref="AM131:AP131"/>
    <mergeCell ref="AQ131:AT131"/>
    <mergeCell ref="AU131:AW131"/>
    <mergeCell ref="AX131:BA131"/>
    <mergeCell ref="AD132:AE132"/>
    <mergeCell ref="AF132:AI132"/>
    <mergeCell ref="AM132:AP132"/>
    <mergeCell ref="AQ132:AT132"/>
    <mergeCell ref="AU132:AW132"/>
    <mergeCell ref="AX132:BA132"/>
    <mergeCell ref="AD126:AE129"/>
    <mergeCell ref="AF126:AI129"/>
    <mergeCell ref="AJ126:AP128"/>
    <mergeCell ref="AQ126:AT129"/>
    <mergeCell ref="AU126:AW129"/>
    <mergeCell ref="AX126:BA129"/>
    <mergeCell ref="AJ129:AL129"/>
    <mergeCell ref="AM129:AP129"/>
    <mergeCell ref="AD130:AE130"/>
    <mergeCell ref="AF130:AI130"/>
    <mergeCell ref="AM130:AP130"/>
    <mergeCell ref="AQ130:AT130"/>
    <mergeCell ref="AU130:AW130"/>
    <mergeCell ref="AX130:BA130"/>
    <mergeCell ref="F148:G148"/>
    <mergeCell ref="H148:K148"/>
    <mergeCell ref="O148:R148"/>
    <mergeCell ref="S148:V148"/>
    <mergeCell ref="W148:Y148"/>
    <mergeCell ref="Z148:AC148"/>
    <mergeCell ref="F149:G149"/>
    <mergeCell ref="H149:K149"/>
    <mergeCell ref="O149:R149"/>
    <mergeCell ref="S149:V149"/>
    <mergeCell ref="W149:Y149"/>
    <mergeCell ref="Z149:AC149"/>
    <mergeCell ref="F146:G146"/>
    <mergeCell ref="H146:K146"/>
    <mergeCell ref="O146:R146"/>
    <mergeCell ref="S146:V146"/>
    <mergeCell ref="W146:Y146"/>
    <mergeCell ref="Z146:AC146"/>
    <mergeCell ref="F147:G147"/>
    <mergeCell ref="H147:K147"/>
    <mergeCell ref="O147:R147"/>
    <mergeCell ref="S147:V147"/>
    <mergeCell ref="W147:Y147"/>
    <mergeCell ref="Z147:AC147"/>
    <mergeCell ref="F144:G144"/>
    <mergeCell ref="H144:K144"/>
    <mergeCell ref="O144:R144"/>
    <mergeCell ref="S144:V144"/>
    <mergeCell ref="W144:Y144"/>
    <mergeCell ref="Z144:AC144"/>
    <mergeCell ref="F145:G145"/>
    <mergeCell ref="H145:K145"/>
    <mergeCell ref="O145:R145"/>
    <mergeCell ref="S145:V145"/>
    <mergeCell ref="W145:Y145"/>
    <mergeCell ref="Z145:AC145"/>
    <mergeCell ref="F142:G142"/>
    <mergeCell ref="H142:K142"/>
    <mergeCell ref="O142:R142"/>
    <mergeCell ref="S142:V142"/>
    <mergeCell ref="W142:Y142"/>
    <mergeCell ref="Z142:AC142"/>
    <mergeCell ref="F143:G143"/>
    <mergeCell ref="H143:K143"/>
    <mergeCell ref="O143:R143"/>
    <mergeCell ref="S143:V143"/>
    <mergeCell ref="W143:Y143"/>
    <mergeCell ref="Z143:AC143"/>
    <mergeCell ref="F140:G140"/>
    <mergeCell ref="H140:K140"/>
    <mergeCell ref="O140:R140"/>
    <mergeCell ref="S140:V140"/>
    <mergeCell ref="W140:Y140"/>
    <mergeCell ref="Z140:AC140"/>
    <mergeCell ref="F141:G141"/>
    <mergeCell ref="H141:K141"/>
    <mergeCell ref="O141:R141"/>
    <mergeCell ref="S141:V141"/>
    <mergeCell ref="W141:Y141"/>
    <mergeCell ref="Z141:AC141"/>
    <mergeCell ref="F138:G138"/>
    <mergeCell ref="H138:K138"/>
    <mergeCell ref="O138:R138"/>
    <mergeCell ref="S138:V138"/>
    <mergeCell ref="W138:Y138"/>
    <mergeCell ref="Z138:AC138"/>
    <mergeCell ref="F139:G139"/>
    <mergeCell ref="H139:K139"/>
    <mergeCell ref="O139:R139"/>
    <mergeCell ref="S139:V139"/>
    <mergeCell ref="W139:Y139"/>
    <mergeCell ref="Z139:AC139"/>
    <mergeCell ref="F136:G136"/>
    <mergeCell ref="H136:K136"/>
    <mergeCell ref="O136:R136"/>
    <mergeCell ref="S136:V136"/>
    <mergeCell ref="W136:Y136"/>
    <mergeCell ref="Z136:AC136"/>
    <mergeCell ref="F137:G137"/>
    <mergeCell ref="H137:K137"/>
    <mergeCell ref="O137:R137"/>
    <mergeCell ref="S137:V137"/>
    <mergeCell ref="W137:Y137"/>
    <mergeCell ref="Z137:AC137"/>
    <mergeCell ref="F134:G134"/>
    <mergeCell ref="H134:K134"/>
    <mergeCell ref="O134:R134"/>
    <mergeCell ref="S134:V134"/>
    <mergeCell ref="W134:Y134"/>
    <mergeCell ref="Z134:AC134"/>
    <mergeCell ref="F135:G135"/>
    <mergeCell ref="H135:K135"/>
    <mergeCell ref="O135:R135"/>
    <mergeCell ref="S135:V135"/>
    <mergeCell ref="W135:Y135"/>
    <mergeCell ref="Z135:AC135"/>
    <mergeCell ref="F132:G132"/>
    <mergeCell ref="H132:K132"/>
    <mergeCell ref="O132:R132"/>
    <mergeCell ref="S132:V132"/>
    <mergeCell ref="W132:Y132"/>
    <mergeCell ref="Z132:AC132"/>
    <mergeCell ref="F133:G133"/>
    <mergeCell ref="H133:K133"/>
    <mergeCell ref="O133:R133"/>
    <mergeCell ref="S133:V133"/>
    <mergeCell ref="W133:Y133"/>
    <mergeCell ref="Z133:AC133"/>
    <mergeCell ref="F130:G130"/>
    <mergeCell ref="H130:K130"/>
    <mergeCell ref="O130:R130"/>
    <mergeCell ref="S130:V130"/>
    <mergeCell ref="W130:Y130"/>
    <mergeCell ref="Z130:AC130"/>
    <mergeCell ref="F131:G131"/>
    <mergeCell ref="H131:K131"/>
    <mergeCell ref="O131:R131"/>
    <mergeCell ref="S131:V131"/>
    <mergeCell ref="W131:Y131"/>
    <mergeCell ref="Z131:AC131"/>
    <mergeCell ref="AA124:AB124"/>
    <mergeCell ref="F126:G129"/>
    <mergeCell ref="H126:K129"/>
    <mergeCell ref="L126:R128"/>
    <mergeCell ref="S126:V129"/>
    <mergeCell ref="W126:Y129"/>
    <mergeCell ref="Z126:AC129"/>
    <mergeCell ref="L129:N129"/>
    <mergeCell ref="O129:R129"/>
    <mergeCell ref="AX106:BA106"/>
    <mergeCell ref="AG106:AW106"/>
    <mergeCell ref="I122:J122"/>
    <mergeCell ref="M122:N122"/>
    <mergeCell ref="Q122:R122"/>
    <mergeCell ref="U122:V122"/>
    <mergeCell ref="Y122:Z122"/>
    <mergeCell ref="AC122:AD122"/>
    <mergeCell ref="AG122:AH122"/>
    <mergeCell ref="AK122:AL122"/>
    <mergeCell ref="AO122:AP122"/>
    <mergeCell ref="AS122:AT122"/>
    <mergeCell ref="AX118:AX120"/>
    <mergeCell ref="AX113:AX115"/>
    <mergeCell ref="K112:L112"/>
    <mergeCell ref="AX105:BA105"/>
    <mergeCell ref="AN104:AW104"/>
    <mergeCell ref="AN105:AW105"/>
    <mergeCell ref="AD75:AE78"/>
    <mergeCell ref="AF75:AI78"/>
    <mergeCell ref="AJ75:AP77"/>
    <mergeCell ref="AQ75:AT78"/>
    <mergeCell ref="AU75:AW78"/>
    <mergeCell ref="AX75:BA78"/>
    <mergeCell ref="AJ78:AL78"/>
    <mergeCell ref="AM78:AP78"/>
    <mergeCell ref="F106:G106"/>
    <mergeCell ref="J106:K106"/>
    <mergeCell ref="V106:W106"/>
    <mergeCell ref="N106:O106"/>
    <mergeCell ref="R106:S106"/>
    <mergeCell ref="AA106:AC106"/>
    <mergeCell ref="AM102:AP102"/>
    <mergeCell ref="AQ102:AT102"/>
    <mergeCell ref="AU102:AW102"/>
    <mergeCell ref="AX102:BA102"/>
    <mergeCell ref="AM103:AP103"/>
    <mergeCell ref="AQ103:AT103"/>
    <mergeCell ref="AU103:AW103"/>
    <mergeCell ref="AX103:BA103"/>
    <mergeCell ref="AX104:BA104"/>
    <mergeCell ref="AM99:AP99"/>
    <mergeCell ref="AQ99:AT99"/>
    <mergeCell ref="AU99:AW99"/>
    <mergeCell ref="AX99:BA99"/>
    <mergeCell ref="AM100:AP100"/>
    <mergeCell ref="AQ100:AT100"/>
    <mergeCell ref="AU100:AW100"/>
    <mergeCell ref="AX100:BA100"/>
    <mergeCell ref="AM101:AP101"/>
    <mergeCell ref="AQ101:AT101"/>
    <mergeCell ref="AU101:AW101"/>
    <mergeCell ref="AX101:BA101"/>
    <mergeCell ref="AM96:AP96"/>
    <mergeCell ref="AQ96:AT96"/>
    <mergeCell ref="AU96:AW96"/>
    <mergeCell ref="AX96:BA96"/>
    <mergeCell ref="AM97:AP97"/>
    <mergeCell ref="AQ97:AT97"/>
    <mergeCell ref="AU97:AW97"/>
    <mergeCell ref="AX97:BA97"/>
    <mergeCell ref="AM98:AP98"/>
    <mergeCell ref="AQ98:AT98"/>
    <mergeCell ref="AU98:AW98"/>
    <mergeCell ref="AX98:BA98"/>
    <mergeCell ref="AM93:AP93"/>
    <mergeCell ref="AQ93:AT93"/>
    <mergeCell ref="AU93:AW93"/>
    <mergeCell ref="AX93:BA93"/>
    <mergeCell ref="AM94:AP94"/>
    <mergeCell ref="AQ94:AT94"/>
    <mergeCell ref="AU94:AW94"/>
    <mergeCell ref="AX94:BA94"/>
    <mergeCell ref="AM95:AP95"/>
    <mergeCell ref="AQ95:AT95"/>
    <mergeCell ref="AU95:AW95"/>
    <mergeCell ref="AX95:BA95"/>
    <mergeCell ref="AM90:AP90"/>
    <mergeCell ref="AQ90:AT90"/>
    <mergeCell ref="AU90:AW90"/>
    <mergeCell ref="AX90:BA90"/>
    <mergeCell ref="AM91:AP91"/>
    <mergeCell ref="AQ91:AT91"/>
    <mergeCell ref="AU91:AW91"/>
    <mergeCell ref="AX91:BA91"/>
    <mergeCell ref="AM92:AP92"/>
    <mergeCell ref="AQ92:AT92"/>
    <mergeCell ref="AU92:AW92"/>
    <mergeCell ref="AX92:BA92"/>
    <mergeCell ref="AM87:AP87"/>
    <mergeCell ref="AQ87:AT87"/>
    <mergeCell ref="AU87:AW87"/>
    <mergeCell ref="AX87:BA87"/>
    <mergeCell ref="AM88:AP88"/>
    <mergeCell ref="AQ88:AT88"/>
    <mergeCell ref="AU88:AW88"/>
    <mergeCell ref="AX88:BA88"/>
    <mergeCell ref="AM89:AP89"/>
    <mergeCell ref="AQ89:AT89"/>
    <mergeCell ref="AU89:AW89"/>
    <mergeCell ref="AX89:BA89"/>
    <mergeCell ref="AM84:AP84"/>
    <mergeCell ref="AQ84:AT84"/>
    <mergeCell ref="AU84:AW84"/>
    <mergeCell ref="AX84:BA84"/>
    <mergeCell ref="AM85:AP85"/>
    <mergeCell ref="AQ85:AT85"/>
    <mergeCell ref="AU85:AW85"/>
    <mergeCell ref="AX85:BA85"/>
    <mergeCell ref="AM86:AP86"/>
    <mergeCell ref="AQ86:AT86"/>
    <mergeCell ref="AU86:AW86"/>
    <mergeCell ref="AX86:BA86"/>
    <mergeCell ref="AM81:AP81"/>
    <mergeCell ref="AQ81:AT81"/>
    <mergeCell ref="AU81:AW81"/>
    <mergeCell ref="AX81:BA81"/>
    <mergeCell ref="AM82:AP82"/>
    <mergeCell ref="AQ82:AT82"/>
    <mergeCell ref="AU82:AW82"/>
    <mergeCell ref="AX82:BA82"/>
    <mergeCell ref="AM83:AP83"/>
    <mergeCell ref="AQ83:AT83"/>
    <mergeCell ref="AU83:AW83"/>
    <mergeCell ref="AX83:BA83"/>
    <mergeCell ref="O102:R102"/>
    <mergeCell ref="S102:V102"/>
    <mergeCell ref="W102:Y102"/>
    <mergeCell ref="Z102:AC102"/>
    <mergeCell ref="AM79:AP79"/>
    <mergeCell ref="AQ79:AT79"/>
    <mergeCell ref="AU79:AW79"/>
    <mergeCell ref="AX79:BA79"/>
    <mergeCell ref="AM80:AP80"/>
    <mergeCell ref="AQ80:AT80"/>
    <mergeCell ref="AU80:AW80"/>
    <mergeCell ref="AX80:BA80"/>
    <mergeCell ref="O99:R99"/>
    <mergeCell ref="S99:V99"/>
    <mergeCell ref="W99:Y99"/>
    <mergeCell ref="Z99:AC99"/>
    <mergeCell ref="O100:R100"/>
    <mergeCell ref="S100:V100"/>
    <mergeCell ref="W100:Y100"/>
    <mergeCell ref="Z100:AC100"/>
    <mergeCell ref="O101:R101"/>
    <mergeCell ref="S101:V101"/>
    <mergeCell ref="W101:Y101"/>
    <mergeCell ref="Z101:AC101"/>
    <mergeCell ref="O96:R96"/>
    <mergeCell ref="S96:V96"/>
    <mergeCell ref="W96:Y96"/>
    <mergeCell ref="Z96:AC96"/>
    <mergeCell ref="O97:R97"/>
    <mergeCell ref="S97:V97"/>
    <mergeCell ref="W97:Y97"/>
    <mergeCell ref="Z97:AC97"/>
    <mergeCell ref="O98:R98"/>
    <mergeCell ref="S98:V98"/>
    <mergeCell ref="W98:Y98"/>
    <mergeCell ref="Z98:AC98"/>
    <mergeCell ref="O93:R93"/>
    <mergeCell ref="S93:V93"/>
    <mergeCell ref="W93:Y93"/>
    <mergeCell ref="Z93:AC93"/>
    <mergeCell ref="O94:R94"/>
    <mergeCell ref="S94:V94"/>
    <mergeCell ref="W94:Y94"/>
    <mergeCell ref="Z94:AC94"/>
    <mergeCell ref="O95:R95"/>
    <mergeCell ref="S95:V95"/>
    <mergeCell ref="W95:Y95"/>
    <mergeCell ref="Z95:AC95"/>
    <mergeCell ref="Z88:AC88"/>
    <mergeCell ref="Z89:AC89"/>
    <mergeCell ref="Z90:AC90"/>
    <mergeCell ref="O91:R91"/>
    <mergeCell ref="S91:V91"/>
    <mergeCell ref="W91:Y91"/>
    <mergeCell ref="Z91:AC91"/>
    <mergeCell ref="O92:R92"/>
    <mergeCell ref="S92:V92"/>
    <mergeCell ref="W92:Y92"/>
    <mergeCell ref="Z92:AC92"/>
    <mergeCell ref="Z79:AC79"/>
    <mergeCell ref="Z80:AC80"/>
    <mergeCell ref="Z81:AC81"/>
    <mergeCell ref="Z82:AC82"/>
    <mergeCell ref="Z83:AC83"/>
    <mergeCell ref="Z84:AC84"/>
    <mergeCell ref="Z85:AC85"/>
    <mergeCell ref="Z86:AC86"/>
    <mergeCell ref="Z87:AC87"/>
    <mergeCell ref="S90:V90"/>
    <mergeCell ref="S83:V83"/>
    <mergeCell ref="S84:V84"/>
    <mergeCell ref="S85:V85"/>
    <mergeCell ref="S86:V86"/>
    <mergeCell ref="S87:V87"/>
    <mergeCell ref="S88:V88"/>
    <mergeCell ref="S89:V89"/>
    <mergeCell ref="W75:Y78"/>
    <mergeCell ref="W79:Y79"/>
    <mergeCell ref="W80:Y80"/>
    <mergeCell ref="W81:Y81"/>
    <mergeCell ref="W82:Y82"/>
    <mergeCell ref="W83:Y83"/>
    <mergeCell ref="W84:Y84"/>
    <mergeCell ref="W85:Y85"/>
    <mergeCell ref="W86:Y86"/>
    <mergeCell ref="W87:Y87"/>
    <mergeCell ref="W88:Y88"/>
    <mergeCell ref="W89:Y89"/>
    <mergeCell ref="W90:Y90"/>
    <mergeCell ref="BZ174:CB174"/>
    <mergeCell ref="O79:R79"/>
    <mergeCell ref="BV175:BY175"/>
    <mergeCell ref="BZ175:CB175"/>
    <mergeCell ref="O80:R80"/>
    <mergeCell ref="O81:R81"/>
    <mergeCell ref="O82:R82"/>
    <mergeCell ref="O83:R83"/>
    <mergeCell ref="O84:R84"/>
    <mergeCell ref="O85:R85"/>
    <mergeCell ref="O86:R86"/>
    <mergeCell ref="O87:R87"/>
    <mergeCell ref="O88:R88"/>
    <mergeCell ref="O89:R89"/>
    <mergeCell ref="O90:R90"/>
    <mergeCell ref="S79:V79"/>
    <mergeCell ref="S80:V80"/>
    <mergeCell ref="S81:V81"/>
    <mergeCell ref="S82:V82"/>
    <mergeCell ref="BZ165:CB165"/>
    <mergeCell ref="BZ166:CB166"/>
    <mergeCell ref="BZ167:CB167"/>
    <mergeCell ref="BZ168:CB168"/>
    <mergeCell ref="BZ169:CB169"/>
    <mergeCell ref="BZ170:CB170"/>
    <mergeCell ref="BZ171:CB171"/>
    <mergeCell ref="BZ172:CB172"/>
    <mergeCell ref="BZ173:CB173"/>
    <mergeCell ref="BZ156:CB156"/>
    <mergeCell ref="BZ157:CB157"/>
    <mergeCell ref="BZ158:CB158"/>
    <mergeCell ref="BZ159:CB159"/>
    <mergeCell ref="BZ160:CB160"/>
    <mergeCell ref="BZ161:CB161"/>
    <mergeCell ref="BZ162:CB162"/>
    <mergeCell ref="BZ163:CB163"/>
    <mergeCell ref="BZ164:CB164"/>
    <mergeCell ref="BZ147:CB147"/>
    <mergeCell ref="BZ148:CB148"/>
    <mergeCell ref="BZ149:CB149"/>
    <mergeCell ref="BZ150:CB150"/>
    <mergeCell ref="BZ151:CB151"/>
    <mergeCell ref="BZ152:CB152"/>
    <mergeCell ref="BZ153:CB153"/>
    <mergeCell ref="BZ154:CB154"/>
    <mergeCell ref="BZ155:CB155"/>
    <mergeCell ref="BZ138:CB138"/>
    <mergeCell ref="BZ139:CB139"/>
    <mergeCell ref="BZ140:CB140"/>
    <mergeCell ref="BZ141:CB141"/>
    <mergeCell ref="BZ142:CB142"/>
    <mergeCell ref="BZ143:CB143"/>
    <mergeCell ref="BZ144:CB144"/>
    <mergeCell ref="BZ145:CB145"/>
    <mergeCell ref="BZ146:CB146"/>
    <mergeCell ref="BZ129:CB129"/>
    <mergeCell ref="BZ130:CB130"/>
    <mergeCell ref="BZ131:CB131"/>
    <mergeCell ref="BZ132:CB132"/>
    <mergeCell ref="BZ133:CB133"/>
    <mergeCell ref="BZ134:CB134"/>
    <mergeCell ref="BZ135:CB135"/>
    <mergeCell ref="BZ136:CB136"/>
    <mergeCell ref="BZ137:CB137"/>
    <mergeCell ref="BZ120:CB120"/>
    <mergeCell ref="BZ121:CB121"/>
    <mergeCell ref="BZ122:CB122"/>
    <mergeCell ref="BZ123:CB123"/>
    <mergeCell ref="BZ124:CB124"/>
    <mergeCell ref="BZ125:CB125"/>
    <mergeCell ref="BZ126:CB126"/>
    <mergeCell ref="BZ127:CB127"/>
    <mergeCell ref="BZ128:CB128"/>
    <mergeCell ref="BV170:BY170"/>
    <mergeCell ref="BV171:BY171"/>
    <mergeCell ref="BV172:BY172"/>
    <mergeCell ref="BV173:BY173"/>
    <mergeCell ref="BV174:BY174"/>
    <mergeCell ref="BZ101:CB101"/>
    <mergeCell ref="BZ102:CB102"/>
    <mergeCell ref="BZ103:CB103"/>
    <mergeCell ref="BZ104:CB104"/>
    <mergeCell ref="BZ105:CB105"/>
    <mergeCell ref="BZ106:CB106"/>
    <mergeCell ref="BZ107:CB107"/>
    <mergeCell ref="BZ108:CB108"/>
    <mergeCell ref="BZ109:CB109"/>
    <mergeCell ref="BZ110:CB110"/>
    <mergeCell ref="BZ111:CB111"/>
    <mergeCell ref="BZ112:CB112"/>
    <mergeCell ref="BZ113:CB113"/>
    <mergeCell ref="BZ114:CB114"/>
    <mergeCell ref="BZ115:CB115"/>
    <mergeCell ref="BZ116:CB116"/>
    <mergeCell ref="BZ117:CB117"/>
    <mergeCell ref="BZ118:CB118"/>
    <mergeCell ref="BZ119:CB119"/>
    <mergeCell ref="BV161:BY161"/>
    <mergeCell ref="BV162:BY162"/>
    <mergeCell ref="BV163:BY163"/>
    <mergeCell ref="BV164:BY164"/>
    <mergeCell ref="BV165:BY165"/>
    <mergeCell ref="BV166:BY166"/>
    <mergeCell ref="BV167:BY167"/>
    <mergeCell ref="BV168:BY168"/>
    <mergeCell ref="BV169:BY169"/>
    <mergeCell ref="BV152:BY152"/>
    <mergeCell ref="BV153:BY153"/>
    <mergeCell ref="BV154:BY154"/>
    <mergeCell ref="BV155:BY155"/>
    <mergeCell ref="BV156:BY156"/>
    <mergeCell ref="BV157:BY157"/>
    <mergeCell ref="BV158:BY158"/>
    <mergeCell ref="BV159:BY159"/>
    <mergeCell ref="BV160:BY160"/>
    <mergeCell ref="BV143:BY143"/>
    <mergeCell ref="BV144:BY144"/>
    <mergeCell ref="BV145:BY145"/>
    <mergeCell ref="BV146:BY146"/>
    <mergeCell ref="BV147:BY147"/>
    <mergeCell ref="BV148:BY148"/>
    <mergeCell ref="BV149:BY149"/>
    <mergeCell ref="BV150:BY150"/>
    <mergeCell ref="BV151:BY151"/>
    <mergeCell ref="BV134:BY134"/>
    <mergeCell ref="BV135:BY135"/>
    <mergeCell ref="BV136:BY136"/>
    <mergeCell ref="BV137:BY137"/>
    <mergeCell ref="BV138:BY138"/>
    <mergeCell ref="BV139:BY139"/>
    <mergeCell ref="BV140:BY140"/>
    <mergeCell ref="BV141:BY141"/>
    <mergeCell ref="BV142:BY142"/>
    <mergeCell ref="BV125:BY125"/>
    <mergeCell ref="BV126:BY126"/>
    <mergeCell ref="BV127:BY127"/>
    <mergeCell ref="BV128:BY128"/>
    <mergeCell ref="BV129:BY129"/>
    <mergeCell ref="BV130:BY130"/>
    <mergeCell ref="BV131:BY131"/>
    <mergeCell ref="BV132:BY132"/>
    <mergeCell ref="BV133:BY133"/>
    <mergeCell ref="BV116:BY116"/>
    <mergeCell ref="BV117:BY117"/>
    <mergeCell ref="BV118:BY118"/>
    <mergeCell ref="BV119:BY119"/>
    <mergeCell ref="BV120:BY120"/>
    <mergeCell ref="BV121:BY121"/>
    <mergeCell ref="BV122:BY122"/>
    <mergeCell ref="BV123:BY123"/>
    <mergeCell ref="BV124:BY124"/>
    <mergeCell ref="BV107:BY107"/>
    <mergeCell ref="BV108:BY108"/>
    <mergeCell ref="BV109:BY109"/>
    <mergeCell ref="BV110:BY110"/>
    <mergeCell ref="BV111:BY111"/>
    <mergeCell ref="BV112:BY112"/>
    <mergeCell ref="BV113:BY113"/>
    <mergeCell ref="BV114:BY114"/>
    <mergeCell ref="BV115:BY115"/>
    <mergeCell ref="BZ100:CB100"/>
    <mergeCell ref="BZ2:CB2"/>
    <mergeCell ref="BV2:BY2"/>
    <mergeCell ref="BV101:BY101"/>
    <mergeCell ref="BV102:BY102"/>
    <mergeCell ref="BV103:BY103"/>
    <mergeCell ref="BV104:BY104"/>
    <mergeCell ref="BV105:BY105"/>
    <mergeCell ref="BV106:BY106"/>
    <mergeCell ref="BZ91:CB91"/>
    <mergeCell ref="BZ92:CB92"/>
    <mergeCell ref="BZ93:CB93"/>
    <mergeCell ref="BZ94:CB94"/>
    <mergeCell ref="BZ95:CB95"/>
    <mergeCell ref="BZ96:CB96"/>
    <mergeCell ref="BZ97:CB97"/>
    <mergeCell ref="BZ98:CB98"/>
    <mergeCell ref="BZ99:CB99"/>
    <mergeCell ref="BZ82:CB82"/>
    <mergeCell ref="BZ83:CB83"/>
    <mergeCell ref="BZ84:CB84"/>
    <mergeCell ref="BZ85:CB85"/>
    <mergeCell ref="BZ86:CB86"/>
    <mergeCell ref="BZ87:CB87"/>
    <mergeCell ref="BZ88:CB88"/>
    <mergeCell ref="BZ89:CB89"/>
    <mergeCell ref="BZ90:CB90"/>
    <mergeCell ref="BZ73:CB73"/>
    <mergeCell ref="BZ74:CB74"/>
    <mergeCell ref="BZ75:CB75"/>
    <mergeCell ref="BZ76:CB76"/>
    <mergeCell ref="BZ77:CB77"/>
    <mergeCell ref="BZ78:CB78"/>
    <mergeCell ref="BZ79:CB79"/>
    <mergeCell ref="BZ80:CB80"/>
    <mergeCell ref="BZ81:CB81"/>
    <mergeCell ref="BZ64:CB64"/>
    <mergeCell ref="BZ65:CB65"/>
    <mergeCell ref="BZ66:CB66"/>
    <mergeCell ref="BZ67:CB67"/>
    <mergeCell ref="BZ68:CB68"/>
    <mergeCell ref="BZ69:CB69"/>
    <mergeCell ref="BZ70:CB70"/>
    <mergeCell ref="BZ71:CB71"/>
    <mergeCell ref="BZ72:CB72"/>
    <mergeCell ref="BZ55:CB55"/>
    <mergeCell ref="BZ56:CB56"/>
    <mergeCell ref="BZ57:CB57"/>
    <mergeCell ref="BZ58:CB58"/>
    <mergeCell ref="BZ59:CB59"/>
    <mergeCell ref="BZ60:CB60"/>
    <mergeCell ref="BZ61:CB61"/>
    <mergeCell ref="BZ62:CB62"/>
    <mergeCell ref="BZ63:CB63"/>
    <mergeCell ref="BZ46:CB46"/>
    <mergeCell ref="BZ47:CB47"/>
    <mergeCell ref="BZ48:CB48"/>
    <mergeCell ref="BZ49:CB49"/>
    <mergeCell ref="BZ50:CB50"/>
    <mergeCell ref="BZ51:CB51"/>
    <mergeCell ref="BZ52:CB52"/>
    <mergeCell ref="BZ53:CB53"/>
    <mergeCell ref="BZ54:CB54"/>
    <mergeCell ref="BZ37:CB37"/>
    <mergeCell ref="BZ38:CB38"/>
    <mergeCell ref="BZ39:CB39"/>
    <mergeCell ref="BZ40:CB40"/>
    <mergeCell ref="BZ41:CB41"/>
    <mergeCell ref="BZ42:CB42"/>
    <mergeCell ref="BZ43:CB43"/>
    <mergeCell ref="BZ44:CB44"/>
    <mergeCell ref="BZ45:CB45"/>
    <mergeCell ref="BZ28:CB28"/>
    <mergeCell ref="BZ29:CB29"/>
    <mergeCell ref="BZ30:CB30"/>
    <mergeCell ref="BZ31:CB31"/>
    <mergeCell ref="BZ32:CB32"/>
    <mergeCell ref="BZ33:CB33"/>
    <mergeCell ref="BZ34:CB34"/>
    <mergeCell ref="BZ35:CB35"/>
    <mergeCell ref="BZ36:CB36"/>
    <mergeCell ref="BZ19:CB19"/>
    <mergeCell ref="BZ20:CB20"/>
    <mergeCell ref="BZ21:CB21"/>
    <mergeCell ref="BZ22:CB22"/>
    <mergeCell ref="BZ23:CB23"/>
    <mergeCell ref="BZ24:CB24"/>
    <mergeCell ref="BZ25:CB25"/>
    <mergeCell ref="BZ26:CB26"/>
    <mergeCell ref="BZ27:CB27"/>
    <mergeCell ref="BV93:BY93"/>
    <mergeCell ref="BV94:BY94"/>
    <mergeCell ref="BV95:BY95"/>
    <mergeCell ref="BV96:BY96"/>
    <mergeCell ref="BV97:BY97"/>
    <mergeCell ref="BV98:BY98"/>
    <mergeCell ref="BV99:BY99"/>
    <mergeCell ref="BV100:BY100"/>
    <mergeCell ref="BZ3:CB3"/>
    <mergeCell ref="BZ4:CB4"/>
    <mergeCell ref="BZ5:CB5"/>
    <mergeCell ref="BZ6:CB6"/>
    <mergeCell ref="BZ7:CB7"/>
    <mergeCell ref="BZ8:CB8"/>
    <mergeCell ref="BZ9:CB9"/>
    <mergeCell ref="BZ10:CB10"/>
    <mergeCell ref="BZ11:CB11"/>
    <mergeCell ref="BZ12:CB12"/>
    <mergeCell ref="BZ13:CB13"/>
    <mergeCell ref="BZ14:CB14"/>
    <mergeCell ref="BZ15:CB15"/>
    <mergeCell ref="BZ16:CB16"/>
    <mergeCell ref="BZ17:CB17"/>
    <mergeCell ref="BZ18:CB18"/>
    <mergeCell ref="BV84:BY84"/>
    <mergeCell ref="BV85:BY85"/>
    <mergeCell ref="BV86:BY86"/>
    <mergeCell ref="BV87:BY87"/>
    <mergeCell ref="BV88:BY88"/>
    <mergeCell ref="BV89:BY89"/>
    <mergeCell ref="BV90:BY90"/>
    <mergeCell ref="BV91:BY91"/>
    <mergeCell ref="BV92:BY92"/>
    <mergeCell ref="BV75:BY75"/>
    <mergeCell ref="BV76:BY76"/>
    <mergeCell ref="BV77:BY77"/>
    <mergeCell ref="BV78:BY78"/>
    <mergeCell ref="BV79:BY79"/>
    <mergeCell ref="BV80:BY80"/>
    <mergeCell ref="BV81:BY81"/>
    <mergeCell ref="BV82:BY82"/>
    <mergeCell ref="BV83:BY83"/>
    <mergeCell ref="BV66:BY66"/>
    <mergeCell ref="BV67:BY67"/>
    <mergeCell ref="BV68:BY68"/>
    <mergeCell ref="BV69:BY69"/>
    <mergeCell ref="BV70:BY70"/>
    <mergeCell ref="BV71:BY71"/>
    <mergeCell ref="BV72:BY72"/>
    <mergeCell ref="BV73:BY73"/>
    <mergeCell ref="BV74:BY74"/>
    <mergeCell ref="BV33:BY33"/>
    <mergeCell ref="BV34:BY34"/>
    <mergeCell ref="BV35:BY35"/>
    <mergeCell ref="BV36:BY36"/>
    <mergeCell ref="BV37:BY37"/>
    <mergeCell ref="BV38:BY38"/>
    <mergeCell ref="BV57:BY57"/>
    <mergeCell ref="BV58:BY58"/>
    <mergeCell ref="BV59:BY59"/>
    <mergeCell ref="BV60:BY60"/>
    <mergeCell ref="BV61:BY61"/>
    <mergeCell ref="BV62:BY62"/>
    <mergeCell ref="BV63:BY63"/>
    <mergeCell ref="BV64:BY64"/>
    <mergeCell ref="BV65:BY65"/>
    <mergeCell ref="BV48:BY48"/>
    <mergeCell ref="BV49:BY49"/>
    <mergeCell ref="BV50:BY50"/>
    <mergeCell ref="BV51:BY51"/>
    <mergeCell ref="BV52:BY52"/>
    <mergeCell ref="BV53:BY53"/>
    <mergeCell ref="BV54:BY54"/>
    <mergeCell ref="BV55:BY55"/>
    <mergeCell ref="BV56:BY56"/>
    <mergeCell ref="AX71:AY71"/>
    <mergeCell ref="Z75:AC78"/>
    <mergeCell ref="BV21:BY21"/>
    <mergeCell ref="BV22:BY22"/>
    <mergeCell ref="BV23:BY23"/>
    <mergeCell ref="BV24:BY24"/>
    <mergeCell ref="BV25:BY25"/>
    <mergeCell ref="BV26:BY26"/>
    <mergeCell ref="BV27:BY27"/>
    <mergeCell ref="BV28:BY28"/>
    <mergeCell ref="BV29:BY29"/>
    <mergeCell ref="BV12:BY12"/>
    <mergeCell ref="BV13:BY13"/>
    <mergeCell ref="BV14:BY14"/>
    <mergeCell ref="BV15:BY15"/>
    <mergeCell ref="BV16:BY16"/>
    <mergeCell ref="BV17:BY17"/>
    <mergeCell ref="BV18:BY18"/>
    <mergeCell ref="BV19:BY19"/>
    <mergeCell ref="BV20:BY20"/>
    <mergeCell ref="BV39:BY39"/>
    <mergeCell ref="BV40:BY40"/>
    <mergeCell ref="BV41:BY41"/>
    <mergeCell ref="BV42:BY42"/>
    <mergeCell ref="BV43:BY43"/>
    <mergeCell ref="BV44:BY44"/>
    <mergeCell ref="BV45:BY45"/>
    <mergeCell ref="BV46:BY46"/>
    <mergeCell ref="BV47:BY47"/>
    <mergeCell ref="BV30:BY30"/>
    <mergeCell ref="BV31:BY31"/>
    <mergeCell ref="BV32:BY32"/>
    <mergeCell ref="F92:G92"/>
    <mergeCell ref="H92:K92"/>
    <mergeCell ref="BV3:BY3"/>
    <mergeCell ref="BV4:BY4"/>
    <mergeCell ref="BV5:BY5"/>
    <mergeCell ref="BV6:BY6"/>
    <mergeCell ref="BV7:BY7"/>
    <mergeCell ref="BV8:BY8"/>
    <mergeCell ref="BV9:BY9"/>
    <mergeCell ref="BV10:BY10"/>
    <mergeCell ref="BV11:BY11"/>
    <mergeCell ref="BC67:BC69"/>
    <mergeCell ref="BC62:BC64"/>
    <mergeCell ref="AB73:AC73"/>
    <mergeCell ref="H61:I61"/>
    <mergeCell ref="F75:G78"/>
    <mergeCell ref="H75:K78"/>
    <mergeCell ref="F71:G71"/>
    <mergeCell ref="J71:K71"/>
    <mergeCell ref="N71:O71"/>
    <mergeCell ref="R71:S71"/>
    <mergeCell ref="V71:W71"/>
    <mergeCell ref="Z71:AA71"/>
    <mergeCell ref="AD71:AE71"/>
    <mergeCell ref="AH71:AI71"/>
    <mergeCell ref="L78:N78"/>
    <mergeCell ref="O78:R78"/>
    <mergeCell ref="L75:R77"/>
    <mergeCell ref="S75:V78"/>
    <mergeCell ref="AL71:AM71"/>
    <mergeCell ref="AP71:AQ71"/>
    <mergeCell ref="AT71:AU71"/>
    <mergeCell ref="F79:G79"/>
    <mergeCell ref="H79:K79"/>
    <mergeCell ref="F80:G80"/>
    <mergeCell ref="H80:K80"/>
    <mergeCell ref="F81:G81"/>
    <mergeCell ref="H81:K81"/>
    <mergeCell ref="F98:G98"/>
    <mergeCell ref="H98:K98"/>
    <mergeCell ref="F99:G99"/>
    <mergeCell ref="H99:K99"/>
    <mergeCell ref="F94:G94"/>
    <mergeCell ref="H94:K94"/>
    <mergeCell ref="F95:G95"/>
    <mergeCell ref="H95:K95"/>
    <mergeCell ref="F96:G96"/>
    <mergeCell ref="H96:K96"/>
    <mergeCell ref="F90:G90"/>
    <mergeCell ref="H90:K90"/>
    <mergeCell ref="F85:G85"/>
    <mergeCell ref="H85:K85"/>
    <mergeCell ref="F86:G86"/>
    <mergeCell ref="H86:K86"/>
    <mergeCell ref="F87:G87"/>
    <mergeCell ref="H87:K87"/>
    <mergeCell ref="F82:G82"/>
    <mergeCell ref="H82:K82"/>
    <mergeCell ref="F83:G83"/>
    <mergeCell ref="H83:K83"/>
    <mergeCell ref="F84:G84"/>
    <mergeCell ref="H84:K84"/>
    <mergeCell ref="F91:G91"/>
    <mergeCell ref="H91:K91"/>
    <mergeCell ref="AD79:AE79"/>
    <mergeCell ref="AF79:AI79"/>
    <mergeCell ref="AD80:AE80"/>
    <mergeCell ref="AF80:AI80"/>
    <mergeCell ref="AD81:AE81"/>
    <mergeCell ref="AF81:AI81"/>
    <mergeCell ref="AD82:AE82"/>
    <mergeCell ref="AF82:AI82"/>
    <mergeCell ref="AD83:AE83"/>
    <mergeCell ref="AF83:AI83"/>
    <mergeCell ref="AD84:AE84"/>
    <mergeCell ref="AF84:AI84"/>
    <mergeCell ref="F100:G100"/>
    <mergeCell ref="H100:K100"/>
    <mergeCell ref="F101:G101"/>
    <mergeCell ref="H101:K101"/>
    <mergeCell ref="F102:G102"/>
    <mergeCell ref="H102:K102"/>
    <mergeCell ref="F97:G97"/>
    <mergeCell ref="H97:K97"/>
    <mergeCell ref="AD95:AE95"/>
    <mergeCell ref="AF95:AI95"/>
    <mergeCell ref="AD96:AE96"/>
    <mergeCell ref="AF96:AI96"/>
    <mergeCell ref="AD97:AE97"/>
    <mergeCell ref="AF97:AI97"/>
    <mergeCell ref="F93:G93"/>
    <mergeCell ref="H93:K93"/>
    <mergeCell ref="F88:G88"/>
    <mergeCell ref="H88:K88"/>
    <mergeCell ref="F89:G89"/>
    <mergeCell ref="H89:K89"/>
    <mergeCell ref="AD103:AE103"/>
    <mergeCell ref="AF103:AI103"/>
    <mergeCell ref="AD98:AE98"/>
    <mergeCell ref="AF98:AI98"/>
    <mergeCell ref="AD99:AE99"/>
    <mergeCell ref="AF99:AI99"/>
    <mergeCell ref="AD100:AE100"/>
    <mergeCell ref="AF100:AI100"/>
    <mergeCell ref="AD91:AE91"/>
    <mergeCell ref="AF91:AI91"/>
    <mergeCell ref="AD88:AE88"/>
    <mergeCell ref="AF88:AI88"/>
    <mergeCell ref="AD89:AE89"/>
    <mergeCell ref="AF89:AI89"/>
    <mergeCell ref="AD90:AE90"/>
    <mergeCell ref="AF90:AI90"/>
    <mergeCell ref="AD85:AE85"/>
    <mergeCell ref="AF85:AI85"/>
    <mergeCell ref="AD86:AE86"/>
    <mergeCell ref="AF86:AI86"/>
    <mergeCell ref="AD87:AE87"/>
    <mergeCell ref="AF87:AI87"/>
    <mergeCell ref="AD101:AE101"/>
    <mergeCell ref="AF101:AI101"/>
    <mergeCell ref="AD102:AE102"/>
    <mergeCell ref="AF102:AI102"/>
    <mergeCell ref="AD92:AE92"/>
    <mergeCell ref="AF92:AI92"/>
    <mergeCell ref="AD93:AE93"/>
    <mergeCell ref="AF93:AI93"/>
    <mergeCell ref="AD94:AE94"/>
    <mergeCell ref="AF94:AI94"/>
  </mergeCells>
  <dataValidations disablePrompts="1" count="1">
    <dataValidation type="list" allowBlank="1" showInputMessage="1" showErrorMessage="1" sqref="O79:R79 N38:Q44 AL24:AO31 AL39:AO39 N24:Q24 O91:R96 AM79:AP85 AM92:AP92 O130:R130 O140:R144 AM130:AP135 AM141:AP141 O176:R176 AM185:AP185 O184:R187 AM176:AP180 O218:R218 AM218:AP221 AM225:AP225 O224:R226" xr:uid="{B4BC2010-5103-4F8C-9A06-3F73494CD28F}">
      <formula1>$BV$3:$BV$175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F96E-39D1-41B2-B10E-372D0AA50BA8}">
  <sheetPr>
    <tabColor rgb="FF00B050"/>
  </sheetPr>
  <dimension ref="B1:CF254"/>
  <sheetViews>
    <sheetView showGridLines="0" zoomScaleNormal="100" workbookViewId="0">
      <selection activeCell="BV4" sqref="BV4"/>
    </sheetView>
  </sheetViews>
  <sheetFormatPr defaultRowHeight="11.25"/>
  <cols>
    <col min="1" max="915" width="2.83203125" style="1" customWidth="1"/>
    <col min="916" max="16384" width="9.33203125" style="1"/>
  </cols>
  <sheetData>
    <row r="1" spans="2:84" ht="12" thickBot="1"/>
    <row r="2" spans="2:84" ht="48.75" customHeight="1">
      <c r="B2" s="145" t="s">
        <v>273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3"/>
    </row>
    <row r="3" spans="2:84">
      <c r="B3" s="12"/>
      <c r="AP3" s="21" t="s">
        <v>256</v>
      </c>
      <c r="BS3" s="13"/>
      <c r="BZ3" s="88" t="s">
        <v>230</v>
      </c>
      <c r="CA3" s="88"/>
      <c r="CB3" s="88"/>
      <c r="CC3" s="88"/>
      <c r="CD3" s="87" t="s">
        <v>155</v>
      </c>
      <c r="CE3" s="87"/>
      <c r="CF3" s="87"/>
    </row>
    <row r="4" spans="2:84">
      <c r="B4" s="12"/>
      <c r="E4" s="62">
        <f>+AI22/14</f>
        <v>2.1428571428571428</v>
      </c>
      <c r="F4" s="62"/>
      <c r="G4" s="1" t="s">
        <v>0</v>
      </c>
      <c r="J4" s="62">
        <f>+E4</f>
        <v>2.1428571428571428</v>
      </c>
      <c r="K4" s="62"/>
      <c r="L4" s="1" t="s">
        <v>0</v>
      </c>
      <c r="N4" s="62">
        <f>+J4</f>
        <v>2.1428571428571428</v>
      </c>
      <c r="O4" s="62"/>
      <c r="P4" s="1" t="s">
        <v>0</v>
      </c>
      <c r="S4" s="62">
        <f>+N4</f>
        <v>2.1428571428571428</v>
      </c>
      <c r="T4" s="62"/>
      <c r="U4" s="1" t="s">
        <v>0</v>
      </c>
      <c r="X4" s="62">
        <f>+S4</f>
        <v>2.1428571428571428</v>
      </c>
      <c r="Y4" s="62"/>
      <c r="Z4" s="1" t="s">
        <v>0</v>
      </c>
      <c r="AB4" s="62">
        <f>+X4</f>
        <v>2.1428571428571428</v>
      </c>
      <c r="AC4" s="62"/>
      <c r="AD4" s="1" t="s">
        <v>0</v>
      </c>
      <c r="AG4" s="62">
        <f>+AB4</f>
        <v>2.1428571428571428</v>
      </c>
      <c r="AH4" s="62"/>
      <c r="AI4" s="1" t="s">
        <v>0</v>
      </c>
      <c r="AL4" s="62">
        <f>+AG4</f>
        <v>2.1428571428571428</v>
      </c>
      <c r="AM4" s="62"/>
      <c r="AN4" s="1" t="s">
        <v>0</v>
      </c>
      <c r="AP4" s="62">
        <f>+AL4</f>
        <v>2.1428571428571428</v>
      </c>
      <c r="AQ4" s="62"/>
      <c r="AR4" s="1" t="s">
        <v>0</v>
      </c>
      <c r="AU4" s="62">
        <f>+AP4</f>
        <v>2.1428571428571428</v>
      </c>
      <c r="AV4" s="62"/>
      <c r="AW4" s="1" t="s">
        <v>0</v>
      </c>
      <c r="AZ4" s="62">
        <f>+AU4</f>
        <v>2.1428571428571428</v>
      </c>
      <c r="BA4" s="62"/>
      <c r="BB4" s="1" t="s">
        <v>0</v>
      </c>
      <c r="BD4" s="62">
        <f>+AZ4</f>
        <v>2.1428571428571428</v>
      </c>
      <c r="BE4" s="62"/>
      <c r="BF4" s="1" t="s">
        <v>0</v>
      </c>
      <c r="BI4" s="62">
        <f>+BD4</f>
        <v>2.1428571428571428</v>
      </c>
      <c r="BJ4" s="62"/>
      <c r="BK4" s="1" t="s">
        <v>0</v>
      </c>
      <c r="BM4" s="62">
        <f>+BI4</f>
        <v>2.1428571428571428</v>
      </c>
      <c r="BN4" s="62"/>
      <c r="BO4" s="1" t="s">
        <v>0</v>
      </c>
      <c r="BS4" s="13"/>
      <c r="BY4" s="142" t="s">
        <v>255</v>
      </c>
      <c r="BZ4" s="59" t="s">
        <v>57</v>
      </c>
      <c r="CA4" s="59"/>
      <c r="CB4" s="59"/>
      <c r="CC4" s="59"/>
      <c r="CD4" s="59">
        <v>0.88</v>
      </c>
      <c r="CE4" s="59"/>
      <c r="CF4" s="59"/>
    </row>
    <row r="5" spans="2:84">
      <c r="B5" s="12"/>
      <c r="BS5" s="13"/>
      <c r="BY5" s="143"/>
      <c r="BZ5" s="59" t="s">
        <v>58</v>
      </c>
      <c r="CA5" s="59"/>
      <c r="CB5" s="59"/>
      <c r="CC5" s="59"/>
      <c r="CD5" s="59">
        <v>1.1399999999999999</v>
      </c>
      <c r="CE5" s="59"/>
      <c r="CF5" s="59"/>
    </row>
    <row r="6" spans="2:84">
      <c r="B6" s="12"/>
      <c r="BS6" s="13"/>
      <c r="BY6" s="143"/>
      <c r="BZ6" s="59" t="s">
        <v>59</v>
      </c>
      <c r="CA6" s="59"/>
      <c r="CB6" s="59"/>
      <c r="CC6" s="59"/>
      <c r="CD6" s="59">
        <v>1.1200000000000001</v>
      </c>
      <c r="CE6" s="59"/>
      <c r="CF6" s="59"/>
    </row>
    <row r="7" spans="2:84">
      <c r="B7" s="12"/>
      <c r="AH7" s="1" t="s">
        <v>7</v>
      </c>
      <c r="AM7" s="1" t="s">
        <v>8</v>
      </c>
      <c r="BS7" s="13"/>
      <c r="BY7" s="143"/>
      <c r="BZ7" s="59" t="s">
        <v>60</v>
      </c>
      <c r="CA7" s="59"/>
      <c r="CB7" s="59"/>
      <c r="CC7" s="59"/>
      <c r="CD7" s="59">
        <v>1.45</v>
      </c>
      <c r="CE7" s="59"/>
      <c r="CF7" s="59"/>
    </row>
    <row r="8" spans="2:84">
      <c r="B8" s="12"/>
      <c r="BS8" s="13"/>
      <c r="BY8" s="143"/>
      <c r="BZ8" s="59" t="s">
        <v>61</v>
      </c>
      <c r="CA8" s="59"/>
      <c r="CB8" s="59"/>
      <c r="CC8" s="59"/>
      <c r="CD8" s="59">
        <v>1.77</v>
      </c>
      <c r="CE8" s="59"/>
      <c r="CF8" s="59"/>
    </row>
    <row r="9" spans="2:84">
      <c r="B9" s="12"/>
      <c r="AC9" s="1" t="s">
        <v>6</v>
      </c>
      <c r="AQ9" s="1" t="s">
        <v>9</v>
      </c>
      <c r="BS9" s="13"/>
      <c r="BY9" s="143"/>
      <c r="BZ9" s="59" t="s">
        <v>62</v>
      </c>
      <c r="CA9" s="59"/>
      <c r="CB9" s="59"/>
      <c r="CC9" s="59"/>
      <c r="CD9" s="59">
        <v>1.36</v>
      </c>
      <c r="CE9" s="59"/>
      <c r="CF9" s="59"/>
    </row>
    <row r="10" spans="2:84">
      <c r="B10" s="12"/>
      <c r="I10" s="14" t="s">
        <v>47</v>
      </c>
      <c r="K10" s="62">
        <f>ATAN(BR12/(AI22/2))*180/PI()</f>
        <v>14.931417178137551</v>
      </c>
      <c r="L10" s="62"/>
      <c r="M10" s="15" t="s">
        <v>48</v>
      </c>
      <c r="X10" s="1" t="s">
        <v>5</v>
      </c>
      <c r="AV10" s="1" t="s">
        <v>10</v>
      </c>
      <c r="BS10" s="13"/>
      <c r="BY10" s="143"/>
      <c r="BZ10" s="59" t="s">
        <v>63</v>
      </c>
      <c r="CA10" s="59"/>
      <c r="CB10" s="59"/>
      <c r="CC10" s="59"/>
      <c r="CD10" s="59">
        <v>1.78</v>
      </c>
      <c r="CE10" s="59"/>
      <c r="CF10" s="59"/>
    </row>
    <row r="11" spans="2:84">
      <c r="B11" s="12"/>
      <c r="AZ11" s="1" t="s">
        <v>11</v>
      </c>
      <c r="BR11" s="16" t="s">
        <v>0</v>
      </c>
      <c r="BS11" s="13"/>
      <c r="BY11" s="143"/>
      <c r="BZ11" s="59" t="s">
        <v>64</v>
      </c>
      <c r="CA11" s="59"/>
      <c r="CB11" s="59"/>
      <c r="CC11" s="59"/>
      <c r="CD11" s="59">
        <v>2.1800000000000002</v>
      </c>
      <c r="CE11" s="59"/>
      <c r="CF11" s="59"/>
    </row>
    <row r="12" spans="2:84">
      <c r="B12" s="12"/>
      <c r="S12" s="1" t="s">
        <v>4</v>
      </c>
      <c r="AH12" s="1" t="s">
        <v>44</v>
      </c>
      <c r="AL12" s="1" t="s">
        <v>45</v>
      </c>
      <c r="BR12" s="60">
        <v>4</v>
      </c>
      <c r="BS12" s="13"/>
      <c r="BY12" s="143"/>
      <c r="BZ12" s="59" t="s">
        <v>65</v>
      </c>
      <c r="CA12" s="59"/>
      <c r="CB12" s="59"/>
      <c r="CC12" s="59"/>
      <c r="CD12" s="59">
        <v>1.6</v>
      </c>
      <c r="CE12" s="59"/>
      <c r="CF12" s="59"/>
    </row>
    <row r="13" spans="2:84">
      <c r="B13" s="12"/>
      <c r="O13" s="1" t="s">
        <v>3</v>
      </c>
      <c r="AR13" s="1" t="s">
        <v>264</v>
      </c>
      <c r="AU13" s="1" t="s">
        <v>265</v>
      </c>
      <c r="BE13" s="1" t="s">
        <v>12</v>
      </c>
      <c r="BR13" s="60"/>
      <c r="BS13" s="13"/>
      <c r="BY13" s="143"/>
      <c r="BZ13" s="59" t="s">
        <v>66</v>
      </c>
      <c r="CA13" s="59"/>
      <c r="CB13" s="59"/>
      <c r="CC13" s="59"/>
      <c r="CD13" s="59">
        <v>2.1</v>
      </c>
      <c r="CE13" s="59"/>
      <c r="CF13" s="59"/>
    </row>
    <row r="14" spans="2:84">
      <c r="B14" s="12"/>
      <c r="T14" s="1" t="s">
        <v>39</v>
      </c>
      <c r="W14" s="1" t="s">
        <v>40</v>
      </c>
      <c r="Y14" s="1" t="s">
        <v>41</v>
      </c>
      <c r="AA14" s="1" t="s">
        <v>42</v>
      </c>
      <c r="AD14" s="1" t="s">
        <v>51</v>
      </c>
      <c r="AF14" s="1" t="s">
        <v>43</v>
      </c>
      <c r="AM14" s="1" t="s">
        <v>251</v>
      </c>
      <c r="AP14" s="1" t="s">
        <v>263</v>
      </c>
      <c r="AW14" s="1" t="s">
        <v>266</v>
      </c>
      <c r="AZ14" s="1" t="s">
        <v>267</v>
      </c>
      <c r="BJ14" s="1" t="s">
        <v>247</v>
      </c>
      <c r="BR14" s="60"/>
      <c r="BS14" s="13"/>
      <c r="BY14" s="143"/>
      <c r="BZ14" s="59" t="s">
        <v>67</v>
      </c>
      <c r="CA14" s="59"/>
      <c r="CB14" s="59"/>
      <c r="CC14" s="59"/>
      <c r="CD14" s="59">
        <v>2.57</v>
      </c>
      <c r="CE14" s="59"/>
      <c r="CF14" s="59"/>
    </row>
    <row r="15" spans="2:84">
      <c r="B15" s="12"/>
      <c r="J15" s="1" t="s">
        <v>2</v>
      </c>
      <c r="O15" s="1" t="s">
        <v>37</v>
      </c>
      <c r="R15" s="1" t="s">
        <v>38</v>
      </c>
      <c r="BB15" s="1" t="s">
        <v>268</v>
      </c>
      <c r="BS15" s="13"/>
      <c r="BY15" s="143"/>
      <c r="BZ15" s="59" t="s">
        <v>68</v>
      </c>
      <c r="CA15" s="59"/>
      <c r="CB15" s="59"/>
      <c r="CC15" s="59"/>
      <c r="CD15" s="59">
        <v>3.04</v>
      </c>
      <c r="CE15" s="59"/>
      <c r="CF15" s="59"/>
    </row>
    <row r="16" spans="2:84">
      <c r="B16" s="12"/>
      <c r="F16" s="1" t="s">
        <v>1</v>
      </c>
      <c r="K16" s="1" t="s">
        <v>35</v>
      </c>
      <c r="M16" s="1" t="s">
        <v>36</v>
      </c>
      <c r="BE16" s="1" t="s">
        <v>269</v>
      </c>
      <c r="BG16" s="1" t="s">
        <v>270</v>
      </c>
      <c r="BI16" s="1" t="s">
        <v>271</v>
      </c>
      <c r="BN16" s="1" t="s">
        <v>248</v>
      </c>
      <c r="BS16" s="13"/>
      <c r="BY16" s="143"/>
      <c r="BZ16" s="59" t="s">
        <v>69</v>
      </c>
      <c r="CA16" s="59"/>
      <c r="CB16" s="59"/>
      <c r="CC16" s="59"/>
      <c r="CD16" s="59">
        <v>1.84</v>
      </c>
      <c r="CE16" s="59"/>
      <c r="CF16" s="59"/>
    </row>
    <row r="17" spans="2:84">
      <c r="B17" s="12"/>
      <c r="F17" s="15" t="s">
        <v>46</v>
      </c>
      <c r="H17" s="1" t="s">
        <v>34</v>
      </c>
      <c r="BL17" s="1" t="s">
        <v>272</v>
      </c>
      <c r="BS17" s="13"/>
      <c r="BY17" s="143"/>
      <c r="BZ17" s="59" t="s">
        <v>70</v>
      </c>
      <c r="CA17" s="59"/>
      <c r="CB17" s="59"/>
      <c r="CC17" s="59"/>
      <c r="CD17" s="59">
        <v>2.42</v>
      </c>
      <c r="CE17" s="59"/>
      <c r="CF17" s="59"/>
    </row>
    <row r="18" spans="2:84">
      <c r="B18" s="12"/>
      <c r="F18" s="1" t="s">
        <v>13</v>
      </c>
      <c r="K18" s="1" t="s">
        <v>14</v>
      </c>
      <c r="P18" s="1" t="s">
        <v>15</v>
      </c>
      <c r="U18" s="1" t="s">
        <v>16</v>
      </c>
      <c r="Z18" s="1" t="s">
        <v>17</v>
      </c>
      <c r="AE18" s="1" t="s">
        <v>18</v>
      </c>
      <c r="AJ18" s="1" t="s">
        <v>19</v>
      </c>
      <c r="AO18" s="1" t="s">
        <v>20</v>
      </c>
      <c r="AT18" s="1" t="s">
        <v>52</v>
      </c>
      <c r="AY18" s="1" t="s">
        <v>53</v>
      </c>
      <c r="BD18" s="1" t="s">
        <v>54</v>
      </c>
      <c r="BI18" s="1" t="s">
        <v>55</v>
      </c>
      <c r="BN18" s="1" t="s">
        <v>252</v>
      </c>
      <c r="BS18" s="13"/>
      <c r="BY18" s="143"/>
      <c r="BZ18" s="59" t="s">
        <v>71</v>
      </c>
      <c r="CA18" s="59"/>
      <c r="CB18" s="59"/>
      <c r="CC18" s="59"/>
      <c r="CD18" s="59">
        <v>2.97</v>
      </c>
      <c r="CE18" s="59"/>
      <c r="CF18" s="59"/>
    </row>
    <row r="19" spans="2:84">
      <c r="B19" s="12"/>
      <c r="BS19" s="13"/>
      <c r="BY19" s="143"/>
      <c r="BZ19" s="59" t="s">
        <v>72</v>
      </c>
      <c r="CA19" s="59"/>
      <c r="CB19" s="59"/>
      <c r="CC19" s="59"/>
      <c r="CD19" s="59">
        <v>3.52</v>
      </c>
      <c r="CE19" s="59"/>
      <c r="CF19" s="59"/>
    </row>
    <row r="20" spans="2:84">
      <c r="B20" s="12"/>
      <c r="E20" s="62">
        <f>+AI22/13</f>
        <v>2.3076923076923075</v>
      </c>
      <c r="F20" s="62"/>
      <c r="G20" s="1" t="s">
        <v>0</v>
      </c>
      <c r="J20" s="62">
        <f>+E20</f>
        <v>2.3076923076923075</v>
      </c>
      <c r="K20" s="62"/>
      <c r="L20" s="1" t="s">
        <v>0</v>
      </c>
      <c r="O20" s="62">
        <f>+J20</f>
        <v>2.3076923076923075</v>
      </c>
      <c r="P20" s="62"/>
      <c r="Q20" s="1" t="s">
        <v>0</v>
      </c>
      <c r="T20" s="62">
        <f>+O20</f>
        <v>2.3076923076923075</v>
      </c>
      <c r="U20" s="62"/>
      <c r="V20" s="1" t="s">
        <v>0</v>
      </c>
      <c r="Y20" s="62">
        <f>+T20</f>
        <v>2.3076923076923075</v>
      </c>
      <c r="Z20" s="62"/>
      <c r="AA20" s="1" t="s">
        <v>0</v>
      </c>
      <c r="AD20" s="62">
        <f>+Y20</f>
        <v>2.3076923076923075</v>
      </c>
      <c r="AE20" s="62"/>
      <c r="AF20" s="1" t="s">
        <v>0</v>
      </c>
      <c r="AI20" s="62">
        <f>+AD20</f>
        <v>2.3076923076923075</v>
      </c>
      <c r="AJ20" s="62"/>
      <c r="AK20" s="1" t="s">
        <v>0</v>
      </c>
      <c r="AN20" s="62">
        <f>+AI20</f>
        <v>2.3076923076923075</v>
      </c>
      <c r="AO20" s="62"/>
      <c r="AP20" s="1" t="s">
        <v>0</v>
      </c>
      <c r="AS20" s="62">
        <f>+AN20</f>
        <v>2.3076923076923075</v>
      </c>
      <c r="AT20" s="62"/>
      <c r="AU20" s="1" t="s">
        <v>0</v>
      </c>
      <c r="AX20" s="62">
        <f>+AS20</f>
        <v>2.3076923076923075</v>
      </c>
      <c r="AY20" s="62"/>
      <c r="AZ20" s="1" t="s">
        <v>0</v>
      </c>
      <c r="BC20" s="62">
        <f>+AX20</f>
        <v>2.3076923076923075</v>
      </c>
      <c r="BD20" s="62"/>
      <c r="BE20" s="1" t="s">
        <v>0</v>
      </c>
      <c r="BH20" s="62">
        <f>+BC20</f>
        <v>2.3076923076923075</v>
      </c>
      <c r="BI20" s="62"/>
      <c r="BJ20" s="1" t="s">
        <v>0</v>
      </c>
      <c r="BM20" s="62">
        <f>+BH20</f>
        <v>2.3076923076923075</v>
      </c>
      <c r="BN20" s="62"/>
      <c r="BO20" s="1" t="s">
        <v>0</v>
      </c>
      <c r="BS20" s="13"/>
      <c r="BY20" s="143"/>
      <c r="BZ20" s="59" t="s">
        <v>73</v>
      </c>
      <c r="CA20" s="59"/>
      <c r="CB20" s="59"/>
      <c r="CC20" s="59"/>
      <c r="CD20" s="59">
        <v>2.74</v>
      </c>
      <c r="CE20" s="59"/>
      <c r="CF20" s="59"/>
    </row>
    <row r="21" spans="2:84">
      <c r="B21" s="12"/>
      <c r="BS21" s="13"/>
      <c r="BY21" s="143"/>
      <c r="BZ21" s="59" t="s">
        <v>74</v>
      </c>
      <c r="CA21" s="59"/>
      <c r="CB21" s="59"/>
      <c r="CC21" s="59"/>
      <c r="CD21" s="59">
        <v>3.38</v>
      </c>
      <c r="CE21" s="59"/>
      <c r="CF21" s="59"/>
    </row>
    <row r="22" spans="2:84">
      <c r="B22" s="12"/>
      <c r="AI22" s="61">
        <v>30</v>
      </c>
      <c r="AJ22" s="61"/>
      <c r="AK22" s="1" t="s">
        <v>0</v>
      </c>
      <c r="BS22" s="13"/>
      <c r="BY22" s="143"/>
      <c r="BZ22" s="59" t="s">
        <v>75</v>
      </c>
      <c r="CA22" s="59"/>
      <c r="CB22" s="59"/>
      <c r="CC22" s="59"/>
      <c r="CD22" s="59">
        <v>4</v>
      </c>
      <c r="CE22" s="59"/>
      <c r="CF22" s="59"/>
    </row>
    <row r="23" spans="2:84">
      <c r="B23" s="12"/>
      <c r="BS23" s="13"/>
      <c r="BY23" s="143"/>
      <c r="BZ23" s="59" t="s">
        <v>76</v>
      </c>
      <c r="CA23" s="59"/>
      <c r="CB23" s="59"/>
      <c r="CC23" s="59"/>
      <c r="CD23" s="59">
        <v>4.5999999999999996</v>
      </c>
      <c r="CE23" s="59"/>
      <c r="CF23" s="59"/>
    </row>
    <row r="24" spans="2:84">
      <c r="B24" s="12"/>
      <c r="M24" s="63" t="s">
        <v>49</v>
      </c>
      <c r="N24" s="64"/>
      <c r="O24" s="63" t="s">
        <v>50</v>
      </c>
      <c r="P24" s="69"/>
      <c r="Q24" s="69"/>
      <c r="R24" s="64"/>
      <c r="S24" s="75" t="s">
        <v>233</v>
      </c>
      <c r="T24" s="76"/>
      <c r="U24" s="76"/>
      <c r="V24" s="76"/>
      <c r="W24" s="76"/>
      <c r="X24" s="76"/>
      <c r="Y24" s="77"/>
      <c r="Z24" s="78" t="s">
        <v>235</v>
      </c>
      <c r="AA24" s="79"/>
      <c r="AB24" s="79"/>
      <c r="AC24" s="80"/>
      <c r="AD24" s="78" t="s">
        <v>236</v>
      </c>
      <c r="AE24" s="79"/>
      <c r="AF24" s="80"/>
      <c r="AG24" s="78" t="s">
        <v>237</v>
      </c>
      <c r="AH24" s="79"/>
      <c r="AI24" s="79"/>
      <c r="AJ24" s="79"/>
      <c r="AK24" s="135" t="s">
        <v>49</v>
      </c>
      <c r="AL24" s="64"/>
      <c r="AM24" s="63" t="s">
        <v>50</v>
      </c>
      <c r="AN24" s="69"/>
      <c r="AO24" s="69"/>
      <c r="AP24" s="64"/>
      <c r="AQ24" s="75" t="s">
        <v>233</v>
      </c>
      <c r="AR24" s="76"/>
      <c r="AS24" s="76"/>
      <c r="AT24" s="76"/>
      <c r="AU24" s="76"/>
      <c r="AV24" s="76"/>
      <c r="AW24" s="77"/>
      <c r="AX24" s="78" t="s">
        <v>235</v>
      </c>
      <c r="AY24" s="79"/>
      <c r="AZ24" s="79"/>
      <c r="BA24" s="80"/>
      <c r="BB24" s="78" t="s">
        <v>236</v>
      </c>
      <c r="BC24" s="79"/>
      <c r="BD24" s="80"/>
      <c r="BE24" s="78" t="s">
        <v>237</v>
      </c>
      <c r="BF24" s="79"/>
      <c r="BG24" s="79"/>
      <c r="BH24" s="80"/>
      <c r="BS24" s="13"/>
      <c r="BY24" s="143"/>
      <c r="BZ24" s="59" t="s">
        <v>77</v>
      </c>
      <c r="CA24" s="59"/>
      <c r="CB24" s="59"/>
      <c r="CC24" s="59"/>
      <c r="CD24" s="59">
        <v>3.06</v>
      </c>
      <c r="CE24" s="59"/>
      <c r="CF24" s="59"/>
    </row>
    <row r="25" spans="2:84">
      <c r="B25" s="12"/>
      <c r="M25" s="65"/>
      <c r="N25" s="66"/>
      <c r="O25" s="65"/>
      <c r="P25" s="70"/>
      <c r="Q25" s="70"/>
      <c r="R25" s="66"/>
      <c r="S25" s="75"/>
      <c r="T25" s="76"/>
      <c r="U25" s="76"/>
      <c r="V25" s="76"/>
      <c r="W25" s="76"/>
      <c r="X25" s="76"/>
      <c r="Y25" s="77"/>
      <c r="Z25" s="81"/>
      <c r="AA25" s="82"/>
      <c r="AB25" s="82"/>
      <c r="AC25" s="83"/>
      <c r="AD25" s="81"/>
      <c r="AE25" s="82"/>
      <c r="AF25" s="83"/>
      <c r="AG25" s="81"/>
      <c r="AH25" s="82"/>
      <c r="AI25" s="82"/>
      <c r="AJ25" s="82"/>
      <c r="AK25" s="136"/>
      <c r="AL25" s="66"/>
      <c r="AM25" s="65"/>
      <c r="AN25" s="70"/>
      <c r="AO25" s="70"/>
      <c r="AP25" s="66"/>
      <c r="AQ25" s="75"/>
      <c r="AR25" s="76"/>
      <c r="AS25" s="76"/>
      <c r="AT25" s="76"/>
      <c r="AU25" s="76"/>
      <c r="AV25" s="76"/>
      <c r="AW25" s="77"/>
      <c r="AX25" s="81"/>
      <c r="AY25" s="82"/>
      <c r="AZ25" s="82"/>
      <c r="BA25" s="83"/>
      <c r="BB25" s="81"/>
      <c r="BC25" s="82"/>
      <c r="BD25" s="83"/>
      <c r="BE25" s="81"/>
      <c r="BF25" s="82"/>
      <c r="BG25" s="82"/>
      <c r="BH25" s="83"/>
      <c r="BS25" s="13"/>
      <c r="BY25" s="143"/>
      <c r="BZ25" s="59" t="s">
        <v>78</v>
      </c>
      <c r="CA25" s="59"/>
      <c r="CB25" s="59"/>
      <c r="CC25" s="59"/>
      <c r="CD25" s="59">
        <v>3.77</v>
      </c>
      <c r="CE25" s="59"/>
      <c r="CF25" s="59"/>
    </row>
    <row r="26" spans="2:84">
      <c r="B26" s="12"/>
      <c r="M26" s="65"/>
      <c r="N26" s="66"/>
      <c r="O26" s="65"/>
      <c r="P26" s="70"/>
      <c r="Q26" s="70"/>
      <c r="R26" s="66"/>
      <c r="S26" s="75"/>
      <c r="T26" s="76"/>
      <c r="U26" s="76"/>
      <c r="V26" s="76"/>
      <c r="W26" s="76"/>
      <c r="X26" s="76"/>
      <c r="Y26" s="77"/>
      <c r="Z26" s="81"/>
      <c r="AA26" s="82"/>
      <c r="AB26" s="82"/>
      <c r="AC26" s="83"/>
      <c r="AD26" s="81"/>
      <c r="AE26" s="82"/>
      <c r="AF26" s="83"/>
      <c r="AG26" s="81"/>
      <c r="AH26" s="82"/>
      <c r="AI26" s="82"/>
      <c r="AJ26" s="82"/>
      <c r="AK26" s="136"/>
      <c r="AL26" s="66"/>
      <c r="AM26" s="65"/>
      <c r="AN26" s="70"/>
      <c r="AO26" s="70"/>
      <c r="AP26" s="66"/>
      <c r="AQ26" s="75"/>
      <c r="AR26" s="76"/>
      <c r="AS26" s="76"/>
      <c r="AT26" s="76"/>
      <c r="AU26" s="76"/>
      <c r="AV26" s="76"/>
      <c r="AW26" s="77"/>
      <c r="AX26" s="81"/>
      <c r="AY26" s="82"/>
      <c r="AZ26" s="82"/>
      <c r="BA26" s="83"/>
      <c r="BB26" s="81"/>
      <c r="BC26" s="82"/>
      <c r="BD26" s="83"/>
      <c r="BE26" s="81"/>
      <c r="BF26" s="82"/>
      <c r="BG26" s="82"/>
      <c r="BH26" s="83"/>
      <c r="BS26" s="13"/>
      <c r="BY26" s="143"/>
      <c r="BZ26" s="59" t="s">
        <v>79</v>
      </c>
      <c r="CA26" s="59"/>
      <c r="CB26" s="59"/>
      <c r="CC26" s="59"/>
      <c r="CD26" s="59">
        <v>4.47</v>
      </c>
      <c r="CE26" s="59"/>
      <c r="CF26" s="59"/>
    </row>
    <row r="27" spans="2:84" ht="12" thickBot="1">
      <c r="B27" s="12"/>
      <c r="M27" s="67"/>
      <c r="N27" s="68"/>
      <c r="O27" s="67"/>
      <c r="P27" s="71"/>
      <c r="Q27" s="71"/>
      <c r="R27" s="68"/>
      <c r="S27" s="72" t="s">
        <v>232</v>
      </c>
      <c r="T27" s="73"/>
      <c r="U27" s="73"/>
      <c r="V27" s="73" t="s">
        <v>234</v>
      </c>
      <c r="W27" s="73"/>
      <c r="X27" s="73"/>
      <c r="Y27" s="74"/>
      <c r="Z27" s="84"/>
      <c r="AA27" s="85"/>
      <c r="AB27" s="85"/>
      <c r="AC27" s="86"/>
      <c r="AD27" s="84"/>
      <c r="AE27" s="85"/>
      <c r="AF27" s="86"/>
      <c r="AG27" s="84"/>
      <c r="AH27" s="85"/>
      <c r="AI27" s="85"/>
      <c r="AJ27" s="85"/>
      <c r="AK27" s="137"/>
      <c r="AL27" s="68"/>
      <c r="AM27" s="67"/>
      <c r="AN27" s="71"/>
      <c r="AO27" s="71"/>
      <c r="AP27" s="68"/>
      <c r="AQ27" s="72" t="s">
        <v>232</v>
      </c>
      <c r="AR27" s="73"/>
      <c r="AS27" s="73"/>
      <c r="AT27" s="73" t="s">
        <v>234</v>
      </c>
      <c r="AU27" s="73"/>
      <c r="AV27" s="73"/>
      <c r="AW27" s="74"/>
      <c r="AX27" s="84"/>
      <c r="AY27" s="85"/>
      <c r="AZ27" s="85"/>
      <c r="BA27" s="86"/>
      <c r="BB27" s="84"/>
      <c r="BC27" s="85"/>
      <c r="BD27" s="86"/>
      <c r="BE27" s="84"/>
      <c r="BF27" s="85"/>
      <c r="BG27" s="85"/>
      <c r="BH27" s="86"/>
      <c r="BS27" s="13"/>
      <c r="BY27" s="143"/>
      <c r="BZ27" s="59" t="s">
        <v>80</v>
      </c>
      <c r="CA27" s="59"/>
      <c r="CB27" s="59"/>
      <c r="CC27" s="59"/>
      <c r="CD27" s="59">
        <v>5.15</v>
      </c>
      <c r="CE27" s="59"/>
      <c r="CF27" s="59"/>
    </row>
    <row r="28" spans="2:84" ht="12" thickTop="1">
      <c r="B28" s="12"/>
      <c r="M28" s="50" t="s">
        <v>1</v>
      </c>
      <c r="N28" s="51"/>
      <c r="O28" s="47">
        <f>E4/COS(K10*PI()/180)</f>
        <v>2.2177392423228603</v>
      </c>
      <c r="P28" s="48"/>
      <c r="Q28" s="48"/>
      <c r="R28" s="49"/>
      <c r="S28" s="22">
        <v>2</v>
      </c>
      <c r="T28" s="2" t="s">
        <v>56</v>
      </c>
      <c r="U28" s="2"/>
      <c r="V28" s="98" t="s">
        <v>120</v>
      </c>
      <c r="W28" s="98"/>
      <c r="X28" s="98"/>
      <c r="Y28" s="99"/>
      <c r="Z28" s="101">
        <f>S28*O28</f>
        <v>4.4354784846457207</v>
      </c>
      <c r="AA28" s="102"/>
      <c r="AB28" s="102"/>
      <c r="AC28" s="103"/>
      <c r="AD28" s="89" cm="1">
        <f t="array" ref="AD28">INDEX($CD$4:$CD$176,MATCH(V28,$BZ$4:$BZ$176,0),0)</f>
        <v>28.4</v>
      </c>
      <c r="AE28" s="90"/>
      <c r="AF28" s="91"/>
      <c r="AG28" s="101">
        <f t="shared" ref="AG28:AG52" si="0">AD28*Z28</f>
        <v>125.96758896393847</v>
      </c>
      <c r="AH28" s="102"/>
      <c r="AI28" s="102"/>
      <c r="AJ28" s="102"/>
      <c r="AK28" s="148" t="s">
        <v>44</v>
      </c>
      <c r="AL28" s="149"/>
      <c r="AM28" s="34">
        <f>SQRT((7*E4*TAN(K10*PI()/180))^2+(7*E4-6*E20)^2)</f>
        <v>4.1630951162260956</v>
      </c>
      <c r="AN28" s="35"/>
      <c r="AO28" s="35"/>
      <c r="AP28" s="36"/>
      <c r="AQ28" s="24">
        <v>1</v>
      </c>
      <c r="AR28" s="4" t="s">
        <v>56</v>
      </c>
      <c r="AS28" s="4"/>
      <c r="AT28" s="117" t="s">
        <v>111</v>
      </c>
      <c r="AU28" s="117"/>
      <c r="AV28" s="117"/>
      <c r="AW28" s="118"/>
      <c r="AX28" s="104">
        <f>AQ28*AM28</f>
        <v>4.1630951162260956</v>
      </c>
      <c r="AY28" s="105"/>
      <c r="AZ28" s="105"/>
      <c r="BA28" s="106"/>
      <c r="BB28" s="92" cm="1">
        <f t="array" ref="BB28">INDEX($CD$4:$CD$176,MATCH(AT28,$BZ$4:$BZ$176,0),0)</f>
        <v>12.2</v>
      </c>
      <c r="BC28" s="93"/>
      <c r="BD28" s="94"/>
      <c r="BE28" s="101">
        <f>BB28*AX28</f>
        <v>50.789760417958362</v>
      </c>
      <c r="BF28" s="102"/>
      <c r="BG28" s="102"/>
      <c r="BH28" s="103"/>
      <c r="BS28" s="13"/>
      <c r="BY28" s="143"/>
      <c r="BZ28" s="59" t="s">
        <v>81</v>
      </c>
      <c r="CA28" s="59"/>
      <c r="CB28" s="59"/>
      <c r="CC28" s="59"/>
      <c r="CD28" s="59">
        <v>5.82</v>
      </c>
      <c r="CE28" s="59"/>
      <c r="CF28" s="59"/>
    </row>
    <row r="29" spans="2:84">
      <c r="B29" s="12"/>
      <c r="M29" s="50" t="s">
        <v>2</v>
      </c>
      <c r="N29" s="51"/>
      <c r="O29" s="34">
        <f>+O28</f>
        <v>2.2177392423228603</v>
      </c>
      <c r="P29" s="35"/>
      <c r="Q29" s="35"/>
      <c r="R29" s="36"/>
      <c r="S29" s="3">
        <f>+S28</f>
        <v>2</v>
      </c>
      <c r="T29" s="4" t="s">
        <v>56</v>
      </c>
      <c r="U29" s="4"/>
      <c r="V29" s="93" t="str">
        <f>+V28</f>
        <v>L.100.20</v>
      </c>
      <c r="W29" s="93"/>
      <c r="X29" s="93"/>
      <c r="Y29" s="94"/>
      <c r="Z29" s="104">
        <f t="shared" ref="Z29:Z41" si="1">S29*O29</f>
        <v>4.4354784846457207</v>
      </c>
      <c r="AA29" s="105"/>
      <c r="AB29" s="105"/>
      <c r="AC29" s="106"/>
      <c r="AD29" s="92" cm="1">
        <f t="array" ref="AD29">INDEX($CD$4:$CD$176,MATCH(V29,$BZ$4:$BZ$176,0),0)</f>
        <v>28.4</v>
      </c>
      <c r="AE29" s="93"/>
      <c r="AF29" s="94"/>
      <c r="AG29" s="104">
        <f t="shared" si="0"/>
        <v>125.96758896393847</v>
      </c>
      <c r="AH29" s="105"/>
      <c r="AI29" s="105"/>
      <c r="AJ29" s="105"/>
      <c r="AK29" s="32" t="s">
        <v>45</v>
      </c>
      <c r="AL29" s="33"/>
      <c r="AM29" s="34">
        <f>+AM28</f>
        <v>4.1630951162260956</v>
      </c>
      <c r="AN29" s="35"/>
      <c r="AO29" s="35"/>
      <c r="AP29" s="36"/>
      <c r="AQ29" s="3">
        <f>+AQ28</f>
        <v>1</v>
      </c>
      <c r="AR29" s="4" t="s">
        <v>56</v>
      </c>
      <c r="AS29" s="4"/>
      <c r="AT29" s="93" t="str">
        <f>+AT28</f>
        <v>L.90.9</v>
      </c>
      <c r="AU29" s="93"/>
      <c r="AV29" s="93"/>
      <c r="AW29" s="94"/>
      <c r="AX29" s="104">
        <f t="shared" ref="AX29" si="2">AQ29*AM29</f>
        <v>4.1630951162260956</v>
      </c>
      <c r="AY29" s="105"/>
      <c r="AZ29" s="105"/>
      <c r="BA29" s="106"/>
      <c r="BB29" s="92" cm="1">
        <f t="array" ref="BB29">INDEX($CD$4:$CD$176,MATCH(AT29,$BZ$4:$BZ$176,0),0)</f>
        <v>12.2</v>
      </c>
      <c r="BC29" s="93"/>
      <c r="BD29" s="94"/>
      <c r="BE29" s="104">
        <f t="shared" ref="BE29" si="3">BB29*AX29</f>
        <v>50.789760417958362</v>
      </c>
      <c r="BF29" s="105"/>
      <c r="BG29" s="105"/>
      <c r="BH29" s="106"/>
      <c r="BS29" s="13"/>
      <c r="BY29" s="143"/>
      <c r="BZ29" s="59" t="s">
        <v>82</v>
      </c>
      <c r="CA29" s="59"/>
      <c r="CB29" s="59"/>
      <c r="CC29" s="59"/>
      <c r="CD29" s="59">
        <v>6.47</v>
      </c>
      <c r="CE29" s="59"/>
      <c r="CF29" s="59"/>
    </row>
    <row r="30" spans="2:84">
      <c r="B30" s="12"/>
      <c r="M30" s="50" t="s">
        <v>3</v>
      </c>
      <c r="N30" s="51"/>
      <c r="O30" s="34">
        <f>+O29</f>
        <v>2.2177392423228603</v>
      </c>
      <c r="P30" s="35"/>
      <c r="Q30" s="35"/>
      <c r="R30" s="36"/>
      <c r="S30" s="3">
        <f>+S29</f>
        <v>2</v>
      </c>
      <c r="T30" s="4" t="s">
        <v>56</v>
      </c>
      <c r="U30" s="4"/>
      <c r="V30" s="93" t="str">
        <f>+V29</f>
        <v>L.100.20</v>
      </c>
      <c r="W30" s="93"/>
      <c r="X30" s="93"/>
      <c r="Y30" s="94"/>
      <c r="Z30" s="104">
        <f t="shared" si="1"/>
        <v>4.4354784846457207</v>
      </c>
      <c r="AA30" s="105"/>
      <c r="AB30" s="105"/>
      <c r="AC30" s="106"/>
      <c r="AD30" s="92" cm="1">
        <f t="array" ref="AD30">INDEX($CD$4:$CD$176,MATCH(V30,$BZ$4:$BZ$176,0),0)</f>
        <v>28.4</v>
      </c>
      <c r="AE30" s="93"/>
      <c r="AF30" s="94"/>
      <c r="AG30" s="104">
        <f t="shared" si="0"/>
        <v>125.96758896393847</v>
      </c>
      <c r="AH30" s="105"/>
      <c r="AI30" s="105"/>
      <c r="AJ30" s="105"/>
      <c r="AK30" s="32" t="s">
        <v>251</v>
      </c>
      <c r="AL30" s="33"/>
      <c r="AM30" s="34">
        <f>+O52</f>
        <v>3.5683672424795096</v>
      </c>
      <c r="AN30" s="35"/>
      <c r="AO30" s="35"/>
      <c r="AP30" s="36"/>
      <c r="AQ30" s="3">
        <f>+S52</f>
        <v>1</v>
      </c>
      <c r="AR30" s="4" t="s">
        <v>56</v>
      </c>
      <c r="AS30" s="4"/>
      <c r="AT30" s="93" t="str">
        <f>+V52</f>
        <v>L.80.7</v>
      </c>
      <c r="AU30" s="93"/>
      <c r="AV30" s="93"/>
      <c r="AW30" s="94"/>
      <c r="AX30" s="104">
        <f>AQ30*AM30</f>
        <v>3.5683672424795096</v>
      </c>
      <c r="AY30" s="105"/>
      <c r="AZ30" s="105"/>
      <c r="BA30" s="106"/>
      <c r="BB30" s="92" cm="1">
        <f t="array" ref="BB30">INDEX($CD$4:$CD$176,MATCH(AT30,$BZ$4:$BZ$176,0),0)</f>
        <v>8.49</v>
      </c>
      <c r="BC30" s="93"/>
      <c r="BD30" s="94"/>
      <c r="BE30" s="104">
        <f>BB30*AX30</f>
        <v>30.295437888651037</v>
      </c>
      <c r="BF30" s="105"/>
      <c r="BG30" s="105"/>
      <c r="BH30" s="106"/>
      <c r="BS30" s="13"/>
      <c r="BY30" s="143"/>
      <c r="BZ30" s="59" t="s">
        <v>83</v>
      </c>
      <c r="CA30" s="59"/>
      <c r="CB30" s="59"/>
      <c r="CC30" s="59"/>
      <c r="CD30" s="59">
        <v>4.18</v>
      </c>
      <c r="CE30" s="59"/>
      <c r="CF30" s="59"/>
    </row>
    <row r="31" spans="2:84">
      <c r="B31" s="12"/>
      <c r="M31" s="50" t="s">
        <v>4</v>
      </c>
      <c r="N31" s="51"/>
      <c r="O31" s="34">
        <f t="shared" ref="O31:O40" si="4">+O30</f>
        <v>2.2177392423228603</v>
      </c>
      <c r="P31" s="35"/>
      <c r="Q31" s="35"/>
      <c r="R31" s="36"/>
      <c r="S31" s="3">
        <f>+S30</f>
        <v>2</v>
      </c>
      <c r="T31" s="4" t="s">
        <v>56</v>
      </c>
      <c r="U31" s="4"/>
      <c r="V31" s="93" t="str">
        <f t="shared" ref="V31:V40" si="5">+V30</f>
        <v>L.100.20</v>
      </c>
      <c r="W31" s="93"/>
      <c r="X31" s="93"/>
      <c r="Y31" s="94"/>
      <c r="Z31" s="104">
        <f t="shared" si="1"/>
        <v>4.4354784846457207</v>
      </c>
      <c r="AA31" s="105"/>
      <c r="AB31" s="105"/>
      <c r="AC31" s="106"/>
      <c r="AD31" s="92" cm="1">
        <f t="array" ref="AD31">INDEX($CD$4:$CD$176,MATCH(V31,$BZ$4:$BZ$176,0),0)</f>
        <v>28.4</v>
      </c>
      <c r="AE31" s="93"/>
      <c r="AF31" s="94"/>
      <c r="AG31" s="104">
        <f t="shared" si="0"/>
        <v>125.96758896393847</v>
      </c>
      <c r="AH31" s="105"/>
      <c r="AI31" s="105"/>
      <c r="AJ31" s="105"/>
      <c r="AK31" s="32" t="s">
        <v>263</v>
      </c>
      <c r="AL31" s="33"/>
      <c r="AM31" s="34">
        <f>+O51</f>
        <v>3.6734210840925163</v>
      </c>
      <c r="AN31" s="35"/>
      <c r="AO31" s="35"/>
      <c r="AP31" s="36"/>
      <c r="AQ31" s="3">
        <f>+S51</f>
        <v>1</v>
      </c>
      <c r="AR31" s="4" t="s">
        <v>56</v>
      </c>
      <c r="AS31" s="4"/>
      <c r="AT31" s="93" t="str">
        <f>+V51</f>
        <v>L.50.5</v>
      </c>
      <c r="AU31" s="93"/>
      <c r="AV31" s="93"/>
      <c r="AW31" s="94"/>
      <c r="AX31" s="104">
        <f t="shared" ref="AX31:AX39" si="6">AQ31*AM31</f>
        <v>3.6734210840925163</v>
      </c>
      <c r="AY31" s="105"/>
      <c r="AZ31" s="105"/>
      <c r="BA31" s="106"/>
      <c r="BB31" s="92" cm="1">
        <f t="array" ref="BB31">INDEX($CD$4:$CD$176,MATCH(AT31,$BZ$4:$BZ$176,0),0)</f>
        <v>3.77</v>
      </c>
      <c r="BC31" s="93"/>
      <c r="BD31" s="94"/>
      <c r="BE31" s="104">
        <f t="shared" ref="BE31:BE39" si="7">BB31*AX31</f>
        <v>13.848797487028786</v>
      </c>
      <c r="BF31" s="105"/>
      <c r="BG31" s="105"/>
      <c r="BH31" s="106"/>
      <c r="BS31" s="13"/>
      <c r="BY31" s="143"/>
      <c r="BZ31" s="59" t="s">
        <v>84</v>
      </c>
      <c r="CA31" s="59"/>
      <c r="CB31" s="59"/>
      <c r="CC31" s="59"/>
      <c r="CD31" s="59">
        <v>4.95</v>
      </c>
      <c r="CE31" s="59"/>
      <c r="CF31" s="59"/>
    </row>
    <row r="32" spans="2:84">
      <c r="B32" s="12"/>
      <c r="M32" s="50" t="s">
        <v>5</v>
      </c>
      <c r="N32" s="51"/>
      <c r="O32" s="34">
        <f t="shared" si="4"/>
        <v>2.2177392423228603</v>
      </c>
      <c r="P32" s="35"/>
      <c r="Q32" s="35"/>
      <c r="R32" s="36"/>
      <c r="S32" s="3">
        <f t="shared" ref="S32:S40" si="8">+S31</f>
        <v>2</v>
      </c>
      <c r="T32" s="4" t="s">
        <v>56</v>
      </c>
      <c r="U32" s="4"/>
      <c r="V32" s="93" t="str">
        <f t="shared" si="5"/>
        <v>L.100.20</v>
      </c>
      <c r="W32" s="93"/>
      <c r="X32" s="93"/>
      <c r="Y32" s="94"/>
      <c r="Z32" s="104">
        <f t="shared" si="1"/>
        <v>4.4354784846457207</v>
      </c>
      <c r="AA32" s="105"/>
      <c r="AB32" s="105"/>
      <c r="AC32" s="106"/>
      <c r="AD32" s="92" cm="1">
        <f t="array" ref="AD32">INDEX($CD$4:$CD$176,MATCH(V32,$BZ$4:$BZ$176,0),0)</f>
        <v>28.4</v>
      </c>
      <c r="AE32" s="93"/>
      <c r="AF32" s="94"/>
      <c r="AG32" s="104">
        <f t="shared" si="0"/>
        <v>125.96758896393847</v>
      </c>
      <c r="AH32" s="105"/>
      <c r="AI32" s="105"/>
      <c r="AJ32" s="105"/>
      <c r="AK32" s="32" t="s">
        <v>264</v>
      </c>
      <c r="AL32" s="33"/>
      <c r="AM32" s="34">
        <f>+O50</f>
        <v>2.9736393687329241</v>
      </c>
      <c r="AN32" s="35"/>
      <c r="AO32" s="35"/>
      <c r="AP32" s="36"/>
      <c r="AQ32" s="3">
        <f>+S50</f>
        <v>1</v>
      </c>
      <c r="AR32" s="4" t="s">
        <v>56</v>
      </c>
      <c r="AS32" s="4"/>
      <c r="AT32" s="93" t="str">
        <f>+V50</f>
        <v>L.50.5</v>
      </c>
      <c r="AU32" s="93"/>
      <c r="AV32" s="93"/>
      <c r="AW32" s="94"/>
      <c r="AX32" s="104">
        <f t="shared" si="6"/>
        <v>2.9736393687329241</v>
      </c>
      <c r="AY32" s="105"/>
      <c r="AZ32" s="105"/>
      <c r="BA32" s="106"/>
      <c r="BB32" s="92" cm="1">
        <f t="array" ref="BB32">INDEX($CD$4:$CD$176,MATCH(AT32,$BZ$4:$BZ$176,0),0)</f>
        <v>3.77</v>
      </c>
      <c r="BC32" s="93"/>
      <c r="BD32" s="94"/>
      <c r="BE32" s="104">
        <f t="shared" si="7"/>
        <v>11.210620420123124</v>
      </c>
      <c r="BF32" s="105"/>
      <c r="BG32" s="105"/>
      <c r="BH32" s="106"/>
      <c r="BS32" s="13"/>
      <c r="BY32" s="143"/>
      <c r="BZ32" s="59" t="s">
        <v>85</v>
      </c>
      <c r="CA32" s="59"/>
      <c r="CB32" s="59"/>
      <c r="CC32" s="59"/>
      <c r="CD32" s="59">
        <v>6.46</v>
      </c>
      <c r="CE32" s="59"/>
      <c r="CF32" s="59"/>
    </row>
    <row r="33" spans="2:84">
      <c r="B33" s="12"/>
      <c r="M33" s="50" t="s">
        <v>6</v>
      </c>
      <c r="N33" s="51"/>
      <c r="O33" s="34">
        <f t="shared" si="4"/>
        <v>2.2177392423228603</v>
      </c>
      <c r="P33" s="35"/>
      <c r="Q33" s="35"/>
      <c r="R33" s="36"/>
      <c r="S33" s="3">
        <f t="shared" si="8"/>
        <v>2</v>
      </c>
      <c r="T33" s="4" t="s">
        <v>56</v>
      </c>
      <c r="U33" s="4"/>
      <c r="V33" s="93" t="str">
        <f t="shared" si="5"/>
        <v>L.100.20</v>
      </c>
      <c r="W33" s="93"/>
      <c r="X33" s="93"/>
      <c r="Y33" s="94"/>
      <c r="Z33" s="104">
        <f t="shared" si="1"/>
        <v>4.4354784846457207</v>
      </c>
      <c r="AA33" s="105"/>
      <c r="AB33" s="105"/>
      <c r="AC33" s="106"/>
      <c r="AD33" s="92" cm="1">
        <f t="array" ref="AD33">INDEX($CD$4:$CD$176,MATCH(V33,$BZ$4:$BZ$176,0),0)</f>
        <v>28.4</v>
      </c>
      <c r="AE33" s="93"/>
      <c r="AF33" s="94"/>
      <c r="AG33" s="104">
        <f t="shared" si="0"/>
        <v>125.96758896393847</v>
      </c>
      <c r="AH33" s="105"/>
      <c r="AI33" s="105"/>
      <c r="AJ33" s="105"/>
      <c r="AK33" s="32" t="s">
        <v>265</v>
      </c>
      <c r="AL33" s="33"/>
      <c r="AM33" s="34">
        <f>+O49</f>
        <v>3.2193301264374181</v>
      </c>
      <c r="AN33" s="35"/>
      <c r="AO33" s="35"/>
      <c r="AP33" s="36"/>
      <c r="AQ33" s="3">
        <f>+S49</f>
        <v>1</v>
      </c>
      <c r="AR33" s="4" t="s">
        <v>56</v>
      </c>
      <c r="AS33" s="4"/>
      <c r="AT33" s="93" t="str">
        <f>+V49</f>
        <v>L.50.5</v>
      </c>
      <c r="AU33" s="93"/>
      <c r="AV33" s="93"/>
      <c r="AW33" s="94"/>
      <c r="AX33" s="104">
        <f t="shared" si="6"/>
        <v>3.2193301264374181</v>
      </c>
      <c r="AY33" s="105"/>
      <c r="AZ33" s="105"/>
      <c r="BA33" s="106"/>
      <c r="BB33" s="92" cm="1">
        <f t="array" ref="BB33">INDEX($CD$4:$CD$176,MATCH(AT33,$BZ$4:$BZ$176,0),0)</f>
        <v>3.77</v>
      </c>
      <c r="BC33" s="93"/>
      <c r="BD33" s="94"/>
      <c r="BE33" s="104">
        <f t="shared" si="7"/>
        <v>12.136874576669067</v>
      </c>
      <c r="BF33" s="105"/>
      <c r="BG33" s="105"/>
      <c r="BH33" s="106"/>
      <c r="BS33" s="13"/>
      <c r="BY33" s="143"/>
      <c r="BZ33" s="59" t="s">
        <v>86</v>
      </c>
      <c r="CA33" s="59"/>
      <c r="CB33" s="59"/>
      <c r="CC33" s="59"/>
      <c r="CD33" s="59">
        <v>7.9</v>
      </c>
      <c r="CE33" s="59"/>
      <c r="CF33" s="59"/>
    </row>
    <row r="34" spans="2:84">
      <c r="B34" s="12"/>
      <c r="M34" s="50" t="s">
        <v>7</v>
      </c>
      <c r="N34" s="51"/>
      <c r="O34" s="34">
        <f t="shared" si="4"/>
        <v>2.2177392423228603</v>
      </c>
      <c r="P34" s="35"/>
      <c r="Q34" s="35"/>
      <c r="R34" s="36"/>
      <c r="S34" s="3">
        <f t="shared" si="8"/>
        <v>2</v>
      </c>
      <c r="T34" s="4" t="s">
        <v>56</v>
      </c>
      <c r="U34" s="4"/>
      <c r="V34" s="93" t="str">
        <f t="shared" si="5"/>
        <v>L.100.20</v>
      </c>
      <c r="W34" s="93"/>
      <c r="X34" s="93"/>
      <c r="Y34" s="94"/>
      <c r="Z34" s="104">
        <f t="shared" si="1"/>
        <v>4.4354784846457207</v>
      </c>
      <c r="AA34" s="105"/>
      <c r="AB34" s="105"/>
      <c r="AC34" s="106"/>
      <c r="AD34" s="92" cm="1">
        <f t="array" ref="AD34">INDEX($CD$4:$CD$176,MATCH(V34,$BZ$4:$BZ$176,0),0)</f>
        <v>28.4</v>
      </c>
      <c r="AE34" s="93"/>
      <c r="AF34" s="94"/>
      <c r="AG34" s="104">
        <f t="shared" si="0"/>
        <v>125.96758896393847</v>
      </c>
      <c r="AH34" s="105"/>
      <c r="AI34" s="105"/>
      <c r="AJ34" s="105"/>
      <c r="AK34" s="32" t="s">
        <v>266</v>
      </c>
      <c r="AL34" s="33"/>
      <c r="AM34" s="34">
        <f>+O48</f>
        <v>2.3789114949863395</v>
      </c>
      <c r="AN34" s="35"/>
      <c r="AO34" s="35"/>
      <c r="AP34" s="36"/>
      <c r="AQ34" s="3">
        <f>+S48</f>
        <v>1</v>
      </c>
      <c r="AR34" s="4" t="s">
        <v>56</v>
      </c>
      <c r="AS34" s="4"/>
      <c r="AT34" s="93" t="str">
        <f>+V48</f>
        <v>L.50.5</v>
      </c>
      <c r="AU34" s="93"/>
      <c r="AV34" s="93"/>
      <c r="AW34" s="94"/>
      <c r="AX34" s="104">
        <f t="shared" si="6"/>
        <v>2.3789114949863395</v>
      </c>
      <c r="AY34" s="105"/>
      <c r="AZ34" s="105"/>
      <c r="BA34" s="106"/>
      <c r="BB34" s="92" cm="1">
        <f t="array" ref="BB34">INDEX($CD$4:$CD$176,MATCH(AT34,$BZ$4:$BZ$176,0),0)</f>
        <v>3.77</v>
      </c>
      <c r="BC34" s="93"/>
      <c r="BD34" s="94"/>
      <c r="BE34" s="104">
        <f t="shared" si="7"/>
        <v>8.9684963360985002</v>
      </c>
      <c r="BF34" s="105"/>
      <c r="BG34" s="105"/>
      <c r="BH34" s="106"/>
      <c r="BS34" s="13"/>
      <c r="BY34" s="143"/>
      <c r="BZ34" s="59" t="s">
        <v>87</v>
      </c>
      <c r="CA34" s="59"/>
      <c r="CB34" s="59"/>
      <c r="CC34" s="59"/>
      <c r="CD34" s="59">
        <v>4.57</v>
      </c>
      <c r="CE34" s="59"/>
      <c r="CF34" s="59"/>
    </row>
    <row r="35" spans="2:84">
      <c r="B35" s="12"/>
      <c r="M35" s="50" t="s">
        <v>8</v>
      </c>
      <c r="N35" s="51"/>
      <c r="O35" s="34">
        <f t="shared" si="4"/>
        <v>2.2177392423228603</v>
      </c>
      <c r="P35" s="35"/>
      <c r="Q35" s="35"/>
      <c r="R35" s="36"/>
      <c r="S35" s="3">
        <f t="shared" si="8"/>
        <v>2</v>
      </c>
      <c r="T35" s="4" t="s">
        <v>56</v>
      </c>
      <c r="U35" s="4"/>
      <c r="V35" s="93" t="str">
        <f t="shared" si="5"/>
        <v>L.100.20</v>
      </c>
      <c r="W35" s="93"/>
      <c r="X35" s="93"/>
      <c r="Y35" s="94"/>
      <c r="Z35" s="104">
        <f t="shared" si="1"/>
        <v>4.4354784846457207</v>
      </c>
      <c r="AA35" s="105"/>
      <c r="AB35" s="105"/>
      <c r="AC35" s="106"/>
      <c r="AD35" s="92" cm="1">
        <f t="array" ref="AD35">INDEX($CD$4:$CD$176,MATCH(V35,$BZ$4:$BZ$176,0),0)</f>
        <v>28.4</v>
      </c>
      <c r="AE35" s="93"/>
      <c r="AF35" s="94"/>
      <c r="AG35" s="104">
        <f t="shared" si="0"/>
        <v>125.96758896393847</v>
      </c>
      <c r="AH35" s="105"/>
      <c r="AI35" s="105"/>
      <c r="AJ35" s="105"/>
      <c r="AK35" s="32" t="s">
        <v>267</v>
      </c>
      <c r="AL35" s="33"/>
      <c r="AM35" s="34">
        <f>+O47</f>
        <v>2.8180761083657702</v>
      </c>
      <c r="AN35" s="35"/>
      <c r="AO35" s="35"/>
      <c r="AP35" s="36"/>
      <c r="AQ35" s="3">
        <f>+S47</f>
        <v>1</v>
      </c>
      <c r="AR35" s="4" t="s">
        <v>56</v>
      </c>
      <c r="AS35" s="4"/>
      <c r="AT35" s="93" t="str">
        <f>+V47</f>
        <v>L.50.5</v>
      </c>
      <c r="AU35" s="93"/>
      <c r="AV35" s="93"/>
      <c r="AW35" s="94"/>
      <c r="AX35" s="104">
        <f t="shared" si="6"/>
        <v>2.8180761083657702</v>
      </c>
      <c r="AY35" s="105"/>
      <c r="AZ35" s="105"/>
      <c r="BA35" s="106"/>
      <c r="BB35" s="92" cm="1">
        <f t="array" ref="BB35">INDEX($CD$4:$CD$176,MATCH(AT35,$BZ$4:$BZ$176,0),0)</f>
        <v>3.77</v>
      </c>
      <c r="BC35" s="93"/>
      <c r="BD35" s="94"/>
      <c r="BE35" s="104">
        <f t="shared" si="7"/>
        <v>10.624146928538954</v>
      </c>
      <c r="BF35" s="105"/>
      <c r="BG35" s="105"/>
      <c r="BH35" s="106"/>
      <c r="BS35" s="13"/>
      <c r="BY35" s="143"/>
      <c r="BZ35" s="59" t="s">
        <v>88</v>
      </c>
      <c r="CA35" s="59"/>
      <c r="CB35" s="59"/>
      <c r="CC35" s="59"/>
      <c r="CD35" s="59">
        <v>5.42</v>
      </c>
      <c r="CE35" s="59"/>
      <c r="CF35" s="59"/>
    </row>
    <row r="36" spans="2:84">
      <c r="B36" s="12"/>
      <c r="M36" s="50" t="s">
        <v>9</v>
      </c>
      <c r="N36" s="51"/>
      <c r="O36" s="34">
        <f t="shared" si="4"/>
        <v>2.2177392423228603</v>
      </c>
      <c r="P36" s="35"/>
      <c r="Q36" s="35"/>
      <c r="R36" s="36"/>
      <c r="S36" s="3">
        <f t="shared" si="8"/>
        <v>2</v>
      </c>
      <c r="T36" s="4" t="s">
        <v>56</v>
      </c>
      <c r="U36" s="4"/>
      <c r="V36" s="93" t="str">
        <f t="shared" si="5"/>
        <v>L.100.20</v>
      </c>
      <c r="W36" s="93"/>
      <c r="X36" s="93"/>
      <c r="Y36" s="94"/>
      <c r="Z36" s="104">
        <f t="shared" si="1"/>
        <v>4.4354784846457207</v>
      </c>
      <c r="AA36" s="105"/>
      <c r="AB36" s="105"/>
      <c r="AC36" s="106"/>
      <c r="AD36" s="92" cm="1">
        <f t="array" ref="AD36">INDEX($CD$4:$CD$176,MATCH(V36,$BZ$4:$BZ$176,0),0)</f>
        <v>28.4</v>
      </c>
      <c r="AE36" s="93"/>
      <c r="AF36" s="94"/>
      <c r="AG36" s="104">
        <f t="shared" si="0"/>
        <v>125.96758896393847</v>
      </c>
      <c r="AH36" s="105"/>
      <c r="AI36" s="105"/>
      <c r="AJ36" s="105"/>
      <c r="AK36" s="32" t="s">
        <v>268</v>
      </c>
      <c r="AL36" s="33"/>
      <c r="AM36" s="34">
        <f>+O46</f>
        <v>1.7841836212397548</v>
      </c>
      <c r="AN36" s="35"/>
      <c r="AO36" s="35"/>
      <c r="AP36" s="36"/>
      <c r="AQ36" s="3">
        <f>+S46</f>
        <v>1</v>
      </c>
      <c r="AR36" s="4" t="s">
        <v>56</v>
      </c>
      <c r="AS36" s="4"/>
      <c r="AT36" s="93" t="str">
        <f>+V46</f>
        <v>L.50.5</v>
      </c>
      <c r="AU36" s="93"/>
      <c r="AV36" s="93"/>
      <c r="AW36" s="94"/>
      <c r="AX36" s="104">
        <f t="shared" si="6"/>
        <v>1.7841836212397548</v>
      </c>
      <c r="AY36" s="105"/>
      <c r="AZ36" s="105"/>
      <c r="BA36" s="106"/>
      <c r="BB36" s="92" cm="1">
        <f t="array" ref="BB36">INDEX($CD$4:$CD$176,MATCH(AT36,$BZ$4:$BZ$176,0),0)</f>
        <v>3.77</v>
      </c>
      <c r="BC36" s="93"/>
      <c r="BD36" s="94"/>
      <c r="BE36" s="104">
        <f t="shared" si="7"/>
        <v>6.726372252073876</v>
      </c>
      <c r="BF36" s="105"/>
      <c r="BG36" s="105"/>
      <c r="BH36" s="106"/>
      <c r="BS36" s="13"/>
      <c r="BY36" s="143"/>
      <c r="BZ36" s="59" t="s">
        <v>89</v>
      </c>
      <c r="CA36" s="59"/>
      <c r="CB36" s="59"/>
      <c r="CC36" s="59"/>
      <c r="CD36" s="59">
        <v>7.09</v>
      </c>
      <c r="CE36" s="59"/>
      <c r="CF36" s="59"/>
    </row>
    <row r="37" spans="2:84">
      <c r="B37" s="12"/>
      <c r="M37" s="50" t="s">
        <v>10</v>
      </c>
      <c r="N37" s="51"/>
      <c r="O37" s="34">
        <f t="shared" si="4"/>
        <v>2.2177392423228603</v>
      </c>
      <c r="P37" s="35"/>
      <c r="Q37" s="35"/>
      <c r="R37" s="36"/>
      <c r="S37" s="3">
        <f t="shared" si="8"/>
        <v>2</v>
      </c>
      <c r="T37" s="4" t="s">
        <v>56</v>
      </c>
      <c r="U37" s="4"/>
      <c r="V37" s="93" t="str">
        <f t="shared" si="5"/>
        <v>L.100.20</v>
      </c>
      <c r="W37" s="93"/>
      <c r="X37" s="93"/>
      <c r="Y37" s="94"/>
      <c r="Z37" s="104">
        <f t="shared" si="1"/>
        <v>4.4354784846457207</v>
      </c>
      <c r="AA37" s="105"/>
      <c r="AB37" s="105"/>
      <c r="AC37" s="106"/>
      <c r="AD37" s="92" cm="1">
        <f t="array" ref="AD37">INDEX($CD$4:$CD$176,MATCH(V37,$BZ$4:$BZ$176,0),0)</f>
        <v>28.4</v>
      </c>
      <c r="AE37" s="93"/>
      <c r="AF37" s="94"/>
      <c r="AG37" s="104">
        <f t="shared" si="0"/>
        <v>125.96758896393847</v>
      </c>
      <c r="AH37" s="105"/>
      <c r="AI37" s="105"/>
      <c r="AJ37" s="105"/>
      <c r="AK37" s="32" t="s">
        <v>269</v>
      </c>
      <c r="AL37" s="33"/>
      <c r="AM37" s="34">
        <f>+O45</f>
        <v>2.4952799301318151</v>
      </c>
      <c r="AN37" s="35"/>
      <c r="AO37" s="35"/>
      <c r="AP37" s="36"/>
      <c r="AQ37" s="3">
        <f>+S45</f>
        <v>1</v>
      </c>
      <c r="AR37" s="4" t="s">
        <v>56</v>
      </c>
      <c r="AS37" s="4"/>
      <c r="AT37" s="93" t="str">
        <f>+V45</f>
        <v>L.50.5</v>
      </c>
      <c r="AU37" s="93"/>
      <c r="AV37" s="93"/>
      <c r="AW37" s="94"/>
      <c r="AX37" s="104">
        <f t="shared" si="6"/>
        <v>2.4952799301318151</v>
      </c>
      <c r="AY37" s="105"/>
      <c r="AZ37" s="105"/>
      <c r="BA37" s="106"/>
      <c r="BB37" s="92" cm="1">
        <f t="array" ref="BB37">INDEX($CD$4:$CD$176,MATCH(AT37,$BZ$4:$BZ$176,0),0)</f>
        <v>3.77</v>
      </c>
      <c r="BC37" s="93"/>
      <c r="BD37" s="94"/>
      <c r="BE37" s="104">
        <f t="shared" si="7"/>
        <v>9.4072053365969435</v>
      </c>
      <c r="BF37" s="105"/>
      <c r="BG37" s="105"/>
      <c r="BH37" s="106"/>
      <c r="BS37" s="13"/>
      <c r="BY37" s="143"/>
      <c r="BZ37" s="59" t="s">
        <v>90</v>
      </c>
      <c r="CA37" s="59"/>
      <c r="CB37" s="59"/>
      <c r="CC37" s="59"/>
      <c r="CD37" s="59">
        <v>8.69</v>
      </c>
      <c r="CE37" s="59"/>
      <c r="CF37" s="59"/>
    </row>
    <row r="38" spans="2:84">
      <c r="B38" s="12"/>
      <c r="M38" s="50" t="s">
        <v>11</v>
      </c>
      <c r="N38" s="51"/>
      <c r="O38" s="34">
        <f t="shared" si="4"/>
        <v>2.2177392423228603</v>
      </c>
      <c r="P38" s="35"/>
      <c r="Q38" s="35"/>
      <c r="R38" s="36"/>
      <c r="S38" s="3">
        <f t="shared" si="8"/>
        <v>2</v>
      </c>
      <c r="T38" s="4" t="s">
        <v>56</v>
      </c>
      <c r="U38" s="4"/>
      <c r="V38" s="93" t="str">
        <f t="shared" si="5"/>
        <v>L.100.20</v>
      </c>
      <c r="W38" s="93"/>
      <c r="X38" s="93"/>
      <c r="Y38" s="94"/>
      <c r="Z38" s="104">
        <f t="shared" si="1"/>
        <v>4.4354784846457207</v>
      </c>
      <c r="AA38" s="105"/>
      <c r="AB38" s="105"/>
      <c r="AC38" s="106"/>
      <c r="AD38" s="92" cm="1">
        <f t="array" ref="AD38">INDEX($CD$4:$CD$176,MATCH(V38,$BZ$4:$BZ$176,0),0)</f>
        <v>28.4</v>
      </c>
      <c r="AE38" s="93"/>
      <c r="AF38" s="94"/>
      <c r="AG38" s="104">
        <f t="shared" si="0"/>
        <v>125.96758896393847</v>
      </c>
      <c r="AH38" s="105"/>
      <c r="AI38" s="105"/>
      <c r="AJ38" s="105"/>
      <c r="AK38" s="32" t="s">
        <v>270</v>
      </c>
      <c r="AL38" s="33"/>
      <c r="AM38" s="34">
        <f>+O44</f>
        <v>1.1894557474931697</v>
      </c>
      <c r="AN38" s="35"/>
      <c r="AO38" s="35"/>
      <c r="AP38" s="36"/>
      <c r="AQ38" s="3">
        <f>+S44</f>
        <v>1</v>
      </c>
      <c r="AR38" s="4" t="s">
        <v>56</v>
      </c>
      <c r="AS38" s="4"/>
      <c r="AT38" s="93" t="str">
        <f>+V44</f>
        <v>L.50.5</v>
      </c>
      <c r="AU38" s="93"/>
      <c r="AV38" s="93"/>
      <c r="AW38" s="94"/>
      <c r="AX38" s="104">
        <f t="shared" si="6"/>
        <v>1.1894557474931697</v>
      </c>
      <c r="AY38" s="105"/>
      <c r="AZ38" s="105"/>
      <c r="BA38" s="106"/>
      <c r="BB38" s="92" cm="1">
        <f t="array" ref="BB38">INDEX($CD$4:$CD$176,MATCH(AT38,$BZ$4:$BZ$176,0),0)</f>
        <v>3.77</v>
      </c>
      <c r="BC38" s="93"/>
      <c r="BD38" s="94"/>
      <c r="BE38" s="104">
        <f t="shared" si="7"/>
        <v>4.4842481680492501</v>
      </c>
      <c r="BF38" s="105"/>
      <c r="BG38" s="105"/>
      <c r="BH38" s="106"/>
      <c r="BS38" s="13"/>
      <c r="BY38" s="143"/>
      <c r="BZ38" s="59" t="s">
        <v>91</v>
      </c>
      <c r="CA38" s="59"/>
      <c r="CB38" s="59"/>
      <c r="CC38" s="59"/>
      <c r="CD38" s="59">
        <v>5.91</v>
      </c>
      <c r="CE38" s="59"/>
      <c r="CF38" s="59"/>
    </row>
    <row r="39" spans="2:84">
      <c r="B39" s="12"/>
      <c r="M39" s="50" t="s">
        <v>12</v>
      </c>
      <c r="N39" s="51"/>
      <c r="O39" s="34">
        <f t="shared" si="4"/>
        <v>2.2177392423228603</v>
      </c>
      <c r="P39" s="35"/>
      <c r="Q39" s="35"/>
      <c r="R39" s="36"/>
      <c r="S39" s="3">
        <f t="shared" si="8"/>
        <v>2</v>
      </c>
      <c r="T39" s="4" t="s">
        <v>56</v>
      </c>
      <c r="U39" s="4"/>
      <c r="V39" s="93" t="str">
        <f t="shared" si="5"/>
        <v>L.100.20</v>
      </c>
      <c r="W39" s="93"/>
      <c r="X39" s="93"/>
      <c r="Y39" s="94"/>
      <c r="Z39" s="104">
        <f t="shared" si="1"/>
        <v>4.4354784846457207</v>
      </c>
      <c r="AA39" s="105"/>
      <c r="AB39" s="105"/>
      <c r="AC39" s="106"/>
      <c r="AD39" s="92" cm="1">
        <f t="array" ref="AD39">INDEX($CD$4:$CD$176,MATCH(V39,$BZ$4:$BZ$176,0),0)</f>
        <v>28.4</v>
      </c>
      <c r="AE39" s="93"/>
      <c r="AF39" s="94"/>
      <c r="AG39" s="104">
        <f t="shared" si="0"/>
        <v>125.96758896393847</v>
      </c>
      <c r="AH39" s="105"/>
      <c r="AI39" s="105"/>
      <c r="AJ39" s="105"/>
      <c r="AK39" s="32" t="s">
        <v>271</v>
      </c>
      <c r="AL39" s="33"/>
      <c r="AM39" s="34">
        <f>+O43</f>
        <v>2.2844459710217642</v>
      </c>
      <c r="AN39" s="35"/>
      <c r="AO39" s="35"/>
      <c r="AP39" s="36"/>
      <c r="AQ39" s="3">
        <f>+S43</f>
        <v>2</v>
      </c>
      <c r="AR39" s="4" t="s">
        <v>56</v>
      </c>
      <c r="AS39" s="4"/>
      <c r="AT39" s="93" t="str">
        <f>+V43</f>
        <v>L.50.5</v>
      </c>
      <c r="AU39" s="93"/>
      <c r="AV39" s="93"/>
      <c r="AW39" s="94"/>
      <c r="AX39" s="104">
        <f t="shared" si="6"/>
        <v>4.5688919420435283</v>
      </c>
      <c r="AY39" s="105"/>
      <c r="AZ39" s="105"/>
      <c r="BA39" s="106"/>
      <c r="BB39" s="92" cm="1">
        <f t="array" ref="BB39">INDEX($CD$4:$CD$176,MATCH(AT39,$BZ$4:$BZ$176,0),0)</f>
        <v>3.77</v>
      </c>
      <c r="BC39" s="93"/>
      <c r="BD39" s="94"/>
      <c r="BE39" s="104">
        <f t="shared" si="7"/>
        <v>17.224722621504103</v>
      </c>
      <c r="BF39" s="105"/>
      <c r="BG39" s="105"/>
      <c r="BH39" s="106"/>
      <c r="BS39" s="13"/>
      <c r="BY39" s="143"/>
      <c r="BZ39" s="59" t="s">
        <v>92</v>
      </c>
      <c r="CA39" s="59"/>
      <c r="CB39" s="59"/>
      <c r="CC39" s="59"/>
      <c r="CD39" s="59">
        <v>6.83</v>
      </c>
      <c r="CE39" s="59"/>
      <c r="CF39" s="59"/>
    </row>
    <row r="40" spans="2:84" ht="12" thickBot="1">
      <c r="B40" s="12"/>
      <c r="M40" s="50" t="s">
        <v>247</v>
      </c>
      <c r="N40" s="51"/>
      <c r="O40" s="34">
        <f t="shared" si="4"/>
        <v>2.2177392423228603</v>
      </c>
      <c r="P40" s="35"/>
      <c r="Q40" s="35"/>
      <c r="R40" s="36"/>
      <c r="S40" s="3">
        <f t="shared" si="8"/>
        <v>2</v>
      </c>
      <c r="T40" s="4" t="s">
        <v>56</v>
      </c>
      <c r="U40" s="4"/>
      <c r="V40" s="93" t="str">
        <f t="shared" si="5"/>
        <v>L.100.20</v>
      </c>
      <c r="W40" s="93"/>
      <c r="X40" s="93"/>
      <c r="Y40" s="94"/>
      <c r="Z40" s="104">
        <f t="shared" si="1"/>
        <v>4.4354784846457207</v>
      </c>
      <c r="AA40" s="105"/>
      <c r="AB40" s="105"/>
      <c r="AC40" s="106"/>
      <c r="AD40" s="92" cm="1">
        <f t="array" ref="AD40">INDEX($CD$4:$CD$176,MATCH(V40,$BZ$4:$BZ$176,0),0)</f>
        <v>28.4</v>
      </c>
      <c r="AE40" s="93"/>
      <c r="AF40" s="94"/>
      <c r="AG40" s="104">
        <f t="shared" si="0"/>
        <v>125.96758896393847</v>
      </c>
      <c r="AH40" s="105"/>
      <c r="AI40" s="105"/>
      <c r="AJ40" s="105"/>
      <c r="AK40" s="27" t="s">
        <v>272</v>
      </c>
      <c r="AL40" s="28"/>
      <c r="AM40" s="29">
        <f>+O42</f>
        <v>0.59472787374658487</v>
      </c>
      <c r="AN40" s="30"/>
      <c r="AO40" s="30"/>
      <c r="AP40" s="31"/>
      <c r="AQ40" s="10">
        <f>+S42</f>
        <v>2</v>
      </c>
      <c r="AR40" s="9" t="s">
        <v>56</v>
      </c>
      <c r="AS40" s="9"/>
      <c r="AT40" s="120" t="str">
        <f>+V42</f>
        <v>L.50.5</v>
      </c>
      <c r="AU40" s="120"/>
      <c r="AV40" s="120"/>
      <c r="AW40" s="121"/>
      <c r="AX40" s="122">
        <f>AQ40*AM40</f>
        <v>1.1894557474931697</v>
      </c>
      <c r="AY40" s="123"/>
      <c r="AZ40" s="123"/>
      <c r="BA40" s="124"/>
      <c r="BB40" s="125" cm="1">
        <f t="array" ref="BB40">INDEX($CD$4:$CD$176,MATCH(AT40,$BZ$4:$BZ$176,0),0)</f>
        <v>3.77</v>
      </c>
      <c r="BC40" s="120"/>
      <c r="BD40" s="121"/>
      <c r="BE40" s="122">
        <f>BB40*AX40</f>
        <v>4.4842481680492501</v>
      </c>
      <c r="BF40" s="123"/>
      <c r="BG40" s="123"/>
      <c r="BH40" s="124"/>
      <c r="BS40" s="13"/>
      <c r="BY40" s="143"/>
      <c r="BZ40" s="59" t="s">
        <v>93</v>
      </c>
      <c r="CA40" s="59"/>
      <c r="CB40" s="59"/>
      <c r="CC40" s="59"/>
      <c r="CD40" s="59">
        <v>7.73</v>
      </c>
      <c r="CE40" s="59"/>
      <c r="CF40" s="59"/>
    </row>
    <row r="41" spans="2:84" ht="12" thickBot="1">
      <c r="B41" s="12"/>
      <c r="M41" s="50" t="s">
        <v>248</v>
      </c>
      <c r="N41" s="51"/>
      <c r="O41" s="34">
        <f>+O38</f>
        <v>2.2177392423228603</v>
      </c>
      <c r="P41" s="35"/>
      <c r="Q41" s="35"/>
      <c r="R41" s="36"/>
      <c r="S41" s="5">
        <f>+S40</f>
        <v>2</v>
      </c>
      <c r="T41" s="6" t="s">
        <v>56</v>
      </c>
      <c r="U41" s="6"/>
      <c r="V41" s="96" t="str">
        <f>+V38</f>
        <v>L.100.20</v>
      </c>
      <c r="W41" s="96"/>
      <c r="X41" s="96"/>
      <c r="Y41" s="97"/>
      <c r="Z41" s="107">
        <f t="shared" si="1"/>
        <v>4.4354784846457207</v>
      </c>
      <c r="AA41" s="108"/>
      <c r="AB41" s="108"/>
      <c r="AC41" s="119"/>
      <c r="AD41" s="95" cm="1">
        <f t="array" ref="AD41">INDEX($CD$4:$CD$176,MATCH(V41,$BZ$4:$BZ$176,0),0)</f>
        <v>28.4</v>
      </c>
      <c r="AE41" s="96"/>
      <c r="AF41" s="97"/>
      <c r="AG41" s="107">
        <f t="shared" si="0"/>
        <v>125.96758896393847</v>
      </c>
      <c r="AH41" s="108"/>
      <c r="AI41" s="108"/>
      <c r="AJ41" s="108"/>
      <c r="AK41" s="42" t="s">
        <v>13</v>
      </c>
      <c r="AL41" s="43"/>
      <c r="AM41" s="44">
        <f>+E20</f>
        <v>2.3076923076923075</v>
      </c>
      <c r="AN41" s="45"/>
      <c r="AO41" s="45"/>
      <c r="AP41" s="46"/>
      <c r="AQ41" s="23">
        <v>2</v>
      </c>
      <c r="AR41" s="7" t="s">
        <v>56</v>
      </c>
      <c r="AS41" s="7"/>
      <c r="AT41" s="117" t="s">
        <v>127</v>
      </c>
      <c r="AU41" s="117"/>
      <c r="AV41" s="117"/>
      <c r="AW41" s="118"/>
      <c r="AX41" s="111">
        <f>AQ41*AM41</f>
        <v>4.615384615384615</v>
      </c>
      <c r="AY41" s="112"/>
      <c r="AZ41" s="112"/>
      <c r="BA41" s="113"/>
      <c r="BB41" s="114" cm="1">
        <f t="array" ref="BB41">INDEX($CD$4:$CD$176,MATCH(AT41,$BZ$4:$BZ$176,0),0)</f>
        <v>26.6</v>
      </c>
      <c r="BC41" s="115"/>
      <c r="BD41" s="116"/>
      <c r="BE41" s="111">
        <f>BB41*AX41</f>
        <v>122.76923076923076</v>
      </c>
      <c r="BF41" s="112"/>
      <c r="BG41" s="112"/>
      <c r="BH41" s="113"/>
      <c r="BS41" s="13"/>
      <c r="BY41" s="143"/>
      <c r="BZ41" s="59" t="s">
        <v>94</v>
      </c>
      <c r="CA41" s="59"/>
      <c r="CB41" s="59"/>
      <c r="CC41" s="59"/>
      <c r="CD41" s="59">
        <v>8.6199999999999992</v>
      </c>
      <c r="CE41" s="59"/>
      <c r="CF41" s="59"/>
    </row>
    <row r="42" spans="2:84">
      <c r="B42" s="12"/>
      <c r="M42" s="54" t="s">
        <v>34</v>
      </c>
      <c r="N42" s="55"/>
      <c r="O42" s="56">
        <f>SQRT((E4*TAN(K10*PI()/180))^2+(E20-E4)^2)</f>
        <v>0.59472787374658487</v>
      </c>
      <c r="P42" s="57"/>
      <c r="Q42" s="57"/>
      <c r="R42" s="58"/>
      <c r="S42" s="23">
        <v>2</v>
      </c>
      <c r="T42" s="7" t="s">
        <v>56</v>
      </c>
      <c r="U42" s="7"/>
      <c r="V42" s="150" t="s">
        <v>78</v>
      </c>
      <c r="W42" s="150"/>
      <c r="X42" s="150"/>
      <c r="Y42" s="151"/>
      <c r="Z42" s="111">
        <f>S42*O42</f>
        <v>1.1894557474931697</v>
      </c>
      <c r="AA42" s="112"/>
      <c r="AB42" s="112"/>
      <c r="AC42" s="113"/>
      <c r="AD42" s="114" cm="1">
        <f t="array" ref="AD42">INDEX($CD$4:$CD$176,MATCH(V42,$BZ$4:$BZ$176,0),0)</f>
        <v>3.77</v>
      </c>
      <c r="AE42" s="115"/>
      <c r="AF42" s="116"/>
      <c r="AG42" s="111">
        <f t="shared" si="0"/>
        <v>4.4842481680492501</v>
      </c>
      <c r="AH42" s="112"/>
      <c r="AI42" s="112"/>
      <c r="AJ42" s="112"/>
      <c r="AK42" s="32" t="s">
        <v>14</v>
      </c>
      <c r="AL42" s="33"/>
      <c r="AM42" s="34">
        <f>+AM41</f>
        <v>2.3076923076923075</v>
      </c>
      <c r="AN42" s="35"/>
      <c r="AO42" s="35"/>
      <c r="AP42" s="36"/>
      <c r="AQ42" s="3">
        <f>+AQ41</f>
        <v>2</v>
      </c>
      <c r="AR42" s="4" t="s">
        <v>56</v>
      </c>
      <c r="AS42" s="4"/>
      <c r="AT42" s="93" t="str">
        <f>+AT41</f>
        <v>L.120.15</v>
      </c>
      <c r="AU42" s="93"/>
      <c r="AV42" s="93"/>
      <c r="AW42" s="94"/>
      <c r="AX42" s="104">
        <f t="shared" ref="AX42:AX52" si="9">AQ42*AM42</f>
        <v>4.615384615384615</v>
      </c>
      <c r="AY42" s="105"/>
      <c r="AZ42" s="105"/>
      <c r="BA42" s="106"/>
      <c r="BB42" s="92" cm="1">
        <f t="array" ref="BB42">INDEX($CD$4:$CD$176,MATCH(AT42,$BZ$4:$BZ$176,0),0)</f>
        <v>26.6</v>
      </c>
      <c r="BC42" s="93"/>
      <c r="BD42" s="94"/>
      <c r="BE42" s="104">
        <f t="shared" ref="BE42:BE52" si="10">BB42*AX42</f>
        <v>122.76923076923076</v>
      </c>
      <c r="BF42" s="105"/>
      <c r="BG42" s="105"/>
      <c r="BH42" s="106"/>
      <c r="BS42" s="13"/>
      <c r="BY42" s="143"/>
      <c r="BZ42" s="59" t="s">
        <v>95</v>
      </c>
      <c r="CA42" s="59"/>
      <c r="CB42" s="59"/>
      <c r="CC42" s="59"/>
      <c r="CD42" s="59">
        <v>10.3</v>
      </c>
      <c r="CE42" s="59"/>
      <c r="CF42" s="59"/>
    </row>
    <row r="43" spans="2:84">
      <c r="B43" s="12"/>
      <c r="M43" s="50" t="s">
        <v>35</v>
      </c>
      <c r="N43" s="51"/>
      <c r="O43" s="34">
        <f>SQRT((2*E4*TAN(K10*PI()/180))^2+(2*E4-1*E20)^2)</f>
        <v>2.2844459710217642</v>
      </c>
      <c r="P43" s="35"/>
      <c r="Q43" s="35"/>
      <c r="R43" s="36"/>
      <c r="S43" s="24">
        <v>2</v>
      </c>
      <c r="T43" s="4" t="s">
        <v>56</v>
      </c>
      <c r="U43" s="4"/>
      <c r="V43" s="117" t="s">
        <v>78</v>
      </c>
      <c r="W43" s="117"/>
      <c r="X43" s="117"/>
      <c r="Y43" s="118"/>
      <c r="Z43" s="104">
        <f t="shared" ref="Z43:Z52" si="11">S43*O43</f>
        <v>4.5688919420435283</v>
      </c>
      <c r="AA43" s="105"/>
      <c r="AB43" s="105"/>
      <c r="AC43" s="106"/>
      <c r="AD43" s="92" cm="1">
        <f t="array" ref="AD43">INDEX($CD$4:$CD$176,MATCH(V43,$BZ$4:$BZ$176,0),0)</f>
        <v>3.77</v>
      </c>
      <c r="AE43" s="93"/>
      <c r="AF43" s="94"/>
      <c r="AG43" s="104">
        <f t="shared" si="0"/>
        <v>17.224722621504103</v>
      </c>
      <c r="AH43" s="105"/>
      <c r="AI43" s="105"/>
      <c r="AJ43" s="105"/>
      <c r="AK43" s="32" t="s">
        <v>15</v>
      </c>
      <c r="AL43" s="33"/>
      <c r="AM43" s="34">
        <f>+AM42</f>
        <v>2.3076923076923075</v>
      </c>
      <c r="AN43" s="35"/>
      <c r="AO43" s="35"/>
      <c r="AP43" s="36"/>
      <c r="AQ43" s="3">
        <f>+AQ42</f>
        <v>2</v>
      </c>
      <c r="AR43" s="4" t="s">
        <v>56</v>
      </c>
      <c r="AS43" s="4"/>
      <c r="AT43" s="93" t="str">
        <f>+AT42</f>
        <v>L.120.15</v>
      </c>
      <c r="AU43" s="93"/>
      <c r="AV43" s="93"/>
      <c r="AW43" s="94"/>
      <c r="AX43" s="104">
        <f t="shared" si="9"/>
        <v>4.615384615384615</v>
      </c>
      <c r="AY43" s="105"/>
      <c r="AZ43" s="105"/>
      <c r="BA43" s="106"/>
      <c r="BB43" s="92" cm="1">
        <f t="array" ref="BB43">INDEX($CD$4:$CD$176,MATCH(AT43,$BZ$4:$BZ$176,0),0)</f>
        <v>26.6</v>
      </c>
      <c r="BC43" s="93"/>
      <c r="BD43" s="94"/>
      <c r="BE43" s="104">
        <f t="shared" si="10"/>
        <v>122.76923076923076</v>
      </c>
      <c r="BF43" s="105"/>
      <c r="BG43" s="105"/>
      <c r="BH43" s="106"/>
      <c r="BS43" s="13"/>
      <c r="BY43" s="143"/>
      <c r="BZ43" s="59" t="s">
        <v>96</v>
      </c>
      <c r="CA43" s="59"/>
      <c r="CB43" s="59"/>
      <c r="CC43" s="59"/>
      <c r="CD43" s="59">
        <v>6.38</v>
      </c>
      <c r="CE43" s="59"/>
      <c r="CF43" s="59"/>
    </row>
    <row r="44" spans="2:84">
      <c r="B44" s="12"/>
      <c r="M44" s="50" t="s">
        <v>36</v>
      </c>
      <c r="N44" s="51"/>
      <c r="O44" s="34">
        <f>SQRT((2*E4*TAN(K10*PI()/180))^2+(2*E20-2*E4)^2)</f>
        <v>1.1894557474931697</v>
      </c>
      <c r="P44" s="35"/>
      <c r="Q44" s="35"/>
      <c r="R44" s="36"/>
      <c r="S44" s="24">
        <v>1</v>
      </c>
      <c r="T44" s="4" t="s">
        <v>56</v>
      </c>
      <c r="U44" s="4"/>
      <c r="V44" s="117" t="s">
        <v>78</v>
      </c>
      <c r="W44" s="117"/>
      <c r="X44" s="117"/>
      <c r="Y44" s="118"/>
      <c r="Z44" s="104">
        <f t="shared" si="11"/>
        <v>1.1894557474931697</v>
      </c>
      <c r="AA44" s="105"/>
      <c r="AB44" s="105"/>
      <c r="AC44" s="106"/>
      <c r="AD44" s="92" cm="1">
        <f t="array" ref="AD44">INDEX($CD$4:$CD$176,MATCH(V44,$BZ$4:$BZ$176,0),0)</f>
        <v>3.77</v>
      </c>
      <c r="AE44" s="93"/>
      <c r="AF44" s="94"/>
      <c r="AG44" s="104">
        <f t="shared" si="0"/>
        <v>4.4842481680492501</v>
      </c>
      <c r="AH44" s="105"/>
      <c r="AI44" s="105"/>
      <c r="AJ44" s="105"/>
      <c r="AK44" s="32" t="s">
        <v>16</v>
      </c>
      <c r="AL44" s="33"/>
      <c r="AM44" s="34">
        <f t="shared" ref="AM44:AM53" si="12">+AM43</f>
        <v>2.3076923076923075</v>
      </c>
      <c r="AN44" s="35"/>
      <c r="AO44" s="35"/>
      <c r="AP44" s="36"/>
      <c r="AQ44" s="3">
        <f>+AQ43</f>
        <v>2</v>
      </c>
      <c r="AR44" s="4" t="s">
        <v>56</v>
      </c>
      <c r="AS44" s="4"/>
      <c r="AT44" s="93" t="str">
        <f t="shared" ref="AT44:AT53" si="13">+AT43</f>
        <v>L.120.15</v>
      </c>
      <c r="AU44" s="93"/>
      <c r="AV44" s="93"/>
      <c r="AW44" s="94"/>
      <c r="AX44" s="104">
        <f t="shared" si="9"/>
        <v>4.615384615384615</v>
      </c>
      <c r="AY44" s="105"/>
      <c r="AZ44" s="105"/>
      <c r="BA44" s="106"/>
      <c r="BB44" s="92" cm="1">
        <f t="array" ref="BB44">INDEX($CD$4:$CD$176,MATCH(AT44,$BZ$4:$BZ$176,0),0)</f>
        <v>26.6</v>
      </c>
      <c r="BC44" s="93"/>
      <c r="BD44" s="94"/>
      <c r="BE44" s="104">
        <f t="shared" si="10"/>
        <v>122.76923076923076</v>
      </c>
      <c r="BF44" s="105"/>
      <c r="BG44" s="105"/>
      <c r="BH44" s="106"/>
      <c r="BS44" s="13"/>
      <c r="BY44" s="143"/>
      <c r="BZ44" s="59" t="s">
        <v>97</v>
      </c>
      <c r="CA44" s="59"/>
      <c r="CB44" s="59"/>
      <c r="CC44" s="59"/>
      <c r="CD44" s="59">
        <v>7.38</v>
      </c>
      <c r="CE44" s="59"/>
      <c r="CF44" s="59"/>
    </row>
    <row r="45" spans="2:84">
      <c r="B45" s="12"/>
      <c r="M45" s="50" t="s">
        <v>37</v>
      </c>
      <c r="N45" s="51"/>
      <c r="O45" s="34">
        <f>SQRT((3*E4*TAN(K10*PI()/180))^2+(3*E4-2*E20)^2)</f>
        <v>2.4952799301318151</v>
      </c>
      <c r="P45" s="35"/>
      <c r="Q45" s="35"/>
      <c r="R45" s="36"/>
      <c r="S45" s="24">
        <v>1</v>
      </c>
      <c r="T45" s="4" t="s">
        <v>56</v>
      </c>
      <c r="U45" s="4"/>
      <c r="V45" s="117" t="s">
        <v>78</v>
      </c>
      <c r="W45" s="117"/>
      <c r="X45" s="117"/>
      <c r="Y45" s="118"/>
      <c r="Z45" s="104">
        <f t="shared" si="11"/>
        <v>2.4952799301318151</v>
      </c>
      <c r="AA45" s="105"/>
      <c r="AB45" s="105"/>
      <c r="AC45" s="106"/>
      <c r="AD45" s="92" cm="1">
        <f t="array" ref="AD45">INDEX($CD$4:$CD$176,MATCH(V45,$BZ$4:$BZ$176,0),0)</f>
        <v>3.77</v>
      </c>
      <c r="AE45" s="93"/>
      <c r="AF45" s="94"/>
      <c r="AG45" s="104">
        <f t="shared" si="0"/>
        <v>9.4072053365969435</v>
      </c>
      <c r="AH45" s="105"/>
      <c r="AI45" s="105"/>
      <c r="AJ45" s="105"/>
      <c r="AK45" s="32" t="s">
        <v>17</v>
      </c>
      <c r="AL45" s="33"/>
      <c r="AM45" s="34">
        <f t="shared" si="12"/>
        <v>2.3076923076923075</v>
      </c>
      <c r="AN45" s="35"/>
      <c r="AO45" s="35"/>
      <c r="AP45" s="36"/>
      <c r="AQ45" s="3">
        <f t="shared" ref="AQ45:AQ53" si="14">+AQ44</f>
        <v>2</v>
      </c>
      <c r="AR45" s="4" t="s">
        <v>56</v>
      </c>
      <c r="AS45" s="4"/>
      <c r="AT45" s="93" t="str">
        <f t="shared" si="13"/>
        <v>L.120.15</v>
      </c>
      <c r="AU45" s="93"/>
      <c r="AV45" s="93"/>
      <c r="AW45" s="94"/>
      <c r="AX45" s="104">
        <f t="shared" si="9"/>
        <v>4.615384615384615</v>
      </c>
      <c r="AY45" s="105"/>
      <c r="AZ45" s="105"/>
      <c r="BA45" s="106"/>
      <c r="BB45" s="92" cm="1">
        <f t="array" ref="BB45">INDEX($CD$4:$CD$176,MATCH(AT45,$BZ$4:$BZ$176,0),0)</f>
        <v>26.6</v>
      </c>
      <c r="BC45" s="93"/>
      <c r="BD45" s="94"/>
      <c r="BE45" s="104">
        <f t="shared" si="10"/>
        <v>122.76923076923076</v>
      </c>
      <c r="BF45" s="105"/>
      <c r="BG45" s="105"/>
      <c r="BH45" s="106"/>
      <c r="BS45" s="13"/>
      <c r="BY45" s="143"/>
      <c r="BZ45" s="59" t="s">
        <v>98</v>
      </c>
      <c r="CA45" s="59"/>
      <c r="CB45" s="59"/>
      <c r="CC45" s="59"/>
      <c r="CD45" s="59">
        <v>9.34</v>
      </c>
      <c r="CE45" s="59"/>
      <c r="CF45" s="59"/>
    </row>
    <row r="46" spans="2:84">
      <c r="B46" s="12"/>
      <c r="M46" s="50" t="s">
        <v>38</v>
      </c>
      <c r="N46" s="51"/>
      <c r="O46" s="34">
        <f>SQRT((3*E4*TAN(K10*PI()/180))^2+(3*E20-3*E4)^2)</f>
        <v>1.7841836212397548</v>
      </c>
      <c r="P46" s="35"/>
      <c r="Q46" s="35"/>
      <c r="R46" s="36"/>
      <c r="S46" s="24">
        <v>1</v>
      </c>
      <c r="T46" s="4" t="s">
        <v>56</v>
      </c>
      <c r="U46" s="4"/>
      <c r="V46" s="117" t="s">
        <v>78</v>
      </c>
      <c r="W46" s="117"/>
      <c r="X46" s="117"/>
      <c r="Y46" s="118"/>
      <c r="Z46" s="104">
        <f t="shared" si="11"/>
        <v>1.7841836212397548</v>
      </c>
      <c r="AA46" s="105"/>
      <c r="AB46" s="105"/>
      <c r="AC46" s="106"/>
      <c r="AD46" s="92" cm="1">
        <f t="array" ref="AD46">INDEX($CD$4:$CD$176,MATCH(V46,$BZ$4:$BZ$176,0),0)</f>
        <v>3.77</v>
      </c>
      <c r="AE46" s="93"/>
      <c r="AF46" s="94"/>
      <c r="AG46" s="104">
        <f t="shared" si="0"/>
        <v>6.726372252073876</v>
      </c>
      <c r="AH46" s="105"/>
      <c r="AI46" s="105"/>
      <c r="AJ46" s="105"/>
      <c r="AK46" s="32" t="s">
        <v>18</v>
      </c>
      <c r="AL46" s="33"/>
      <c r="AM46" s="34">
        <f t="shared" si="12"/>
        <v>2.3076923076923075</v>
      </c>
      <c r="AN46" s="35"/>
      <c r="AO46" s="35"/>
      <c r="AP46" s="36"/>
      <c r="AQ46" s="3">
        <f t="shared" si="14"/>
        <v>2</v>
      </c>
      <c r="AR46" s="4" t="s">
        <v>56</v>
      </c>
      <c r="AS46" s="4"/>
      <c r="AT46" s="93" t="str">
        <f t="shared" si="13"/>
        <v>L.120.15</v>
      </c>
      <c r="AU46" s="93"/>
      <c r="AV46" s="93"/>
      <c r="AW46" s="94"/>
      <c r="AX46" s="104">
        <f t="shared" si="9"/>
        <v>4.615384615384615</v>
      </c>
      <c r="AY46" s="105"/>
      <c r="AZ46" s="105"/>
      <c r="BA46" s="106"/>
      <c r="BB46" s="92" cm="1">
        <f t="array" ref="BB46">INDEX($CD$4:$CD$176,MATCH(AT46,$BZ$4:$BZ$176,0),0)</f>
        <v>26.6</v>
      </c>
      <c r="BC46" s="93"/>
      <c r="BD46" s="94"/>
      <c r="BE46" s="104">
        <f t="shared" si="10"/>
        <v>122.76923076923076</v>
      </c>
      <c r="BF46" s="105"/>
      <c r="BG46" s="105"/>
      <c r="BH46" s="106"/>
      <c r="BS46" s="13"/>
      <c r="BY46" s="143"/>
      <c r="BZ46" s="59" t="s">
        <v>99</v>
      </c>
      <c r="CA46" s="59"/>
      <c r="CB46" s="59"/>
      <c r="CC46" s="59"/>
      <c r="CD46" s="59">
        <v>11.2</v>
      </c>
      <c r="CE46" s="59"/>
      <c r="CF46" s="59"/>
    </row>
    <row r="47" spans="2:84">
      <c r="B47" s="12"/>
      <c r="M47" s="50" t="s">
        <v>39</v>
      </c>
      <c r="N47" s="51"/>
      <c r="O47" s="34">
        <f>SQRT((4*E4*TAN(K10*PI()/180))^2+(4*E4-3*E20)^2)</f>
        <v>2.8180761083657702</v>
      </c>
      <c r="P47" s="35"/>
      <c r="Q47" s="35"/>
      <c r="R47" s="36"/>
      <c r="S47" s="24">
        <v>1</v>
      </c>
      <c r="T47" s="4" t="s">
        <v>56</v>
      </c>
      <c r="U47" s="4"/>
      <c r="V47" s="117" t="s">
        <v>78</v>
      </c>
      <c r="W47" s="117"/>
      <c r="X47" s="117"/>
      <c r="Y47" s="118"/>
      <c r="Z47" s="104">
        <f t="shared" si="11"/>
        <v>2.8180761083657702</v>
      </c>
      <c r="AA47" s="105"/>
      <c r="AB47" s="105"/>
      <c r="AC47" s="106"/>
      <c r="AD47" s="92" cm="1">
        <f t="array" ref="AD47">INDEX($CD$4:$CD$176,MATCH(V47,$BZ$4:$BZ$176,0),0)</f>
        <v>3.77</v>
      </c>
      <c r="AE47" s="93"/>
      <c r="AF47" s="94"/>
      <c r="AG47" s="104">
        <f t="shared" si="0"/>
        <v>10.624146928538954</v>
      </c>
      <c r="AH47" s="105"/>
      <c r="AI47" s="105"/>
      <c r="AJ47" s="105"/>
      <c r="AK47" s="32" t="s">
        <v>19</v>
      </c>
      <c r="AL47" s="33"/>
      <c r="AM47" s="34">
        <f t="shared" si="12"/>
        <v>2.3076923076923075</v>
      </c>
      <c r="AN47" s="35"/>
      <c r="AO47" s="35"/>
      <c r="AP47" s="36"/>
      <c r="AQ47" s="3">
        <f t="shared" si="14"/>
        <v>2</v>
      </c>
      <c r="AR47" s="4" t="s">
        <v>56</v>
      </c>
      <c r="AS47" s="4"/>
      <c r="AT47" s="93" t="str">
        <f t="shared" si="13"/>
        <v>L.120.15</v>
      </c>
      <c r="AU47" s="93"/>
      <c r="AV47" s="93"/>
      <c r="AW47" s="94"/>
      <c r="AX47" s="104">
        <f t="shared" si="9"/>
        <v>4.615384615384615</v>
      </c>
      <c r="AY47" s="105"/>
      <c r="AZ47" s="105"/>
      <c r="BA47" s="106"/>
      <c r="BB47" s="92" cm="1">
        <f t="array" ref="BB47">INDEX($CD$4:$CD$176,MATCH(AT47,$BZ$4:$BZ$176,0),0)</f>
        <v>26.6</v>
      </c>
      <c r="BC47" s="93"/>
      <c r="BD47" s="94"/>
      <c r="BE47" s="104">
        <f t="shared" si="10"/>
        <v>122.76923076923076</v>
      </c>
      <c r="BF47" s="105"/>
      <c r="BG47" s="105"/>
      <c r="BH47" s="106"/>
      <c r="BS47" s="13"/>
      <c r="BY47" s="143"/>
      <c r="BZ47" s="59" t="s">
        <v>100</v>
      </c>
      <c r="CA47" s="59"/>
      <c r="CB47" s="59"/>
      <c r="CC47" s="59"/>
      <c r="CD47" s="59">
        <v>6.87</v>
      </c>
      <c r="CE47" s="59"/>
      <c r="CF47" s="59"/>
    </row>
    <row r="48" spans="2:84">
      <c r="B48" s="12"/>
      <c r="M48" s="50" t="s">
        <v>40</v>
      </c>
      <c r="N48" s="51"/>
      <c r="O48" s="34">
        <f>SQRT((4*E4*TAN(K10*PI()/180))^2+(4*E20-4*E4)^2)</f>
        <v>2.3789114949863395</v>
      </c>
      <c r="P48" s="35"/>
      <c r="Q48" s="35"/>
      <c r="R48" s="36"/>
      <c r="S48" s="24">
        <v>1</v>
      </c>
      <c r="T48" s="4" t="s">
        <v>56</v>
      </c>
      <c r="U48" s="4"/>
      <c r="V48" s="117" t="s">
        <v>78</v>
      </c>
      <c r="W48" s="117"/>
      <c r="X48" s="117"/>
      <c r="Y48" s="118"/>
      <c r="Z48" s="104">
        <f t="shared" si="11"/>
        <v>2.3789114949863395</v>
      </c>
      <c r="AA48" s="105"/>
      <c r="AB48" s="105"/>
      <c r="AC48" s="106"/>
      <c r="AD48" s="92" cm="1">
        <f t="array" ref="AD48">INDEX($CD$4:$CD$176,MATCH(V48,$BZ$4:$BZ$176,0),0)</f>
        <v>3.77</v>
      </c>
      <c r="AE48" s="93"/>
      <c r="AF48" s="94"/>
      <c r="AG48" s="104">
        <f t="shared" si="0"/>
        <v>8.9684963360985002</v>
      </c>
      <c r="AH48" s="105"/>
      <c r="AI48" s="105"/>
      <c r="AJ48" s="105"/>
      <c r="AK48" s="32" t="s">
        <v>20</v>
      </c>
      <c r="AL48" s="33"/>
      <c r="AM48" s="34">
        <f t="shared" si="12"/>
        <v>2.3076923076923075</v>
      </c>
      <c r="AN48" s="35"/>
      <c r="AO48" s="35"/>
      <c r="AP48" s="36"/>
      <c r="AQ48" s="3">
        <f t="shared" si="14"/>
        <v>2</v>
      </c>
      <c r="AR48" s="4" t="s">
        <v>56</v>
      </c>
      <c r="AS48" s="4"/>
      <c r="AT48" s="93" t="str">
        <f t="shared" si="13"/>
        <v>L.120.15</v>
      </c>
      <c r="AU48" s="93"/>
      <c r="AV48" s="93"/>
      <c r="AW48" s="94"/>
      <c r="AX48" s="104">
        <f t="shared" si="9"/>
        <v>4.615384615384615</v>
      </c>
      <c r="AY48" s="105"/>
      <c r="AZ48" s="105"/>
      <c r="BA48" s="106"/>
      <c r="BB48" s="92" cm="1">
        <f t="array" ref="BB48">INDEX($CD$4:$CD$176,MATCH(AT48,$BZ$4:$BZ$176,0),0)</f>
        <v>26.6</v>
      </c>
      <c r="BC48" s="93"/>
      <c r="BD48" s="94"/>
      <c r="BE48" s="104">
        <f t="shared" si="10"/>
        <v>122.76923076923076</v>
      </c>
      <c r="BF48" s="105"/>
      <c r="BG48" s="105"/>
      <c r="BH48" s="106"/>
      <c r="BS48" s="13"/>
      <c r="BY48" s="143"/>
      <c r="BZ48" s="59" t="s">
        <v>101</v>
      </c>
      <c r="CA48" s="59"/>
      <c r="CB48" s="59"/>
      <c r="CC48" s="59"/>
      <c r="CD48" s="59">
        <v>7.94</v>
      </c>
      <c r="CE48" s="59"/>
      <c r="CF48" s="59"/>
    </row>
    <row r="49" spans="2:84">
      <c r="B49" s="12"/>
      <c r="M49" s="50" t="s">
        <v>41</v>
      </c>
      <c r="N49" s="51"/>
      <c r="O49" s="34">
        <f>SQRT((5*E4*TAN(K10*PI()/180))^2+(5*E4-4*E20)^2)</f>
        <v>3.2193301264374181</v>
      </c>
      <c r="P49" s="35"/>
      <c r="Q49" s="35"/>
      <c r="R49" s="36"/>
      <c r="S49" s="24">
        <v>1</v>
      </c>
      <c r="T49" s="4" t="s">
        <v>56</v>
      </c>
      <c r="U49" s="4"/>
      <c r="V49" s="117" t="s">
        <v>78</v>
      </c>
      <c r="W49" s="117"/>
      <c r="X49" s="117"/>
      <c r="Y49" s="118"/>
      <c r="Z49" s="104">
        <f t="shared" si="11"/>
        <v>3.2193301264374181</v>
      </c>
      <c r="AA49" s="105"/>
      <c r="AB49" s="105"/>
      <c r="AC49" s="106"/>
      <c r="AD49" s="92" cm="1">
        <f t="array" ref="AD49">INDEX($CD$4:$CD$176,MATCH(V49,$BZ$4:$BZ$176,0),0)</f>
        <v>3.77</v>
      </c>
      <c r="AE49" s="93"/>
      <c r="AF49" s="94"/>
      <c r="AG49" s="104">
        <f t="shared" si="0"/>
        <v>12.136874576669067</v>
      </c>
      <c r="AH49" s="105"/>
      <c r="AI49" s="105"/>
      <c r="AJ49" s="105"/>
      <c r="AK49" s="32" t="s">
        <v>52</v>
      </c>
      <c r="AL49" s="33"/>
      <c r="AM49" s="34">
        <f t="shared" si="12"/>
        <v>2.3076923076923075</v>
      </c>
      <c r="AN49" s="35"/>
      <c r="AO49" s="35"/>
      <c r="AP49" s="36"/>
      <c r="AQ49" s="3">
        <f t="shared" si="14"/>
        <v>2</v>
      </c>
      <c r="AR49" s="4" t="s">
        <v>56</v>
      </c>
      <c r="AS49" s="4"/>
      <c r="AT49" s="93" t="str">
        <f t="shared" si="13"/>
        <v>L.120.15</v>
      </c>
      <c r="AU49" s="93"/>
      <c r="AV49" s="93"/>
      <c r="AW49" s="94"/>
      <c r="AX49" s="104">
        <f t="shared" si="9"/>
        <v>4.615384615384615</v>
      </c>
      <c r="AY49" s="105"/>
      <c r="AZ49" s="105"/>
      <c r="BA49" s="106"/>
      <c r="BB49" s="92" cm="1">
        <f t="array" ref="BB49">INDEX($CD$4:$CD$176,MATCH(AT49,$BZ$4:$BZ$176,0),0)</f>
        <v>26.6</v>
      </c>
      <c r="BC49" s="93"/>
      <c r="BD49" s="94"/>
      <c r="BE49" s="104">
        <f t="shared" si="10"/>
        <v>122.76923076923076</v>
      </c>
      <c r="BF49" s="105"/>
      <c r="BG49" s="105"/>
      <c r="BH49" s="106"/>
      <c r="BS49" s="13"/>
      <c r="BY49" s="143"/>
      <c r="BZ49" s="59" t="s">
        <v>102</v>
      </c>
      <c r="CA49" s="59"/>
      <c r="CB49" s="59"/>
      <c r="CC49" s="59"/>
      <c r="CD49" s="59">
        <v>9.0299999999999994</v>
      </c>
      <c r="CE49" s="59"/>
      <c r="CF49" s="59"/>
    </row>
    <row r="50" spans="2:84">
      <c r="B50" s="12"/>
      <c r="M50" s="50" t="s">
        <v>42</v>
      </c>
      <c r="N50" s="51"/>
      <c r="O50" s="34">
        <f>SQRT((5*E4*TAN(K10*PI()/180))^2+(5*E20-5*E4)^2)</f>
        <v>2.9736393687329241</v>
      </c>
      <c r="P50" s="35"/>
      <c r="Q50" s="35"/>
      <c r="R50" s="36"/>
      <c r="S50" s="24">
        <v>1</v>
      </c>
      <c r="T50" s="4" t="s">
        <v>56</v>
      </c>
      <c r="U50" s="4"/>
      <c r="V50" s="117" t="s">
        <v>78</v>
      </c>
      <c r="W50" s="117"/>
      <c r="X50" s="117"/>
      <c r="Y50" s="118"/>
      <c r="Z50" s="104">
        <f t="shared" si="11"/>
        <v>2.9736393687329241</v>
      </c>
      <c r="AA50" s="105"/>
      <c r="AB50" s="105"/>
      <c r="AC50" s="106"/>
      <c r="AD50" s="92" cm="1">
        <f t="array" ref="AD50">INDEX($CD$4:$CD$176,MATCH(V50,$BZ$4:$BZ$176,0),0)</f>
        <v>3.77</v>
      </c>
      <c r="AE50" s="93"/>
      <c r="AF50" s="94"/>
      <c r="AG50" s="104">
        <f t="shared" si="0"/>
        <v>11.210620420123124</v>
      </c>
      <c r="AH50" s="105"/>
      <c r="AI50" s="105"/>
      <c r="AJ50" s="105"/>
      <c r="AK50" s="32" t="s">
        <v>53</v>
      </c>
      <c r="AL50" s="33"/>
      <c r="AM50" s="34">
        <f t="shared" si="12"/>
        <v>2.3076923076923075</v>
      </c>
      <c r="AN50" s="35"/>
      <c r="AO50" s="35"/>
      <c r="AP50" s="36"/>
      <c r="AQ50" s="3">
        <f t="shared" si="14"/>
        <v>2</v>
      </c>
      <c r="AR50" s="4" t="s">
        <v>56</v>
      </c>
      <c r="AS50" s="4"/>
      <c r="AT50" s="93" t="str">
        <f t="shared" si="13"/>
        <v>L.120.15</v>
      </c>
      <c r="AU50" s="93"/>
      <c r="AV50" s="93"/>
      <c r="AW50" s="94"/>
      <c r="AX50" s="104">
        <f t="shared" si="9"/>
        <v>4.615384615384615</v>
      </c>
      <c r="AY50" s="105"/>
      <c r="AZ50" s="105"/>
      <c r="BA50" s="106"/>
      <c r="BB50" s="92" cm="1">
        <f t="array" ref="BB50">INDEX($CD$4:$CD$176,MATCH(AT50,$BZ$4:$BZ$176,0),0)</f>
        <v>26.6</v>
      </c>
      <c r="BC50" s="93"/>
      <c r="BD50" s="94"/>
      <c r="BE50" s="104">
        <f t="shared" si="10"/>
        <v>122.76923076923076</v>
      </c>
      <c r="BF50" s="105"/>
      <c r="BG50" s="105"/>
      <c r="BH50" s="106"/>
      <c r="BS50" s="13"/>
      <c r="BY50" s="143"/>
      <c r="BZ50" s="59" t="s">
        <v>103</v>
      </c>
      <c r="CA50" s="59"/>
      <c r="CB50" s="59"/>
      <c r="CC50" s="59"/>
      <c r="CD50" s="59">
        <v>11.1</v>
      </c>
      <c r="CE50" s="59"/>
      <c r="CF50" s="59"/>
    </row>
    <row r="51" spans="2:84">
      <c r="B51" s="12"/>
      <c r="M51" s="50" t="s">
        <v>51</v>
      </c>
      <c r="N51" s="51"/>
      <c r="O51" s="34">
        <f>SQRT((6*E4*TAN(K10*PI()/180))^2+(6*E4-5*E20)^2)</f>
        <v>3.6734210840925163</v>
      </c>
      <c r="P51" s="35"/>
      <c r="Q51" s="35"/>
      <c r="R51" s="36"/>
      <c r="S51" s="24">
        <v>1</v>
      </c>
      <c r="T51" s="4" t="s">
        <v>56</v>
      </c>
      <c r="U51" s="4"/>
      <c r="V51" s="117" t="s">
        <v>78</v>
      </c>
      <c r="W51" s="117"/>
      <c r="X51" s="117"/>
      <c r="Y51" s="118"/>
      <c r="Z51" s="104">
        <f t="shared" si="11"/>
        <v>3.6734210840925163</v>
      </c>
      <c r="AA51" s="105"/>
      <c r="AB51" s="105"/>
      <c r="AC51" s="106"/>
      <c r="AD51" s="92" cm="1">
        <f t="array" ref="AD51">INDEX($CD$4:$CD$176,MATCH(V51,$BZ$4:$BZ$176,0),0)</f>
        <v>3.77</v>
      </c>
      <c r="AE51" s="93"/>
      <c r="AF51" s="94"/>
      <c r="AG51" s="104">
        <f t="shared" si="0"/>
        <v>13.848797487028786</v>
      </c>
      <c r="AH51" s="105"/>
      <c r="AI51" s="105"/>
      <c r="AJ51" s="105"/>
      <c r="AK51" s="32" t="s">
        <v>54</v>
      </c>
      <c r="AL51" s="33"/>
      <c r="AM51" s="34">
        <f t="shared" si="12"/>
        <v>2.3076923076923075</v>
      </c>
      <c r="AN51" s="35"/>
      <c r="AO51" s="35"/>
      <c r="AP51" s="36"/>
      <c r="AQ51" s="3">
        <f t="shared" si="14"/>
        <v>2</v>
      </c>
      <c r="AR51" s="4" t="s">
        <v>56</v>
      </c>
      <c r="AS51" s="4"/>
      <c r="AT51" s="93" t="str">
        <f t="shared" si="13"/>
        <v>L.120.15</v>
      </c>
      <c r="AU51" s="93"/>
      <c r="AV51" s="93"/>
      <c r="AW51" s="94"/>
      <c r="AX51" s="104">
        <f t="shared" si="9"/>
        <v>4.615384615384615</v>
      </c>
      <c r="AY51" s="105"/>
      <c r="AZ51" s="105"/>
      <c r="BA51" s="106"/>
      <c r="BB51" s="92" cm="1">
        <f t="array" ref="BB51">INDEX($CD$4:$CD$176,MATCH(AT51,$BZ$4:$BZ$176,0),0)</f>
        <v>26.6</v>
      </c>
      <c r="BC51" s="93"/>
      <c r="BD51" s="94"/>
      <c r="BE51" s="104">
        <f t="shared" si="10"/>
        <v>122.76923076923076</v>
      </c>
      <c r="BF51" s="105"/>
      <c r="BG51" s="105"/>
      <c r="BH51" s="106"/>
      <c r="BS51" s="13"/>
      <c r="BY51" s="143"/>
      <c r="BZ51" s="59" t="s">
        <v>104</v>
      </c>
      <c r="CA51" s="59"/>
      <c r="CB51" s="59"/>
      <c r="CC51" s="59"/>
      <c r="CD51" s="59">
        <v>13.1</v>
      </c>
      <c r="CE51" s="59"/>
      <c r="CF51" s="59"/>
    </row>
    <row r="52" spans="2:84">
      <c r="B52" s="12"/>
      <c r="M52" s="154" t="s">
        <v>43</v>
      </c>
      <c r="N52" s="155"/>
      <c r="O52" s="34">
        <f>SQRT((6*E4*TAN(K10*PI()/180))^2+(6*E20-6*E4)^2)</f>
        <v>3.5683672424795096</v>
      </c>
      <c r="P52" s="35"/>
      <c r="Q52" s="35"/>
      <c r="R52" s="36"/>
      <c r="S52" s="24">
        <v>1</v>
      </c>
      <c r="T52" s="4" t="s">
        <v>56</v>
      </c>
      <c r="U52" s="4"/>
      <c r="V52" s="117" t="s">
        <v>105</v>
      </c>
      <c r="W52" s="117"/>
      <c r="X52" s="117"/>
      <c r="Y52" s="118"/>
      <c r="Z52" s="104">
        <f t="shared" si="11"/>
        <v>3.5683672424795096</v>
      </c>
      <c r="AA52" s="105"/>
      <c r="AB52" s="105"/>
      <c r="AC52" s="106"/>
      <c r="AD52" s="92" cm="1">
        <f t="array" ref="AD52">INDEX($CD$4:$CD$176,MATCH(V52,$BZ$4:$BZ$176,0),0)</f>
        <v>8.49</v>
      </c>
      <c r="AE52" s="93"/>
      <c r="AF52" s="94"/>
      <c r="AG52" s="104">
        <f t="shared" si="0"/>
        <v>30.295437888651037</v>
      </c>
      <c r="AH52" s="105"/>
      <c r="AI52" s="105"/>
      <c r="AJ52" s="156"/>
      <c r="AK52" s="32" t="s">
        <v>55</v>
      </c>
      <c r="AL52" s="33"/>
      <c r="AM52" s="34">
        <f t="shared" si="12"/>
        <v>2.3076923076923075</v>
      </c>
      <c r="AN52" s="35"/>
      <c r="AO52" s="35"/>
      <c r="AP52" s="36"/>
      <c r="AQ52" s="3">
        <f t="shared" si="14"/>
        <v>2</v>
      </c>
      <c r="AR52" s="4" t="s">
        <v>56</v>
      </c>
      <c r="AS52" s="4"/>
      <c r="AT52" s="93" t="str">
        <f t="shared" si="13"/>
        <v>L.120.15</v>
      </c>
      <c r="AU52" s="93"/>
      <c r="AV52" s="93"/>
      <c r="AW52" s="94"/>
      <c r="AX52" s="104">
        <f t="shared" si="9"/>
        <v>4.615384615384615</v>
      </c>
      <c r="AY52" s="105"/>
      <c r="AZ52" s="105"/>
      <c r="BA52" s="106"/>
      <c r="BB52" s="92" cm="1">
        <f t="array" ref="BB52">INDEX($CD$4:$CD$176,MATCH(AT52,$BZ$4:$BZ$176,0),0)</f>
        <v>26.6</v>
      </c>
      <c r="BC52" s="93"/>
      <c r="BD52" s="94"/>
      <c r="BE52" s="104">
        <f t="shared" si="10"/>
        <v>122.76923076923076</v>
      </c>
      <c r="BF52" s="105"/>
      <c r="BG52" s="105"/>
      <c r="BH52" s="106"/>
      <c r="BS52" s="13"/>
      <c r="BY52" s="143"/>
      <c r="BZ52" s="59" t="s">
        <v>105</v>
      </c>
      <c r="CA52" s="59"/>
      <c r="CB52" s="59"/>
      <c r="CC52" s="59"/>
      <c r="CD52" s="59">
        <v>8.49</v>
      </c>
      <c r="CE52" s="59"/>
      <c r="CF52" s="59"/>
    </row>
    <row r="53" spans="2:84" ht="12" thickBot="1">
      <c r="B53" s="12"/>
      <c r="M53" s="1" t="s">
        <v>246</v>
      </c>
      <c r="AK53" s="140" t="s">
        <v>252</v>
      </c>
      <c r="AL53" s="141"/>
      <c r="AM53" s="29">
        <f t="shared" si="12"/>
        <v>2.3076923076923075</v>
      </c>
      <c r="AN53" s="30"/>
      <c r="AO53" s="30"/>
      <c r="AP53" s="31"/>
      <c r="AQ53" s="10">
        <f t="shared" si="14"/>
        <v>2</v>
      </c>
      <c r="AR53" s="9" t="s">
        <v>56</v>
      </c>
      <c r="AS53" s="9"/>
      <c r="AT53" s="120" t="str">
        <f t="shared" si="13"/>
        <v>L.120.15</v>
      </c>
      <c r="AU53" s="120"/>
      <c r="AV53" s="120"/>
      <c r="AW53" s="121"/>
      <c r="AX53" s="122">
        <f t="shared" ref="AX53" si="15">AQ53*AM53</f>
        <v>4.615384615384615</v>
      </c>
      <c r="AY53" s="123"/>
      <c r="AZ53" s="123"/>
      <c r="BA53" s="124"/>
      <c r="BB53" s="125" cm="1">
        <f t="array" ref="BB53">INDEX($CD$4:$CD$176,MATCH(AT53,$BZ$4:$BZ$176,0),0)</f>
        <v>26.6</v>
      </c>
      <c r="BC53" s="120"/>
      <c r="BD53" s="121"/>
      <c r="BE53" s="122">
        <f t="shared" ref="BE53" si="16">BB53*AX53</f>
        <v>122.76923076923076</v>
      </c>
      <c r="BF53" s="123"/>
      <c r="BG53" s="123"/>
      <c r="BH53" s="124"/>
      <c r="BS53" s="13"/>
      <c r="BY53" s="143"/>
      <c r="BZ53" s="59" t="s">
        <v>106</v>
      </c>
      <c r="CA53" s="59"/>
      <c r="CB53" s="59"/>
      <c r="CC53" s="59"/>
      <c r="CD53" s="59">
        <v>9.66</v>
      </c>
      <c r="CE53" s="59"/>
      <c r="CF53" s="59"/>
    </row>
    <row r="54" spans="2:84">
      <c r="B54" s="12"/>
      <c r="AU54" s="129" t="s">
        <v>238</v>
      </c>
      <c r="AV54" s="130"/>
      <c r="AW54" s="130"/>
      <c r="AX54" s="130"/>
      <c r="AY54" s="130"/>
      <c r="AZ54" s="130"/>
      <c r="BA54" s="130"/>
      <c r="BB54" s="130"/>
      <c r="BC54" s="130"/>
      <c r="BD54" s="131"/>
      <c r="BE54" s="127">
        <f>SUM(AG28:AG52)+SUM(BE28:BE53)</f>
        <v>3719.9481066978205</v>
      </c>
      <c r="BF54" s="127"/>
      <c r="BG54" s="130"/>
      <c r="BH54" s="131"/>
      <c r="BS54" s="13"/>
      <c r="BY54" s="143"/>
      <c r="BZ54" s="59" t="s">
        <v>107</v>
      </c>
      <c r="CA54" s="59"/>
      <c r="CB54" s="59"/>
      <c r="CC54" s="59"/>
      <c r="CD54" s="59">
        <v>11.9</v>
      </c>
      <c r="CE54" s="59"/>
      <c r="CF54" s="59"/>
    </row>
    <row r="55" spans="2:84">
      <c r="B55" s="12"/>
      <c r="M55" s="17" t="s">
        <v>262</v>
      </c>
      <c r="AU55" s="95" t="s">
        <v>239</v>
      </c>
      <c r="AV55" s="96"/>
      <c r="AW55" s="96"/>
      <c r="AX55" s="96"/>
      <c r="AY55" s="96"/>
      <c r="AZ55" s="96"/>
      <c r="BA55" s="96"/>
      <c r="BB55" s="96"/>
      <c r="BC55" s="96"/>
      <c r="BD55" s="97"/>
      <c r="BE55" s="132">
        <f>+BE54/1000</f>
        <v>3.7199481066978204</v>
      </c>
      <c r="BF55" s="132"/>
      <c r="BG55" s="133"/>
      <c r="BH55" s="134"/>
      <c r="BS55" s="13"/>
      <c r="BY55" s="143"/>
      <c r="BZ55" s="59" t="s">
        <v>108</v>
      </c>
      <c r="CA55" s="59"/>
      <c r="CB55" s="59"/>
      <c r="CC55" s="59"/>
      <c r="CD55" s="59">
        <v>14.1</v>
      </c>
      <c r="CE55" s="59"/>
      <c r="CF55" s="59"/>
    </row>
    <row r="56" spans="2:84">
      <c r="B56" s="12"/>
      <c r="M56" s="61">
        <v>200</v>
      </c>
      <c r="N56" s="61"/>
      <c r="O56" s="1" t="s">
        <v>241</v>
      </c>
      <c r="Q56" s="61">
        <v>200</v>
      </c>
      <c r="R56" s="61"/>
      <c r="S56" s="1" t="s">
        <v>241</v>
      </c>
      <c r="U56" s="61">
        <v>10</v>
      </c>
      <c r="V56" s="61"/>
      <c r="W56" s="1" t="s">
        <v>241</v>
      </c>
      <c r="Y56" s="62">
        <v>27</v>
      </c>
      <c r="Z56" s="62"/>
      <c r="AA56" s="1" t="s">
        <v>245</v>
      </c>
      <c r="AC56" s="62">
        <v>7850</v>
      </c>
      <c r="AD56" s="62"/>
      <c r="AE56" s="1" t="s">
        <v>244</v>
      </c>
      <c r="AG56" s="11" t="s">
        <v>240</v>
      </c>
      <c r="AH56" s="62">
        <f>M56/1000*Q56/1000*U56/1000*Y56*AC56</f>
        <v>84.78</v>
      </c>
      <c r="AI56" s="62"/>
      <c r="AJ56" s="62"/>
      <c r="AK56" s="1" t="s">
        <v>242</v>
      </c>
      <c r="AN56" s="139" t="s">
        <v>243</v>
      </c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8">
        <f>+BE55+AH56/1000</f>
        <v>3.8047281066978202</v>
      </c>
      <c r="BF56" s="138"/>
      <c r="BG56" s="138"/>
      <c r="BH56" s="138"/>
      <c r="BS56" s="13"/>
      <c r="BY56" s="143"/>
      <c r="BZ56" s="59" t="s">
        <v>109</v>
      </c>
      <c r="CA56" s="59"/>
      <c r="CB56" s="59"/>
      <c r="CC56" s="59"/>
      <c r="CD56" s="59">
        <v>16.100000000000001</v>
      </c>
      <c r="CE56" s="59"/>
      <c r="CF56" s="59"/>
    </row>
    <row r="57" spans="2:84" ht="12" thickBot="1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20"/>
      <c r="BY57" s="143"/>
      <c r="BZ57" s="59" t="s">
        <v>110</v>
      </c>
      <c r="CA57" s="59"/>
      <c r="CB57" s="59"/>
      <c r="CC57" s="59"/>
      <c r="CD57" s="59">
        <v>10.9</v>
      </c>
      <c r="CE57" s="59"/>
      <c r="CF57" s="59"/>
    </row>
    <row r="58" spans="2:84" ht="12" thickBot="1">
      <c r="BY58" s="143"/>
      <c r="BZ58" s="59" t="s">
        <v>111</v>
      </c>
      <c r="CA58" s="59"/>
      <c r="CB58" s="59"/>
      <c r="CC58" s="59"/>
      <c r="CD58" s="59">
        <v>12.2</v>
      </c>
      <c r="CE58" s="59"/>
      <c r="CF58" s="59"/>
    </row>
    <row r="59" spans="2:84" ht="48.75" customHeight="1">
      <c r="B59" s="145" t="s">
        <v>274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3"/>
      <c r="BY59" s="143"/>
      <c r="BZ59" s="59" t="s">
        <v>112</v>
      </c>
      <c r="CA59" s="59"/>
      <c r="CB59" s="59"/>
      <c r="CC59" s="59"/>
      <c r="CD59" s="59">
        <v>14.7</v>
      </c>
      <c r="CE59" s="59"/>
      <c r="CF59" s="59"/>
    </row>
    <row r="60" spans="2:84">
      <c r="B60" s="12"/>
      <c r="AP60" s="21" t="s">
        <v>256</v>
      </c>
      <c r="BS60" s="13"/>
      <c r="BY60" s="143"/>
      <c r="BZ60" s="59" t="s">
        <v>113</v>
      </c>
      <c r="CA60" s="59"/>
      <c r="CB60" s="59"/>
      <c r="CC60" s="59"/>
      <c r="CD60" s="59">
        <v>17.100000000000001</v>
      </c>
      <c r="CE60" s="59"/>
      <c r="CF60" s="59"/>
    </row>
    <row r="61" spans="2:84">
      <c r="B61" s="12"/>
      <c r="E61" s="62">
        <f>+AH81/12</f>
        <v>1.6666666666666667</v>
      </c>
      <c r="F61" s="62"/>
      <c r="G61" s="1" t="s">
        <v>0</v>
      </c>
      <c r="J61" s="62">
        <f>+E61</f>
        <v>1.6666666666666667</v>
      </c>
      <c r="K61" s="62"/>
      <c r="L61" s="1" t="s">
        <v>0</v>
      </c>
      <c r="P61" s="62">
        <f>+J61</f>
        <v>1.6666666666666667</v>
      </c>
      <c r="Q61" s="62"/>
      <c r="R61" s="1" t="s">
        <v>0</v>
      </c>
      <c r="U61" s="62">
        <f>+P61</f>
        <v>1.6666666666666667</v>
      </c>
      <c r="V61" s="62"/>
      <c r="W61" s="1" t="s">
        <v>0</v>
      </c>
      <c r="Z61" s="62">
        <f>+U61</f>
        <v>1.6666666666666667</v>
      </c>
      <c r="AA61" s="62"/>
      <c r="AB61" s="1" t="s">
        <v>0</v>
      </c>
      <c r="AF61" s="62">
        <f>+Z61</f>
        <v>1.6666666666666667</v>
      </c>
      <c r="AG61" s="62"/>
      <c r="AH61" s="1" t="s">
        <v>0</v>
      </c>
      <c r="AK61" s="62">
        <f>+AF61</f>
        <v>1.6666666666666667</v>
      </c>
      <c r="AL61" s="62"/>
      <c r="AM61" s="1" t="s">
        <v>0</v>
      </c>
      <c r="AP61" s="62">
        <f>+AK61</f>
        <v>1.6666666666666667</v>
      </c>
      <c r="AQ61" s="62"/>
      <c r="AR61" s="1" t="s">
        <v>0</v>
      </c>
      <c r="AV61" s="62">
        <f>+AP61</f>
        <v>1.6666666666666667</v>
      </c>
      <c r="AW61" s="62"/>
      <c r="AX61" s="1" t="s">
        <v>0</v>
      </c>
      <c r="BA61" s="62">
        <f>+AV61</f>
        <v>1.6666666666666667</v>
      </c>
      <c r="BB61" s="62"/>
      <c r="BC61" s="1" t="s">
        <v>0</v>
      </c>
      <c r="BF61" s="62">
        <f>+BA61</f>
        <v>1.6666666666666667</v>
      </c>
      <c r="BG61" s="62"/>
      <c r="BH61" s="1" t="s">
        <v>0</v>
      </c>
      <c r="BK61" s="62">
        <f>+BF61</f>
        <v>1.6666666666666667</v>
      </c>
      <c r="BL61" s="62"/>
      <c r="BM61" s="1" t="s">
        <v>0</v>
      </c>
      <c r="BS61" s="13"/>
      <c r="BY61" s="143"/>
      <c r="BZ61" s="59" t="s">
        <v>114</v>
      </c>
      <c r="CA61" s="59"/>
      <c r="CB61" s="59"/>
      <c r="CC61" s="59"/>
      <c r="CD61" s="59">
        <v>20.7</v>
      </c>
      <c r="CE61" s="59"/>
      <c r="CF61" s="59"/>
    </row>
    <row r="62" spans="2:84">
      <c r="B62" s="12"/>
      <c r="BS62" s="13"/>
      <c r="BY62" s="143"/>
      <c r="BZ62" s="59" t="s">
        <v>115</v>
      </c>
      <c r="CA62" s="59"/>
      <c r="CB62" s="59"/>
      <c r="CC62" s="59"/>
      <c r="CD62" s="59">
        <v>12.2</v>
      </c>
      <c r="CE62" s="59"/>
      <c r="CF62" s="59"/>
    </row>
    <row r="63" spans="2:84">
      <c r="B63" s="12"/>
      <c r="BS63" s="13"/>
      <c r="BY63" s="143"/>
      <c r="BZ63" s="59" t="s">
        <v>116</v>
      </c>
      <c r="CA63" s="59"/>
      <c r="CB63" s="59"/>
      <c r="CC63" s="59"/>
      <c r="CD63" s="59">
        <v>15.1</v>
      </c>
      <c r="CE63" s="59"/>
      <c r="CF63" s="59"/>
    </row>
    <row r="64" spans="2:84">
      <c r="B64" s="12"/>
      <c r="BS64" s="13"/>
      <c r="BY64" s="143"/>
      <c r="BZ64" s="59" t="s">
        <v>117</v>
      </c>
      <c r="CA64" s="59"/>
      <c r="CB64" s="59"/>
      <c r="CC64" s="59"/>
      <c r="CD64" s="59">
        <v>17.8</v>
      </c>
      <c r="CE64" s="59"/>
      <c r="CF64" s="59"/>
    </row>
    <row r="65" spans="2:84">
      <c r="B65" s="12"/>
      <c r="AF65" s="1" t="s">
        <v>6</v>
      </c>
      <c r="AL65" s="1" t="s">
        <v>7</v>
      </c>
      <c r="BS65" s="13"/>
      <c r="BY65" s="143"/>
      <c r="BZ65" s="59" t="s">
        <v>118</v>
      </c>
      <c r="CA65" s="59"/>
      <c r="CB65" s="59"/>
      <c r="CC65" s="59"/>
      <c r="CD65" s="59">
        <v>20.6</v>
      </c>
      <c r="CE65" s="59"/>
      <c r="CF65" s="59"/>
    </row>
    <row r="66" spans="2:84">
      <c r="B66" s="12"/>
      <c r="BS66" s="13"/>
      <c r="BY66" s="143"/>
      <c r="BZ66" s="59" t="s">
        <v>119</v>
      </c>
      <c r="CA66" s="59"/>
      <c r="CB66" s="59"/>
      <c r="CC66" s="59"/>
      <c r="CD66" s="59">
        <v>23.2</v>
      </c>
      <c r="CE66" s="59"/>
      <c r="CF66" s="59"/>
    </row>
    <row r="67" spans="2:84">
      <c r="B67" s="12"/>
      <c r="AA67" s="1" t="s">
        <v>5</v>
      </c>
      <c r="AQ67" s="1" t="s">
        <v>8</v>
      </c>
      <c r="BS67" s="13"/>
      <c r="BY67" s="143"/>
      <c r="BZ67" s="59" t="s">
        <v>120</v>
      </c>
      <c r="CA67" s="59"/>
      <c r="CB67" s="59"/>
      <c r="CC67" s="59"/>
      <c r="CD67" s="59">
        <v>28.4</v>
      </c>
      <c r="CE67" s="59"/>
      <c r="CF67" s="59"/>
    </row>
    <row r="68" spans="2:84">
      <c r="B68" s="12"/>
      <c r="J68" s="14" t="s">
        <v>47</v>
      </c>
      <c r="L68" s="62">
        <f>ATAN(BQ69/(AH81/2))*180/PI()</f>
        <v>12.407418527400747</v>
      </c>
      <c r="M68" s="62"/>
      <c r="N68" s="15" t="s">
        <v>48</v>
      </c>
      <c r="BQ68" s="16" t="s">
        <v>0</v>
      </c>
      <c r="BS68" s="13"/>
      <c r="BY68" s="143"/>
      <c r="BZ68" s="59" t="s">
        <v>121</v>
      </c>
      <c r="CA68" s="59"/>
      <c r="CB68" s="59"/>
      <c r="CC68" s="59"/>
      <c r="CD68" s="59">
        <v>16.600000000000001</v>
      </c>
      <c r="CE68" s="59"/>
      <c r="CF68" s="59"/>
    </row>
    <row r="69" spans="2:84">
      <c r="B69" s="12"/>
      <c r="V69" s="1" t="s">
        <v>4</v>
      </c>
      <c r="AW69" s="1" t="s">
        <v>9</v>
      </c>
      <c r="BQ69" s="60">
        <v>2.2000000000000002</v>
      </c>
      <c r="BS69" s="13"/>
      <c r="BY69" s="143"/>
      <c r="BZ69" s="59" t="s">
        <v>122</v>
      </c>
      <c r="CA69" s="59"/>
      <c r="CB69" s="59"/>
      <c r="CC69" s="59"/>
      <c r="CD69" s="59">
        <v>19.7</v>
      </c>
      <c r="CE69" s="59"/>
      <c r="CF69" s="59"/>
    </row>
    <row r="70" spans="2:84">
      <c r="B70" s="12"/>
      <c r="AG70" s="1" t="s">
        <v>51</v>
      </c>
      <c r="AK70" s="1" t="s">
        <v>43</v>
      </c>
      <c r="BQ70" s="60"/>
      <c r="BS70" s="13"/>
      <c r="BY70" s="143"/>
      <c r="BZ70" s="59" t="s">
        <v>123</v>
      </c>
      <c r="CA70" s="59"/>
      <c r="CB70" s="59"/>
      <c r="CC70" s="59"/>
      <c r="CD70" s="59">
        <v>22.8</v>
      </c>
      <c r="CE70" s="59"/>
      <c r="CF70" s="59"/>
    </row>
    <row r="71" spans="2:84">
      <c r="B71" s="12"/>
      <c r="P71" s="1" t="s">
        <v>3</v>
      </c>
      <c r="BB71" s="1" t="s">
        <v>10</v>
      </c>
      <c r="BQ71" s="60"/>
      <c r="BS71" s="13"/>
      <c r="BY71" s="143"/>
      <c r="BZ71" s="59" t="s">
        <v>124</v>
      </c>
      <c r="CA71" s="59"/>
      <c r="CB71" s="59"/>
      <c r="CC71" s="59"/>
      <c r="CD71" s="59">
        <v>19.899999999999999</v>
      </c>
      <c r="CE71" s="59"/>
      <c r="CF71" s="59"/>
    </row>
    <row r="72" spans="2:84">
      <c r="B72" s="12"/>
      <c r="Z72" s="1" t="s">
        <v>40</v>
      </c>
      <c r="AD72" s="1" t="s">
        <v>42</v>
      </c>
      <c r="AL72" s="1" t="s">
        <v>44</v>
      </c>
      <c r="AQ72" s="1" t="s">
        <v>45</v>
      </c>
      <c r="BS72" s="13"/>
      <c r="BY72" s="143"/>
      <c r="BZ72" s="59" t="s">
        <v>125</v>
      </c>
      <c r="CA72" s="59"/>
      <c r="CB72" s="59"/>
      <c r="CC72" s="59"/>
      <c r="CD72" s="59">
        <v>21.6</v>
      </c>
      <c r="CE72" s="59"/>
      <c r="CF72" s="59"/>
    </row>
    <row r="73" spans="2:84">
      <c r="B73" s="12"/>
      <c r="K73" s="1" t="s">
        <v>2</v>
      </c>
      <c r="Q73" s="1" t="s">
        <v>37</v>
      </c>
      <c r="W73" s="1" t="s">
        <v>39</v>
      </c>
      <c r="AB73" s="1" t="s">
        <v>41</v>
      </c>
      <c r="AS73" s="1" t="s">
        <v>251</v>
      </c>
      <c r="AV73" s="1" t="s">
        <v>263</v>
      </c>
      <c r="BG73" s="1" t="s">
        <v>11</v>
      </c>
      <c r="BS73" s="13"/>
      <c r="BY73" s="143"/>
      <c r="BZ73" s="59" t="s">
        <v>126</v>
      </c>
      <c r="CA73" s="59"/>
      <c r="CB73" s="59"/>
      <c r="CC73" s="59"/>
      <c r="CD73" s="59">
        <v>23.3</v>
      </c>
      <c r="CE73" s="59"/>
      <c r="CF73" s="59"/>
    </row>
    <row r="74" spans="2:84">
      <c r="B74" s="12"/>
      <c r="F74" s="1" t="s">
        <v>1</v>
      </c>
      <c r="O74" s="1" t="s">
        <v>36</v>
      </c>
      <c r="S74" s="1" t="s">
        <v>38</v>
      </c>
      <c r="AX74" s="1" t="s">
        <v>264</v>
      </c>
      <c r="BA74" s="1" t="s">
        <v>265</v>
      </c>
      <c r="BS74" s="13"/>
      <c r="BY74" s="143"/>
      <c r="BZ74" s="59" t="s">
        <v>127</v>
      </c>
      <c r="CA74" s="59"/>
      <c r="CB74" s="59"/>
      <c r="CC74" s="59"/>
      <c r="CD74" s="59">
        <v>26.6</v>
      </c>
      <c r="CE74" s="59"/>
      <c r="CF74" s="59"/>
    </row>
    <row r="75" spans="2:84">
      <c r="B75" s="12"/>
      <c r="I75" s="1" t="s">
        <v>34</v>
      </c>
      <c r="L75" s="1" t="s">
        <v>35</v>
      </c>
      <c r="BC75" s="1" t="s">
        <v>266</v>
      </c>
      <c r="BF75" s="1" t="s">
        <v>267</v>
      </c>
      <c r="BI75" s="1" t="s">
        <v>268</v>
      </c>
      <c r="BL75" s="1" t="s">
        <v>12</v>
      </c>
      <c r="BS75" s="13"/>
      <c r="BY75" s="143"/>
      <c r="BZ75" s="59" t="s">
        <v>128</v>
      </c>
      <c r="CA75" s="59"/>
      <c r="CB75" s="59"/>
      <c r="CC75" s="59"/>
      <c r="CD75" s="59">
        <v>23.6</v>
      </c>
      <c r="CE75" s="59"/>
      <c r="CF75" s="59"/>
    </row>
    <row r="76" spans="2:84">
      <c r="B76" s="12"/>
      <c r="F76" s="15" t="s">
        <v>46</v>
      </c>
      <c r="BS76" s="13"/>
      <c r="BY76" s="143"/>
      <c r="BZ76" s="59" t="s">
        <v>129</v>
      </c>
      <c r="CA76" s="59"/>
      <c r="CB76" s="59"/>
      <c r="CC76" s="59"/>
      <c r="CD76" s="59">
        <v>27.2</v>
      </c>
      <c r="CE76" s="59"/>
      <c r="CF76" s="59"/>
    </row>
    <row r="77" spans="2:84">
      <c r="B77" s="12"/>
      <c r="F77" s="1" t="s">
        <v>13</v>
      </c>
      <c r="L77" s="1" t="s">
        <v>14</v>
      </c>
      <c r="R77" s="1" t="s">
        <v>15</v>
      </c>
      <c r="X77" s="1" t="s">
        <v>16</v>
      </c>
      <c r="AD77" s="1" t="s">
        <v>17</v>
      </c>
      <c r="AI77" s="1" t="s">
        <v>18</v>
      </c>
      <c r="AO77" s="1" t="s">
        <v>19</v>
      </c>
      <c r="AU77" s="1" t="s">
        <v>20</v>
      </c>
      <c r="AZ77" s="1" t="s">
        <v>52</v>
      </c>
      <c r="BF77" s="1" t="s">
        <v>53</v>
      </c>
      <c r="BL77" s="1" t="s">
        <v>54</v>
      </c>
      <c r="BS77" s="13"/>
      <c r="BY77" s="143"/>
      <c r="BZ77" s="59" t="s">
        <v>130</v>
      </c>
      <c r="CA77" s="59"/>
      <c r="CB77" s="59"/>
      <c r="CC77" s="59"/>
      <c r="CD77" s="59">
        <v>30.9</v>
      </c>
      <c r="CE77" s="59"/>
      <c r="CF77" s="59"/>
    </row>
    <row r="78" spans="2:84">
      <c r="B78" s="12"/>
      <c r="BS78" s="13"/>
      <c r="BY78" s="143"/>
      <c r="BZ78" s="59" t="s">
        <v>131</v>
      </c>
      <c r="CA78" s="59"/>
      <c r="CB78" s="59"/>
      <c r="CC78" s="59"/>
      <c r="CD78" s="59">
        <v>27.5</v>
      </c>
      <c r="CE78" s="59"/>
      <c r="CF78" s="59"/>
    </row>
    <row r="79" spans="2:84">
      <c r="B79" s="12"/>
      <c r="E79" s="62">
        <f>+AH81/11</f>
        <v>1.8181818181818181</v>
      </c>
      <c r="F79" s="62"/>
      <c r="G79" s="1" t="s">
        <v>0</v>
      </c>
      <c r="K79" s="62">
        <f>+E79</f>
        <v>1.8181818181818181</v>
      </c>
      <c r="L79" s="62"/>
      <c r="M79" s="1" t="s">
        <v>0</v>
      </c>
      <c r="Q79" s="62">
        <f>+K79</f>
        <v>1.8181818181818181</v>
      </c>
      <c r="R79" s="62"/>
      <c r="S79" s="1" t="s">
        <v>0</v>
      </c>
      <c r="W79" s="62">
        <f>+Q79</f>
        <v>1.8181818181818181</v>
      </c>
      <c r="X79" s="62"/>
      <c r="Y79" s="1" t="s">
        <v>0</v>
      </c>
      <c r="AB79" s="62">
        <f>+W79</f>
        <v>1.8181818181818181</v>
      </c>
      <c r="AC79" s="62"/>
      <c r="AD79" s="1" t="s">
        <v>0</v>
      </c>
      <c r="AH79" s="62">
        <f>+AB79</f>
        <v>1.8181818181818181</v>
      </c>
      <c r="AI79" s="62"/>
      <c r="AJ79" s="1" t="s">
        <v>0</v>
      </c>
      <c r="AN79" s="62">
        <f>+AH79</f>
        <v>1.8181818181818181</v>
      </c>
      <c r="AO79" s="62"/>
      <c r="AP79" s="1" t="s">
        <v>0</v>
      </c>
      <c r="AT79" s="62">
        <f>+AN79</f>
        <v>1.8181818181818181</v>
      </c>
      <c r="AU79" s="62"/>
      <c r="AV79" s="1" t="s">
        <v>0</v>
      </c>
      <c r="AY79" s="62">
        <f>+AT79</f>
        <v>1.8181818181818181</v>
      </c>
      <c r="AZ79" s="62"/>
      <c r="BA79" s="1" t="s">
        <v>0</v>
      </c>
      <c r="BE79" s="62">
        <f>+AY79</f>
        <v>1.8181818181818181</v>
      </c>
      <c r="BF79" s="62"/>
      <c r="BG79" s="1" t="s">
        <v>0</v>
      </c>
      <c r="BK79" s="62">
        <f>+BE79</f>
        <v>1.8181818181818181</v>
      </c>
      <c r="BL79" s="62"/>
      <c r="BM79" s="1" t="s">
        <v>0</v>
      </c>
      <c r="BS79" s="13"/>
      <c r="BY79" s="143"/>
      <c r="BZ79" s="59" t="s">
        <v>132</v>
      </c>
      <c r="CA79" s="59"/>
      <c r="CB79" s="59"/>
      <c r="CC79" s="59"/>
      <c r="CD79" s="59">
        <v>31.4</v>
      </c>
      <c r="CE79" s="59"/>
      <c r="CF79" s="59"/>
    </row>
    <row r="80" spans="2:84">
      <c r="B80" s="12"/>
      <c r="BS80" s="13"/>
      <c r="BY80" s="143"/>
      <c r="BZ80" s="59" t="s">
        <v>133</v>
      </c>
      <c r="CA80" s="59"/>
      <c r="CB80" s="59"/>
      <c r="CC80" s="59"/>
      <c r="CD80" s="59">
        <v>27.3</v>
      </c>
      <c r="CE80" s="59"/>
      <c r="CF80" s="59"/>
    </row>
    <row r="81" spans="2:84">
      <c r="B81" s="12"/>
      <c r="AH81" s="61">
        <v>20</v>
      </c>
      <c r="AI81" s="61"/>
      <c r="AJ81" s="1" t="s">
        <v>0</v>
      </c>
      <c r="BS81" s="13"/>
      <c r="BY81" s="143"/>
      <c r="BZ81" s="59" t="s">
        <v>134</v>
      </c>
      <c r="CA81" s="59"/>
      <c r="CB81" s="59"/>
      <c r="CC81" s="59"/>
      <c r="CD81" s="59">
        <v>31.6</v>
      </c>
      <c r="CE81" s="59"/>
      <c r="CF81" s="59"/>
    </row>
    <row r="82" spans="2:84">
      <c r="B82" s="12"/>
      <c r="BS82" s="13"/>
      <c r="BY82" s="143"/>
      <c r="BZ82" s="59" t="s">
        <v>135</v>
      </c>
      <c r="CA82" s="59"/>
      <c r="CB82" s="59"/>
      <c r="CC82" s="59"/>
      <c r="CD82" s="59">
        <v>33.799999999999997</v>
      </c>
      <c r="CE82" s="59"/>
      <c r="CF82" s="59"/>
    </row>
    <row r="83" spans="2:84">
      <c r="B83" s="12"/>
      <c r="M83" s="63" t="s">
        <v>49</v>
      </c>
      <c r="N83" s="64"/>
      <c r="O83" s="63" t="s">
        <v>50</v>
      </c>
      <c r="P83" s="69"/>
      <c r="Q83" s="69"/>
      <c r="R83" s="64"/>
      <c r="S83" s="75" t="s">
        <v>233</v>
      </c>
      <c r="T83" s="76"/>
      <c r="U83" s="76"/>
      <c r="V83" s="76"/>
      <c r="W83" s="76"/>
      <c r="X83" s="76"/>
      <c r="Y83" s="77"/>
      <c r="Z83" s="78" t="s">
        <v>235</v>
      </c>
      <c r="AA83" s="79"/>
      <c r="AB83" s="79"/>
      <c r="AC83" s="80"/>
      <c r="AD83" s="78" t="s">
        <v>236</v>
      </c>
      <c r="AE83" s="79"/>
      <c r="AF83" s="80"/>
      <c r="AG83" s="78" t="s">
        <v>237</v>
      </c>
      <c r="AH83" s="79"/>
      <c r="AI83" s="79"/>
      <c r="AJ83" s="79"/>
      <c r="AK83" s="135" t="s">
        <v>49</v>
      </c>
      <c r="AL83" s="64"/>
      <c r="AM83" s="63" t="s">
        <v>50</v>
      </c>
      <c r="AN83" s="69"/>
      <c r="AO83" s="69"/>
      <c r="AP83" s="64"/>
      <c r="AQ83" s="75" t="s">
        <v>233</v>
      </c>
      <c r="AR83" s="76"/>
      <c r="AS83" s="76"/>
      <c r="AT83" s="76"/>
      <c r="AU83" s="76"/>
      <c r="AV83" s="76"/>
      <c r="AW83" s="77"/>
      <c r="AX83" s="78" t="s">
        <v>235</v>
      </c>
      <c r="AY83" s="79"/>
      <c r="AZ83" s="79"/>
      <c r="BA83" s="80"/>
      <c r="BB83" s="78" t="s">
        <v>236</v>
      </c>
      <c r="BC83" s="79"/>
      <c r="BD83" s="80"/>
      <c r="BE83" s="78" t="s">
        <v>237</v>
      </c>
      <c r="BF83" s="79"/>
      <c r="BG83" s="79"/>
      <c r="BH83" s="80"/>
      <c r="BS83" s="13"/>
      <c r="BY83" s="143"/>
      <c r="BZ83" s="59" t="s">
        <v>136</v>
      </c>
      <c r="CA83" s="59"/>
      <c r="CB83" s="59"/>
      <c r="CC83" s="59"/>
      <c r="CD83" s="59">
        <v>35.9</v>
      </c>
      <c r="CE83" s="59"/>
      <c r="CF83" s="59"/>
    </row>
    <row r="84" spans="2:84">
      <c r="B84" s="12"/>
      <c r="M84" s="65"/>
      <c r="N84" s="66"/>
      <c r="O84" s="65"/>
      <c r="P84" s="70"/>
      <c r="Q84" s="70"/>
      <c r="R84" s="66"/>
      <c r="S84" s="75"/>
      <c r="T84" s="76"/>
      <c r="U84" s="76"/>
      <c r="V84" s="76"/>
      <c r="W84" s="76"/>
      <c r="X84" s="76"/>
      <c r="Y84" s="77"/>
      <c r="Z84" s="81"/>
      <c r="AA84" s="82"/>
      <c r="AB84" s="82"/>
      <c r="AC84" s="83"/>
      <c r="AD84" s="81"/>
      <c r="AE84" s="82"/>
      <c r="AF84" s="83"/>
      <c r="AG84" s="81"/>
      <c r="AH84" s="82"/>
      <c r="AI84" s="82"/>
      <c r="AJ84" s="82"/>
      <c r="AK84" s="136"/>
      <c r="AL84" s="66"/>
      <c r="AM84" s="65"/>
      <c r="AN84" s="70"/>
      <c r="AO84" s="70"/>
      <c r="AP84" s="66"/>
      <c r="AQ84" s="75"/>
      <c r="AR84" s="76"/>
      <c r="AS84" s="76"/>
      <c r="AT84" s="76"/>
      <c r="AU84" s="76"/>
      <c r="AV84" s="76"/>
      <c r="AW84" s="77"/>
      <c r="AX84" s="81"/>
      <c r="AY84" s="82"/>
      <c r="AZ84" s="82"/>
      <c r="BA84" s="83"/>
      <c r="BB84" s="81"/>
      <c r="BC84" s="82"/>
      <c r="BD84" s="83"/>
      <c r="BE84" s="81"/>
      <c r="BF84" s="82"/>
      <c r="BG84" s="82"/>
      <c r="BH84" s="83"/>
      <c r="BS84" s="13"/>
      <c r="BY84" s="143"/>
      <c r="BZ84" s="59" t="s">
        <v>137</v>
      </c>
      <c r="CA84" s="59"/>
      <c r="CB84" s="59"/>
      <c r="CC84" s="59"/>
      <c r="CD84" s="59">
        <v>40.1</v>
      </c>
      <c r="CE84" s="59"/>
      <c r="CF84" s="59"/>
    </row>
    <row r="85" spans="2:84">
      <c r="B85" s="12"/>
      <c r="M85" s="65"/>
      <c r="N85" s="66"/>
      <c r="O85" s="65"/>
      <c r="P85" s="70"/>
      <c r="Q85" s="70"/>
      <c r="R85" s="66"/>
      <c r="S85" s="75"/>
      <c r="T85" s="76"/>
      <c r="U85" s="76"/>
      <c r="V85" s="76"/>
      <c r="W85" s="76"/>
      <c r="X85" s="76"/>
      <c r="Y85" s="77"/>
      <c r="Z85" s="81"/>
      <c r="AA85" s="82"/>
      <c r="AB85" s="82"/>
      <c r="AC85" s="83"/>
      <c r="AD85" s="81"/>
      <c r="AE85" s="82"/>
      <c r="AF85" s="83"/>
      <c r="AG85" s="81"/>
      <c r="AH85" s="82"/>
      <c r="AI85" s="82"/>
      <c r="AJ85" s="82"/>
      <c r="AK85" s="136"/>
      <c r="AL85" s="66"/>
      <c r="AM85" s="65"/>
      <c r="AN85" s="70"/>
      <c r="AO85" s="70"/>
      <c r="AP85" s="66"/>
      <c r="AQ85" s="75"/>
      <c r="AR85" s="76"/>
      <c r="AS85" s="76"/>
      <c r="AT85" s="76"/>
      <c r="AU85" s="76"/>
      <c r="AV85" s="76"/>
      <c r="AW85" s="77"/>
      <c r="AX85" s="81"/>
      <c r="AY85" s="82"/>
      <c r="AZ85" s="82"/>
      <c r="BA85" s="83"/>
      <c r="BB85" s="81"/>
      <c r="BC85" s="82"/>
      <c r="BD85" s="83"/>
      <c r="BE85" s="81"/>
      <c r="BF85" s="82"/>
      <c r="BG85" s="82"/>
      <c r="BH85" s="83"/>
      <c r="BS85" s="13"/>
      <c r="BY85" s="143"/>
      <c r="BZ85" s="59" t="s">
        <v>138</v>
      </c>
      <c r="CA85" s="59"/>
      <c r="CB85" s="59"/>
      <c r="CC85" s="59"/>
      <c r="CD85" s="59">
        <v>44.2</v>
      </c>
      <c r="CE85" s="59"/>
      <c r="CF85" s="59"/>
    </row>
    <row r="86" spans="2:84" ht="12" thickBot="1">
      <c r="B86" s="12"/>
      <c r="M86" s="67"/>
      <c r="N86" s="68"/>
      <c r="O86" s="67"/>
      <c r="P86" s="71"/>
      <c r="Q86" s="71"/>
      <c r="R86" s="68"/>
      <c r="S86" s="72" t="s">
        <v>232</v>
      </c>
      <c r="T86" s="73"/>
      <c r="U86" s="73"/>
      <c r="V86" s="73" t="s">
        <v>234</v>
      </c>
      <c r="W86" s="73"/>
      <c r="X86" s="73"/>
      <c r="Y86" s="74"/>
      <c r="Z86" s="84"/>
      <c r="AA86" s="85"/>
      <c r="AB86" s="85"/>
      <c r="AC86" s="86"/>
      <c r="AD86" s="84"/>
      <c r="AE86" s="85"/>
      <c r="AF86" s="86"/>
      <c r="AG86" s="84"/>
      <c r="AH86" s="85"/>
      <c r="AI86" s="85"/>
      <c r="AJ86" s="85"/>
      <c r="AK86" s="137"/>
      <c r="AL86" s="68"/>
      <c r="AM86" s="67"/>
      <c r="AN86" s="71"/>
      <c r="AO86" s="71"/>
      <c r="AP86" s="68"/>
      <c r="AQ86" s="72" t="s">
        <v>232</v>
      </c>
      <c r="AR86" s="73"/>
      <c r="AS86" s="73"/>
      <c r="AT86" s="73" t="s">
        <v>234</v>
      </c>
      <c r="AU86" s="73"/>
      <c r="AV86" s="73"/>
      <c r="AW86" s="74"/>
      <c r="AX86" s="84"/>
      <c r="AY86" s="85"/>
      <c r="AZ86" s="85"/>
      <c r="BA86" s="86"/>
      <c r="BB86" s="84"/>
      <c r="BC86" s="85"/>
      <c r="BD86" s="86"/>
      <c r="BE86" s="84"/>
      <c r="BF86" s="85"/>
      <c r="BG86" s="85"/>
      <c r="BH86" s="86"/>
      <c r="BS86" s="13"/>
      <c r="BY86" s="143"/>
      <c r="BZ86" s="59" t="s">
        <v>139</v>
      </c>
      <c r="CA86" s="59"/>
      <c r="CB86" s="59"/>
      <c r="CC86" s="59"/>
      <c r="CD86" s="59">
        <v>36.200000000000003</v>
      </c>
      <c r="CE86" s="59"/>
      <c r="CF86" s="59"/>
    </row>
    <row r="87" spans="2:84" ht="12" thickTop="1">
      <c r="B87" s="12"/>
      <c r="M87" s="50" t="s">
        <v>1</v>
      </c>
      <c r="N87" s="51"/>
      <c r="O87" s="47">
        <f>E61/COS(L68*PI()/180)</f>
        <v>1.7065234314893607</v>
      </c>
      <c r="P87" s="48"/>
      <c r="Q87" s="48"/>
      <c r="R87" s="49"/>
      <c r="S87" s="22">
        <v>2</v>
      </c>
      <c r="T87" s="2" t="s">
        <v>56</v>
      </c>
      <c r="U87" s="2"/>
      <c r="V87" s="98" t="s">
        <v>120</v>
      </c>
      <c r="W87" s="98"/>
      <c r="X87" s="98"/>
      <c r="Y87" s="99"/>
      <c r="Z87" s="101">
        <f>S87*O87</f>
        <v>3.4130468629787214</v>
      </c>
      <c r="AA87" s="102"/>
      <c r="AB87" s="102"/>
      <c r="AC87" s="103"/>
      <c r="AD87" s="89" cm="1">
        <f t="array" ref="AD87">INDEX($CD$4:$CD$176,MATCH(V87,$BZ$4:$BZ$176,0),0)</f>
        <v>28.4</v>
      </c>
      <c r="AE87" s="90"/>
      <c r="AF87" s="91"/>
      <c r="AG87" s="101">
        <f t="shared" ref="AG87:AG106" si="17">AD87*Z87</f>
        <v>96.930530908595685</v>
      </c>
      <c r="AH87" s="102"/>
      <c r="AI87" s="102"/>
      <c r="AJ87" s="102"/>
      <c r="AK87" s="148" t="s">
        <v>51</v>
      </c>
      <c r="AL87" s="149"/>
      <c r="AM87" s="34">
        <f>SQRT((6*E61*TAN(L68*PI()/180))^2+(6*E61-5*E79)^2)</f>
        <v>2.3804298521468215</v>
      </c>
      <c r="AN87" s="35"/>
      <c r="AO87" s="35"/>
      <c r="AP87" s="36"/>
      <c r="AQ87" s="24">
        <v>1</v>
      </c>
      <c r="AR87" s="4" t="s">
        <v>56</v>
      </c>
      <c r="AS87" s="4"/>
      <c r="AT87" s="117" t="s">
        <v>78</v>
      </c>
      <c r="AU87" s="117"/>
      <c r="AV87" s="117"/>
      <c r="AW87" s="118"/>
      <c r="AX87" s="104">
        <f>AQ87*AM87</f>
        <v>2.3804298521468215</v>
      </c>
      <c r="AY87" s="105"/>
      <c r="AZ87" s="105"/>
      <c r="BA87" s="106"/>
      <c r="BB87" s="92" cm="1">
        <f t="array" ref="BB87">INDEX($CD$4:$CD$176,MATCH(AT87,$BZ$4:$BZ$176,0),0)</f>
        <v>3.77</v>
      </c>
      <c r="BC87" s="93"/>
      <c r="BD87" s="94"/>
      <c r="BE87" s="101">
        <f>BB87*AX87</f>
        <v>8.9742205425935175</v>
      </c>
      <c r="BF87" s="102"/>
      <c r="BG87" s="102"/>
      <c r="BH87" s="103"/>
      <c r="BS87" s="13"/>
      <c r="BY87" s="143"/>
      <c r="BZ87" s="59" t="s">
        <v>140</v>
      </c>
      <c r="CA87" s="59"/>
      <c r="CB87" s="59"/>
      <c r="CC87" s="59"/>
      <c r="CD87" s="59">
        <v>40.700000000000003</v>
      </c>
      <c r="CE87" s="59"/>
      <c r="CF87" s="59"/>
    </row>
    <row r="88" spans="2:84">
      <c r="B88" s="12"/>
      <c r="M88" s="50" t="s">
        <v>2</v>
      </c>
      <c r="N88" s="51"/>
      <c r="O88" s="34">
        <f>+O87</f>
        <v>1.7065234314893607</v>
      </c>
      <c r="P88" s="35"/>
      <c r="Q88" s="35"/>
      <c r="R88" s="36"/>
      <c r="S88" s="3">
        <f>+S87</f>
        <v>2</v>
      </c>
      <c r="T88" s="4" t="s">
        <v>56</v>
      </c>
      <c r="U88" s="4"/>
      <c r="V88" s="93" t="str">
        <f>+V87</f>
        <v>L.100.20</v>
      </c>
      <c r="W88" s="93"/>
      <c r="X88" s="93"/>
      <c r="Y88" s="94"/>
      <c r="Z88" s="104">
        <f t="shared" ref="Z88:Z98" si="18">S88*O88</f>
        <v>3.4130468629787214</v>
      </c>
      <c r="AA88" s="105"/>
      <c r="AB88" s="105"/>
      <c r="AC88" s="106"/>
      <c r="AD88" s="92" cm="1">
        <f t="array" ref="AD88">INDEX($CD$4:$CD$176,MATCH(V88,$BZ$4:$BZ$176,0),0)</f>
        <v>28.4</v>
      </c>
      <c r="AE88" s="93"/>
      <c r="AF88" s="94"/>
      <c r="AG88" s="104">
        <f t="shared" si="17"/>
        <v>96.930530908595685</v>
      </c>
      <c r="AH88" s="105"/>
      <c r="AI88" s="105"/>
      <c r="AJ88" s="105"/>
      <c r="AK88" s="32" t="s">
        <v>43</v>
      </c>
      <c r="AL88" s="33"/>
      <c r="AM88" s="34">
        <f>+AM87</f>
        <v>2.3804298521468215</v>
      </c>
      <c r="AN88" s="35"/>
      <c r="AO88" s="35"/>
      <c r="AP88" s="36"/>
      <c r="AQ88" s="3">
        <f>+AQ87</f>
        <v>1</v>
      </c>
      <c r="AR88" s="4" t="s">
        <v>56</v>
      </c>
      <c r="AS88" s="4"/>
      <c r="AT88" s="93" t="str">
        <f>+AT87</f>
        <v>L.50.5</v>
      </c>
      <c r="AU88" s="93"/>
      <c r="AV88" s="93"/>
      <c r="AW88" s="94"/>
      <c r="AX88" s="104">
        <f t="shared" ref="AX88:AX96" si="19">AQ88*AM88</f>
        <v>2.3804298521468215</v>
      </c>
      <c r="AY88" s="105"/>
      <c r="AZ88" s="105"/>
      <c r="BA88" s="106"/>
      <c r="BB88" s="92" cm="1">
        <f t="array" ref="BB88">INDEX($CD$4:$CD$176,MATCH(AT88,$BZ$4:$BZ$176,0),0)</f>
        <v>3.77</v>
      </c>
      <c r="BC88" s="93"/>
      <c r="BD88" s="94"/>
      <c r="BE88" s="104">
        <f t="shared" ref="BE88:BE96" si="20">BB88*AX88</f>
        <v>8.9742205425935175</v>
      </c>
      <c r="BF88" s="105"/>
      <c r="BG88" s="105"/>
      <c r="BH88" s="106"/>
      <c r="BS88" s="13"/>
      <c r="BY88" s="143"/>
      <c r="BZ88" s="59" t="s">
        <v>141</v>
      </c>
      <c r="CA88" s="59"/>
      <c r="CB88" s="59"/>
      <c r="CC88" s="59"/>
      <c r="CD88" s="59">
        <v>45.1</v>
      </c>
      <c r="CE88" s="59"/>
      <c r="CF88" s="59"/>
    </row>
    <row r="89" spans="2:84">
      <c r="B89" s="12"/>
      <c r="M89" s="50" t="s">
        <v>3</v>
      </c>
      <c r="N89" s="51"/>
      <c r="O89" s="34">
        <f>+O88</f>
        <v>1.7065234314893607</v>
      </c>
      <c r="P89" s="35"/>
      <c r="Q89" s="35"/>
      <c r="R89" s="36"/>
      <c r="S89" s="3">
        <f>+S88</f>
        <v>2</v>
      </c>
      <c r="T89" s="4" t="s">
        <v>56</v>
      </c>
      <c r="U89" s="4"/>
      <c r="V89" s="93" t="str">
        <f>+V88</f>
        <v>L.100.20</v>
      </c>
      <c r="W89" s="93"/>
      <c r="X89" s="93"/>
      <c r="Y89" s="94"/>
      <c r="Z89" s="104">
        <f t="shared" si="18"/>
        <v>3.4130468629787214</v>
      </c>
      <c r="AA89" s="105"/>
      <c r="AB89" s="105"/>
      <c r="AC89" s="106"/>
      <c r="AD89" s="92" cm="1">
        <f t="array" ref="AD89">INDEX($CD$4:$CD$176,MATCH(V89,$BZ$4:$BZ$176,0),0)</f>
        <v>28.4</v>
      </c>
      <c r="AE89" s="93"/>
      <c r="AF89" s="94"/>
      <c r="AG89" s="104">
        <f t="shared" si="17"/>
        <v>96.930530908595685</v>
      </c>
      <c r="AH89" s="105"/>
      <c r="AI89" s="105"/>
      <c r="AJ89" s="105"/>
      <c r="AK89" s="32" t="s">
        <v>44</v>
      </c>
      <c r="AL89" s="33"/>
      <c r="AM89" s="34">
        <f>+O107</f>
        <v>1.9836915434556839</v>
      </c>
      <c r="AN89" s="35"/>
      <c r="AO89" s="35"/>
      <c r="AP89" s="36"/>
      <c r="AQ89" s="3">
        <f>+S107</f>
        <v>1</v>
      </c>
      <c r="AR89" s="4" t="s">
        <v>56</v>
      </c>
      <c r="AS89" s="4"/>
      <c r="AT89" s="93" t="str">
        <f>+V107</f>
        <v>L.50.5</v>
      </c>
      <c r="AU89" s="93"/>
      <c r="AV89" s="93"/>
      <c r="AW89" s="94"/>
      <c r="AX89" s="104">
        <f t="shared" si="19"/>
        <v>1.9836915434556839</v>
      </c>
      <c r="AY89" s="105"/>
      <c r="AZ89" s="105"/>
      <c r="BA89" s="106"/>
      <c r="BB89" s="92" cm="1">
        <f t="array" ref="BB89">INDEX($CD$4:$CD$176,MATCH(AT89,$BZ$4:$BZ$176,0),0)</f>
        <v>3.77</v>
      </c>
      <c r="BC89" s="93"/>
      <c r="BD89" s="94"/>
      <c r="BE89" s="104">
        <f t="shared" si="20"/>
        <v>7.478517118827928</v>
      </c>
      <c r="BF89" s="105"/>
      <c r="BG89" s="105"/>
      <c r="BH89" s="106"/>
      <c r="BS89" s="13"/>
      <c r="BY89" s="143"/>
      <c r="BZ89" s="59" t="s">
        <v>142</v>
      </c>
      <c r="CA89" s="59"/>
      <c r="CB89" s="59"/>
      <c r="CC89" s="59"/>
      <c r="CD89" s="59">
        <v>43.5</v>
      </c>
      <c r="CE89" s="59"/>
      <c r="CF89" s="59"/>
    </row>
    <row r="90" spans="2:84">
      <c r="B90" s="12"/>
      <c r="M90" s="50" t="s">
        <v>4</v>
      </c>
      <c r="N90" s="51"/>
      <c r="O90" s="34">
        <f t="shared" ref="O90:O97" si="21">+O89</f>
        <v>1.7065234314893607</v>
      </c>
      <c r="P90" s="35"/>
      <c r="Q90" s="35"/>
      <c r="R90" s="36"/>
      <c r="S90" s="3">
        <f>+S89</f>
        <v>2</v>
      </c>
      <c r="T90" s="4" t="s">
        <v>56</v>
      </c>
      <c r="U90" s="4"/>
      <c r="V90" s="93" t="str">
        <f t="shared" ref="V90:V97" si="22">+V89</f>
        <v>L.100.20</v>
      </c>
      <c r="W90" s="93"/>
      <c r="X90" s="93"/>
      <c r="Y90" s="94"/>
      <c r="Z90" s="104">
        <f t="shared" si="18"/>
        <v>3.4130468629787214</v>
      </c>
      <c r="AA90" s="105"/>
      <c r="AB90" s="105"/>
      <c r="AC90" s="106"/>
      <c r="AD90" s="92" cm="1">
        <f t="array" ref="AD90">INDEX($CD$4:$CD$176,MATCH(V90,$BZ$4:$BZ$176,0),0)</f>
        <v>28.4</v>
      </c>
      <c r="AE90" s="93"/>
      <c r="AF90" s="94"/>
      <c r="AG90" s="104">
        <f t="shared" si="17"/>
        <v>96.930530908595685</v>
      </c>
      <c r="AH90" s="105"/>
      <c r="AI90" s="105"/>
      <c r="AJ90" s="105"/>
      <c r="AK90" s="32" t="s">
        <v>45</v>
      </c>
      <c r="AL90" s="33"/>
      <c r="AM90" s="34">
        <f>+O106</f>
        <v>2.1180170742714566</v>
      </c>
      <c r="AN90" s="35"/>
      <c r="AO90" s="35"/>
      <c r="AP90" s="36"/>
      <c r="AQ90" s="3">
        <f>+S106</f>
        <v>1</v>
      </c>
      <c r="AR90" s="4" t="s">
        <v>56</v>
      </c>
      <c r="AS90" s="4"/>
      <c r="AT90" s="93" t="str">
        <f>+V106</f>
        <v>L.50.5</v>
      </c>
      <c r="AU90" s="93"/>
      <c r="AV90" s="93"/>
      <c r="AW90" s="94"/>
      <c r="AX90" s="104">
        <f t="shared" si="19"/>
        <v>2.1180170742714566</v>
      </c>
      <c r="AY90" s="105"/>
      <c r="AZ90" s="105"/>
      <c r="BA90" s="106"/>
      <c r="BB90" s="92" cm="1">
        <f t="array" ref="BB90">INDEX($CD$4:$CD$176,MATCH(AT90,$BZ$4:$BZ$176,0),0)</f>
        <v>3.77</v>
      </c>
      <c r="BC90" s="93"/>
      <c r="BD90" s="94"/>
      <c r="BE90" s="104">
        <f t="shared" si="20"/>
        <v>7.9849243700033909</v>
      </c>
      <c r="BF90" s="105"/>
      <c r="BG90" s="105"/>
      <c r="BH90" s="106"/>
      <c r="BS90" s="13"/>
      <c r="BY90" s="143"/>
      <c r="BZ90" s="59" t="s">
        <v>143</v>
      </c>
      <c r="CA90" s="59"/>
      <c r="CB90" s="59"/>
      <c r="CC90" s="59"/>
      <c r="CD90" s="59">
        <v>48.6</v>
      </c>
      <c r="CE90" s="59"/>
      <c r="CF90" s="59"/>
    </row>
    <row r="91" spans="2:84">
      <c r="B91" s="12"/>
      <c r="M91" s="50" t="s">
        <v>5</v>
      </c>
      <c r="N91" s="51"/>
      <c r="O91" s="34">
        <f t="shared" si="21"/>
        <v>1.7065234314893607</v>
      </c>
      <c r="P91" s="35"/>
      <c r="Q91" s="35"/>
      <c r="R91" s="36"/>
      <c r="S91" s="3">
        <f t="shared" ref="S91:S97" si="23">+S90</f>
        <v>2</v>
      </c>
      <c r="T91" s="4" t="s">
        <v>56</v>
      </c>
      <c r="U91" s="4"/>
      <c r="V91" s="93" t="str">
        <f t="shared" si="22"/>
        <v>L.100.20</v>
      </c>
      <c r="W91" s="93"/>
      <c r="X91" s="93"/>
      <c r="Y91" s="94"/>
      <c r="Z91" s="104">
        <f t="shared" si="18"/>
        <v>3.4130468629787214</v>
      </c>
      <c r="AA91" s="105"/>
      <c r="AB91" s="105"/>
      <c r="AC91" s="106"/>
      <c r="AD91" s="92" cm="1">
        <f t="array" ref="AD91">INDEX($CD$4:$CD$176,MATCH(V91,$BZ$4:$BZ$176,0),0)</f>
        <v>28.4</v>
      </c>
      <c r="AE91" s="93"/>
      <c r="AF91" s="94"/>
      <c r="AG91" s="104">
        <f t="shared" si="17"/>
        <v>96.930530908595685</v>
      </c>
      <c r="AH91" s="105"/>
      <c r="AI91" s="105"/>
      <c r="AJ91" s="105"/>
      <c r="AK91" s="32" t="s">
        <v>251</v>
      </c>
      <c r="AL91" s="33"/>
      <c r="AM91" s="34">
        <f>+O105</f>
        <v>1.5869532347645474</v>
      </c>
      <c r="AN91" s="35"/>
      <c r="AO91" s="35"/>
      <c r="AP91" s="36"/>
      <c r="AQ91" s="3">
        <f>+S105</f>
        <v>1</v>
      </c>
      <c r="AR91" s="4" t="s">
        <v>56</v>
      </c>
      <c r="AS91" s="4"/>
      <c r="AT91" s="93" t="str">
        <f>+V105</f>
        <v>L.50.5</v>
      </c>
      <c r="AU91" s="93"/>
      <c r="AV91" s="93"/>
      <c r="AW91" s="94"/>
      <c r="AX91" s="104">
        <f t="shared" si="19"/>
        <v>1.5869532347645474</v>
      </c>
      <c r="AY91" s="105"/>
      <c r="AZ91" s="105"/>
      <c r="BA91" s="106"/>
      <c r="BB91" s="92" cm="1">
        <f t="array" ref="BB91">INDEX($CD$4:$CD$176,MATCH(AT91,$BZ$4:$BZ$176,0),0)</f>
        <v>3.77</v>
      </c>
      <c r="BC91" s="93"/>
      <c r="BD91" s="94"/>
      <c r="BE91" s="104">
        <f t="shared" si="20"/>
        <v>5.9828136950623438</v>
      </c>
      <c r="BF91" s="105"/>
      <c r="BG91" s="105"/>
      <c r="BH91" s="106"/>
      <c r="BS91" s="13"/>
      <c r="BY91" s="143"/>
      <c r="BZ91" s="59" t="s">
        <v>144</v>
      </c>
      <c r="CA91" s="59"/>
      <c r="CB91" s="59"/>
      <c r="CC91" s="59"/>
      <c r="CD91" s="59">
        <v>53.7</v>
      </c>
      <c r="CE91" s="59"/>
      <c r="CF91" s="59"/>
    </row>
    <row r="92" spans="2:84">
      <c r="B92" s="12"/>
      <c r="M92" s="50" t="s">
        <v>6</v>
      </c>
      <c r="N92" s="51"/>
      <c r="O92" s="34">
        <f t="shared" si="21"/>
        <v>1.7065234314893607</v>
      </c>
      <c r="P92" s="35"/>
      <c r="Q92" s="35"/>
      <c r="R92" s="36"/>
      <c r="S92" s="3">
        <f t="shared" si="23"/>
        <v>2</v>
      </c>
      <c r="T92" s="4" t="s">
        <v>56</v>
      </c>
      <c r="U92" s="4"/>
      <c r="V92" s="93" t="str">
        <f t="shared" si="22"/>
        <v>L.100.20</v>
      </c>
      <c r="W92" s="93"/>
      <c r="X92" s="93"/>
      <c r="Y92" s="94"/>
      <c r="Z92" s="104">
        <f t="shared" si="18"/>
        <v>3.4130468629787214</v>
      </c>
      <c r="AA92" s="105"/>
      <c r="AB92" s="105"/>
      <c r="AC92" s="106"/>
      <c r="AD92" s="92" cm="1">
        <f t="array" ref="AD92">INDEX($CD$4:$CD$176,MATCH(V92,$BZ$4:$BZ$176,0),0)</f>
        <v>28.4</v>
      </c>
      <c r="AE92" s="93"/>
      <c r="AF92" s="94"/>
      <c r="AG92" s="104">
        <f t="shared" si="17"/>
        <v>96.930530908595685</v>
      </c>
      <c r="AH92" s="105"/>
      <c r="AI92" s="105"/>
      <c r="AJ92" s="105"/>
      <c r="AK92" s="32" t="s">
        <v>263</v>
      </c>
      <c r="AL92" s="33"/>
      <c r="AM92" s="34">
        <f>+O104</f>
        <v>1.9027214572777882</v>
      </c>
      <c r="AN92" s="35"/>
      <c r="AO92" s="35"/>
      <c r="AP92" s="36"/>
      <c r="AQ92" s="3">
        <f>+S104</f>
        <v>1</v>
      </c>
      <c r="AR92" s="4" t="s">
        <v>56</v>
      </c>
      <c r="AS92" s="4"/>
      <c r="AT92" s="93" t="str">
        <f>+V104</f>
        <v>L.50.5</v>
      </c>
      <c r="AU92" s="93"/>
      <c r="AV92" s="93"/>
      <c r="AW92" s="94"/>
      <c r="AX92" s="104">
        <f t="shared" si="19"/>
        <v>1.9027214572777882</v>
      </c>
      <c r="AY92" s="105"/>
      <c r="AZ92" s="105"/>
      <c r="BA92" s="106"/>
      <c r="BB92" s="92" cm="1">
        <f t="array" ref="BB92">INDEX($CD$4:$CD$176,MATCH(AT92,$BZ$4:$BZ$176,0),0)</f>
        <v>3.77</v>
      </c>
      <c r="BC92" s="93"/>
      <c r="BD92" s="94"/>
      <c r="BE92" s="104">
        <f t="shared" si="20"/>
        <v>7.1732598939372618</v>
      </c>
      <c r="BF92" s="105"/>
      <c r="BG92" s="105"/>
      <c r="BH92" s="106"/>
      <c r="BS92" s="13"/>
      <c r="BY92" s="143"/>
      <c r="BZ92" s="59" t="s">
        <v>145</v>
      </c>
      <c r="CA92" s="59"/>
      <c r="CB92" s="59"/>
      <c r="CC92" s="59"/>
      <c r="CD92" s="59">
        <v>58.6</v>
      </c>
      <c r="CE92" s="59"/>
      <c r="CF92" s="59"/>
    </row>
    <row r="93" spans="2:84">
      <c r="B93" s="12"/>
      <c r="M93" s="50" t="s">
        <v>7</v>
      </c>
      <c r="N93" s="51"/>
      <c r="O93" s="34">
        <f>+O92</f>
        <v>1.7065234314893607</v>
      </c>
      <c r="P93" s="35"/>
      <c r="Q93" s="35"/>
      <c r="R93" s="36"/>
      <c r="S93" s="3">
        <f>+S92</f>
        <v>2</v>
      </c>
      <c r="T93" s="4" t="s">
        <v>56</v>
      </c>
      <c r="U93" s="4"/>
      <c r="V93" s="93" t="str">
        <f>+V92</f>
        <v>L.100.20</v>
      </c>
      <c r="W93" s="93"/>
      <c r="X93" s="93"/>
      <c r="Y93" s="94"/>
      <c r="Z93" s="104">
        <f t="shared" si="18"/>
        <v>3.4130468629787214</v>
      </c>
      <c r="AA93" s="105"/>
      <c r="AB93" s="105"/>
      <c r="AC93" s="106"/>
      <c r="AD93" s="92" cm="1">
        <f t="array" ref="AD93">INDEX($CD$4:$CD$176,MATCH(V93,$BZ$4:$BZ$176,0),0)</f>
        <v>28.4</v>
      </c>
      <c r="AE93" s="93"/>
      <c r="AF93" s="94"/>
      <c r="AG93" s="104">
        <f t="shared" si="17"/>
        <v>96.930530908595685</v>
      </c>
      <c r="AH93" s="105"/>
      <c r="AI93" s="105"/>
      <c r="AJ93" s="105"/>
      <c r="AK93" s="32" t="s">
        <v>264</v>
      </c>
      <c r="AL93" s="33"/>
      <c r="AM93" s="34">
        <f>+O103</f>
        <v>1.1902149260734105</v>
      </c>
      <c r="AN93" s="35"/>
      <c r="AO93" s="35"/>
      <c r="AP93" s="36"/>
      <c r="AQ93" s="3">
        <f>+S103</f>
        <v>1</v>
      </c>
      <c r="AR93" s="4" t="s">
        <v>56</v>
      </c>
      <c r="AS93" s="4"/>
      <c r="AT93" s="93" t="str">
        <f>+V103</f>
        <v>L.50.5</v>
      </c>
      <c r="AU93" s="93"/>
      <c r="AV93" s="93"/>
      <c r="AW93" s="94"/>
      <c r="AX93" s="104">
        <f t="shared" si="19"/>
        <v>1.1902149260734105</v>
      </c>
      <c r="AY93" s="105"/>
      <c r="AZ93" s="105"/>
      <c r="BA93" s="106"/>
      <c r="BB93" s="92" cm="1">
        <f t="array" ref="BB93">INDEX($CD$4:$CD$176,MATCH(AT93,$BZ$4:$BZ$176,0),0)</f>
        <v>3.77</v>
      </c>
      <c r="BC93" s="93"/>
      <c r="BD93" s="94"/>
      <c r="BE93" s="104">
        <f t="shared" si="20"/>
        <v>4.4871102712967579</v>
      </c>
      <c r="BF93" s="105"/>
      <c r="BG93" s="105"/>
      <c r="BH93" s="106"/>
      <c r="BS93" s="13"/>
      <c r="BY93" s="143"/>
      <c r="BZ93" s="59" t="s">
        <v>146</v>
      </c>
      <c r="CA93" s="59"/>
      <c r="CB93" s="59"/>
      <c r="CC93" s="59"/>
      <c r="CD93" s="59">
        <v>48.5</v>
      </c>
      <c r="CE93" s="59"/>
      <c r="CF93" s="59"/>
    </row>
    <row r="94" spans="2:84">
      <c r="B94" s="12"/>
      <c r="M94" s="50" t="s">
        <v>8</v>
      </c>
      <c r="N94" s="51"/>
      <c r="O94" s="34">
        <f t="shared" si="21"/>
        <v>1.7065234314893607</v>
      </c>
      <c r="P94" s="35"/>
      <c r="Q94" s="35"/>
      <c r="R94" s="36"/>
      <c r="S94" s="3">
        <f t="shared" si="23"/>
        <v>2</v>
      </c>
      <c r="T94" s="4" t="s">
        <v>56</v>
      </c>
      <c r="U94" s="4"/>
      <c r="V94" s="93" t="str">
        <f t="shared" si="22"/>
        <v>L.100.20</v>
      </c>
      <c r="W94" s="93"/>
      <c r="X94" s="93"/>
      <c r="Y94" s="94"/>
      <c r="Z94" s="104">
        <f t="shared" si="18"/>
        <v>3.4130468629787214</v>
      </c>
      <c r="AA94" s="105"/>
      <c r="AB94" s="105"/>
      <c r="AC94" s="106"/>
      <c r="AD94" s="92" cm="1">
        <f t="array" ref="AD94">INDEX($CD$4:$CD$176,MATCH(V94,$BZ$4:$BZ$176,0),0)</f>
        <v>28.4</v>
      </c>
      <c r="AE94" s="93"/>
      <c r="AF94" s="94"/>
      <c r="AG94" s="104">
        <f t="shared" si="17"/>
        <v>96.930530908595685</v>
      </c>
      <c r="AH94" s="105"/>
      <c r="AI94" s="105"/>
      <c r="AJ94" s="105"/>
      <c r="AK94" s="32" t="s">
        <v>265</v>
      </c>
      <c r="AL94" s="33"/>
      <c r="AM94" s="34">
        <f>+O102</f>
        <v>1.7520000377372729</v>
      </c>
      <c r="AN94" s="35"/>
      <c r="AO94" s="35"/>
      <c r="AP94" s="36"/>
      <c r="AQ94" s="3">
        <f>+S102</f>
        <v>1</v>
      </c>
      <c r="AR94" s="4" t="s">
        <v>56</v>
      </c>
      <c r="AS94" s="4"/>
      <c r="AT94" s="93" t="str">
        <f>+V102</f>
        <v>L.50.5</v>
      </c>
      <c r="AU94" s="93"/>
      <c r="AV94" s="93"/>
      <c r="AW94" s="94"/>
      <c r="AX94" s="104">
        <f t="shared" si="19"/>
        <v>1.7520000377372729</v>
      </c>
      <c r="AY94" s="105"/>
      <c r="AZ94" s="105"/>
      <c r="BA94" s="106"/>
      <c r="BB94" s="92" cm="1">
        <f t="array" ref="BB94">INDEX($CD$4:$CD$176,MATCH(AT94,$BZ$4:$BZ$176,0),0)</f>
        <v>3.77</v>
      </c>
      <c r="BC94" s="93"/>
      <c r="BD94" s="94"/>
      <c r="BE94" s="104">
        <f t="shared" si="20"/>
        <v>6.6050401422695186</v>
      </c>
      <c r="BF94" s="105"/>
      <c r="BG94" s="105"/>
      <c r="BH94" s="106"/>
      <c r="BS94" s="13"/>
      <c r="BY94" s="143"/>
      <c r="BZ94" s="59" t="s">
        <v>147</v>
      </c>
      <c r="CA94" s="59"/>
      <c r="CB94" s="59"/>
      <c r="CC94" s="59"/>
      <c r="CD94" s="59">
        <v>54.3</v>
      </c>
      <c r="CE94" s="59"/>
      <c r="CF94" s="59"/>
    </row>
    <row r="95" spans="2:84">
      <c r="B95" s="12"/>
      <c r="M95" s="50" t="s">
        <v>9</v>
      </c>
      <c r="N95" s="51"/>
      <c r="O95" s="34">
        <f t="shared" si="21"/>
        <v>1.7065234314893607</v>
      </c>
      <c r="P95" s="35"/>
      <c r="Q95" s="35"/>
      <c r="R95" s="36"/>
      <c r="S95" s="3">
        <f t="shared" si="23"/>
        <v>2</v>
      </c>
      <c r="T95" s="4" t="s">
        <v>56</v>
      </c>
      <c r="U95" s="4"/>
      <c r="V95" s="93" t="str">
        <f t="shared" si="22"/>
        <v>L.100.20</v>
      </c>
      <c r="W95" s="93"/>
      <c r="X95" s="93"/>
      <c r="Y95" s="94"/>
      <c r="Z95" s="104">
        <f t="shared" si="18"/>
        <v>3.4130468629787214</v>
      </c>
      <c r="AA95" s="105"/>
      <c r="AB95" s="105"/>
      <c r="AC95" s="106"/>
      <c r="AD95" s="92" cm="1">
        <f t="array" ref="AD95">INDEX($CD$4:$CD$176,MATCH(V95,$BZ$4:$BZ$176,0),0)</f>
        <v>28.4</v>
      </c>
      <c r="AE95" s="93"/>
      <c r="AF95" s="94"/>
      <c r="AG95" s="104">
        <f t="shared" si="17"/>
        <v>96.930530908595685</v>
      </c>
      <c r="AH95" s="105"/>
      <c r="AI95" s="105"/>
      <c r="AJ95" s="105"/>
      <c r="AK95" s="32" t="s">
        <v>266</v>
      </c>
      <c r="AL95" s="33"/>
      <c r="AM95" s="34">
        <f>+O101</f>
        <v>0.79347661738227371</v>
      </c>
      <c r="AN95" s="35"/>
      <c r="AO95" s="35"/>
      <c r="AP95" s="36"/>
      <c r="AQ95" s="3">
        <f>+S101</f>
        <v>1</v>
      </c>
      <c r="AR95" s="4" t="s">
        <v>56</v>
      </c>
      <c r="AS95" s="4"/>
      <c r="AT95" s="93" t="str">
        <f>+V101</f>
        <v>L.50.5</v>
      </c>
      <c r="AU95" s="93"/>
      <c r="AV95" s="93"/>
      <c r="AW95" s="94"/>
      <c r="AX95" s="104">
        <f t="shared" si="19"/>
        <v>0.79347661738227371</v>
      </c>
      <c r="AY95" s="105"/>
      <c r="AZ95" s="105"/>
      <c r="BA95" s="106"/>
      <c r="BB95" s="92" cm="1">
        <f t="array" ref="BB95">INDEX($CD$4:$CD$176,MATCH(AT95,$BZ$4:$BZ$176,0),0)</f>
        <v>3.77</v>
      </c>
      <c r="BC95" s="93"/>
      <c r="BD95" s="94"/>
      <c r="BE95" s="104">
        <f t="shared" si="20"/>
        <v>2.9914068475311719</v>
      </c>
      <c r="BF95" s="105"/>
      <c r="BG95" s="105"/>
      <c r="BH95" s="106"/>
      <c r="BS95" s="13"/>
      <c r="BY95" s="143"/>
      <c r="BZ95" s="59" t="s">
        <v>148</v>
      </c>
      <c r="CA95" s="59"/>
      <c r="CB95" s="59"/>
      <c r="CC95" s="59"/>
      <c r="CD95" s="59">
        <v>59.9</v>
      </c>
      <c r="CE95" s="59"/>
      <c r="CF95" s="59"/>
    </row>
    <row r="96" spans="2:84">
      <c r="B96" s="12"/>
      <c r="M96" s="50" t="s">
        <v>10</v>
      </c>
      <c r="N96" s="51"/>
      <c r="O96" s="34">
        <f t="shared" si="21"/>
        <v>1.7065234314893607</v>
      </c>
      <c r="P96" s="35"/>
      <c r="Q96" s="35"/>
      <c r="R96" s="36"/>
      <c r="S96" s="3">
        <f t="shared" si="23"/>
        <v>2</v>
      </c>
      <c r="T96" s="4" t="s">
        <v>56</v>
      </c>
      <c r="U96" s="4"/>
      <c r="V96" s="93" t="str">
        <f t="shared" si="22"/>
        <v>L.100.20</v>
      </c>
      <c r="W96" s="93"/>
      <c r="X96" s="93"/>
      <c r="Y96" s="94"/>
      <c r="Z96" s="104">
        <f t="shared" si="18"/>
        <v>3.4130468629787214</v>
      </c>
      <c r="AA96" s="105"/>
      <c r="AB96" s="105"/>
      <c r="AC96" s="106"/>
      <c r="AD96" s="92" cm="1">
        <f t="array" ref="AD96">INDEX($CD$4:$CD$176,MATCH(V96,$BZ$4:$BZ$176,0),0)</f>
        <v>28.4</v>
      </c>
      <c r="AE96" s="93"/>
      <c r="AF96" s="94"/>
      <c r="AG96" s="104">
        <f t="shared" si="17"/>
        <v>96.930530908595685</v>
      </c>
      <c r="AH96" s="105"/>
      <c r="AI96" s="105"/>
      <c r="AJ96" s="105"/>
      <c r="AK96" s="32" t="s">
        <v>267</v>
      </c>
      <c r="AL96" s="33"/>
      <c r="AM96" s="34">
        <f>+O100</f>
        <v>1.6832890101357256</v>
      </c>
      <c r="AN96" s="35"/>
      <c r="AO96" s="35"/>
      <c r="AP96" s="36"/>
      <c r="AQ96" s="3">
        <f>+S100</f>
        <v>2</v>
      </c>
      <c r="AR96" s="4" t="s">
        <v>56</v>
      </c>
      <c r="AS96" s="4"/>
      <c r="AT96" s="93" t="str">
        <f>+V100</f>
        <v>L.50.5</v>
      </c>
      <c r="AU96" s="93"/>
      <c r="AV96" s="93"/>
      <c r="AW96" s="94"/>
      <c r="AX96" s="104">
        <f t="shared" si="19"/>
        <v>3.3665780202714513</v>
      </c>
      <c r="AY96" s="105"/>
      <c r="AZ96" s="105"/>
      <c r="BA96" s="106"/>
      <c r="BB96" s="92" cm="1">
        <f t="array" ref="BB96">INDEX($CD$4:$CD$176,MATCH(AT96,$BZ$4:$BZ$176,0),0)</f>
        <v>3.77</v>
      </c>
      <c r="BC96" s="93"/>
      <c r="BD96" s="94"/>
      <c r="BE96" s="104">
        <f t="shared" si="20"/>
        <v>12.691999136423371</v>
      </c>
      <c r="BF96" s="105"/>
      <c r="BG96" s="105"/>
      <c r="BH96" s="106"/>
      <c r="BS96" s="13"/>
      <c r="BY96" s="143"/>
      <c r="BZ96" s="59" t="s">
        <v>149</v>
      </c>
      <c r="CA96" s="59"/>
      <c r="CB96" s="59"/>
      <c r="CC96" s="59"/>
      <c r="CD96" s="59">
        <v>71.099999999999994</v>
      </c>
      <c r="CE96" s="59"/>
      <c r="CF96" s="59"/>
    </row>
    <row r="97" spans="2:84" ht="12" thickBot="1">
      <c r="B97" s="12"/>
      <c r="M97" s="50" t="s">
        <v>11</v>
      </c>
      <c r="N97" s="51"/>
      <c r="O97" s="34">
        <f t="shared" si="21"/>
        <v>1.7065234314893607</v>
      </c>
      <c r="P97" s="35"/>
      <c r="Q97" s="35"/>
      <c r="R97" s="36"/>
      <c r="S97" s="3">
        <f t="shared" si="23"/>
        <v>2</v>
      </c>
      <c r="T97" s="4" t="s">
        <v>56</v>
      </c>
      <c r="U97" s="4"/>
      <c r="V97" s="93" t="str">
        <f t="shared" si="22"/>
        <v>L.100.20</v>
      </c>
      <c r="W97" s="93"/>
      <c r="X97" s="93"/>
      <c r="Y97" s="94"/>
      <c r="Z97" s="104">
        <f t="shared" si="18"/>
        <v>3.4130468629787214</v>
      </c>
      <c r="AA97" s="105"/>
      <c r="AB97" s="105"/>
      <c r="AC97" s="106"/>
      <c r="AD97" s="92" cm="1">
        <f t="array" ref="AD97">INDEX($CD$4:$CD$176,MATCH(V97,$BZ$4:$BZ$176,0),0)</f>
        <v>28.4</v>
      </c>
      <c r="AE97" s="93"/>
      <c r="AF97" s="94"/>
      <c r="AG97" s="104">
        <f t="shared" si="17"/>
        <v>96.930530908595685</v>
      </c>
      <c r="AH97" s="105"/>
      <c r="AI97" s="105"/>
      <c r="AJ97" s="105"/>
      <c r="AK97" s="32" t="s">
        <v>268</v>
      </c>
      <c r="AL97" s="33"/>
      <c r="AM97" s="29">
        <f>+O99</f>
        <v>0.39673830869113685</v>
      </c>
      <c r="AN97" s="30"/>
      <c r="AO97" s="30"/>
      <c r="AP97" s="31"/>
      <c r="AQ97" s="10">
        <f>+S99</f>
        <v>2</v>
      </c>
      <c r="AR97" s="9" t="s">
        <v>56</v>
      </c>
      <c r="AS97" s="9"/>
      <c r="AT97" s="120" t="str">
        <f>+V99</f>
        <v>L.50.5</v>
      </c>
      <c r="AU97" s="120"/>
      <c r="AV97" s="120"/>
      <c r="AW97" s="121"/>
      <c r="AX97" s="122">
        <f>AQ97*AM97</f>
        <v>0.79347661738227371</v>
      </c>
      <c r="AY97" s="123"/>
      <c r="AZ97" s="123"/>
      <c r="BA97" s="124"/>
      <c r="BB97" s="125" cm="1">
        <f t="array" ref="BB97">INDEX($CD$4:$CD$176,MATCH(AT97,$BZ$4:$BZ$176,0),0)</f>
        <v>3.77</v>
      </c>
      <c r="BC97" s="120"/>
      <c r="BD97" s="121"/>
      <c r="BE97" s="122">
        <f>BB97*AX97</f>
        <v>2.9914068475311719</v>
      </c>
      <c r="BF97" s="123"/>
      <c r="BG97" s="123"/>
      <c r="BH97" s="124"/>
      <c r="BS97" s="13"/>
      <c r="BY97" s="143"/>
      <c r="BZ97" s="59" t="s">
        <v>150</v>
      </c>
      <c r="CA97" s="59"/>
      <c r="CB97" s="59"/>
      <c r="CC97" s="59"/>
      <c r="CD97" s="59">
        <v>82</v>
      </c>
      <c r="CE97" s="59"/>
      <c r="CF97" s="59"/>
    </row>
    <row r="98" spans="2:84" ht="12" thickBot="1">
      <c r="B98" s="12"/>
      <c r="M98" s="50" t="s">
        <v>12</v>
      </c>
      <c r="N98" s="51"/>
      <c r="O98" s="34">
        <f>+O95</f>
        <v>1.7065234314893607</v>
      </c>
      <c r="P98" s="35"/>
      <c r="Q98" s="35"/>
      <c r="R98" s="36"/>
      <c r="S98" s="5">
        <f>+S95</f>
        <v>2</v>
      </c>
      <c r="T98" s="6" t="s">
        <v>56</v>
      </c>
      <c r="U98" s="6"/>
      <c r="V98" s="96" t="str">
        <f>+V95</f>
        <v>L.100.20</v>
      </c>
      <c r="W98" s="96"/>
      <c r="X98" s="96"/>
      <c r="Y98" s="97"/>
      <c r="Z98" s="107">
        <f t="shared" si="18"/>
        <v>3.4130468629787214</v>
      </c>
      <c r="AA98" s="108"/>
      <c r="AB98" s="108"/>
      <c r="AC98" s="119"/>
      <c r="AD98" s="95" cm="1">
        <f t="array" ref="AD98">INDEX($CD$4:$CD$176,MATCH(V98,$BZ$4:$BZ$176,0),0)</f>
        <v>28.4</v>
      </c>
      <c r="AE98" s="96"/>
      <c r="AF98" s="97"/>
      <c r="AG98" s="107">
        <f t="shared" si="17"/>
        <v>96.930530908595685</v>
      </c>
      <c r="AH98" s="108"/>
      <c r="AI98" s="108"/>
      <c r="AJ98" s="108"/>
      <c r="AK98" s="42" t="s">
        <v>13</v>
      </c>
      <c r="AL98" s="43"/>
      <c r="AM98" s="44">
        <f>+E79</f>
        <v>1.8181818181818181</v>
      </c>
      <c r="AN98" s="45"/>
      <c r="AO98" s="45"/>
      <c r="AP98" s="46"/>
      <c r="AQ98" s="23">
        <v>2</v>
      </c>
      <c r="AR98" s="7" t="s">
        <v>56</v>
      </c>
      <c r="AS98" s="7"/>
      <c r="AT98" s="117" t="s">
        <v>127</v>
      </c>
      <c r="AU98" s="117"/>
      <c r="AV98" s="117"/>
      <c r="AW98" s="118"/>
      <c r="AX98" s="111">
        <f>AQ98*AM98</f>
        <v>3.6363636363636362</v>
      </c>
      <c r="AY98" s="112"/>
      <c r="AZ98" s="112"/>
      <c r="BA98" s="113"/>
      <c r="BB98" s="114" cm="1">
        <f t="array" ref="BB98">INDEX($CD$4:$CD$176,MATCH(AT98,$BZ$4:$BZ$176,0),0)</f>
        <v>26.6</v>
      </c>
      <c r="BC98" s="115"/>
      <c r="BD98" s="116"/>
      <c r="BE98" s="111">
        <f>BB98*AX98</f>
        <v>96.727272727272734</v>
      </c>
      <c r="BF98" s="112"/>
      <c r="BG98" s="112"/>
      <c r="BH98" s="113"/>
      <c r="BS98" s="13"/>
      <c r="BY98" s="143"/>
      <c r="BZ98" s="59" t="s">
        <v>151</v>
      </c>
      <c r="CA98" s="59"/>
      <c r="CB98" s="59"/>
      <c r="CC98" s="59"/>
      <c r="CD98" s="59">
        <v>68.400000000000006</v>
      </c>
      <c r="CE98" s="59"/>
      <c r="CF98" s="59"/>
    </row>
    <row r="99" spans="2:84">
      <c r="B99" s="12"/>
      <c r="M99" s="54" t="s">
        <v>34</v>
      </c>
      <c r="N99" s="55"/>
      <c r="O99" s="56">
        <f>SQRT((E61*TAN(L68*PI()/180))^2+(E79-E61)^2)</f>
        <v>0.39673830869113685</v>
      </c>
      <c r="P99" s="57"/>
      <c r="Q99" s="57"/>
      <c r="R99" s="58"/>
      <c r="S99" s="23">
        <v>2</v>
      </c>
      <c r="T99" s="7" t="s">
        <v>56</v>
      </c>
      <c r="U99" s="7"/>
      <c r="V99" s="150" t="s">
        <v>78</v>
      </c>
      <c r="W99" s="150"/>
      <c r="X99" s="150"/>
      <c r="Y99" s="151"/>
      <c r="Z99" s="111">
        <f>S99*O99</f>
        <v>0.79347661738227371</v>
      </c>
      <c r="AA99" s="112"/>
      <c r="AB99" s="112"/>
      <c r="AC99" s="113"/>
      <c r="AD99" s="114" cm="1">
        <f t="array" ref="AD99">INDEX($CD$4:$CD$176,MATCH(V99,$BZ$4:$BZ$176,0),0)</f>
        <v>3.77</v>
      </c>
      <c r="AE99" s="115"/>
      <c r="AF99" s="116"/>
      <c r="AG99" s="111">
        <f t="shared" si="17"/>
        <v>2.9914068475311719</v>
      </c>
      <c r="AH99" s="112"/>
      <c r="AI99" s="112"/>
      <c r="AJ99" s="112"/>
      <c r="AK99" s="32" t="s">
        <v>14</v>
      </c>
      <c r="AL99" s="33"/>
      <c r="AM99" s="34">
        <f>+AM98</f>
        <v>1.8181818181818181</v>
      </c>
      <c r="AN99" s="35"/>
      <c r="AO99" s="35"/>
      <c r="AP99" s="36"/>
      <c r="AQ99" s="3">
        <f>+AQ98</f>
        <v>2</v>
      </c>
      <c r="AR99" s="4" t="s">
        <v>56</v>
      </c>
      <c r="AS99" s="4"/>
      <c r="AT99" s="93" t="str">
        <f>+AT98</f>
        <v>L.120.15</v>
      </c>
      <c r="AU99" s="93"/>
      <c r="AV99" s="93"/>
      <c r="AW99" s="94"/>
      <c r="AX99" s="104">
        <f t="shared" ref="AX99:AX108" si="24">AQ99*AM99</f>
        <v>3.6363636363636362</v>
      </c>
      <c r="AY99" s="105"/>
      <c r="AZ99" s="105"/>
      <c r="BA99" s="106"/>
      <c r="BB99" s="92" cm="1">
        <f t="array" ref="BB99">INDEX($CD$4:$CD$176,MATCH(AT99,$BZ$4:$BZ$176,0),0)</f>
        <v>26.6</v>
      </c>
      <c r="BC99" s="93"/>
      <c r="BD99" s="94"/>
      <c r="BE99" s="104">
        <f t="shared" ref="BE99:BE108" si="25">BB99*AX99</f>
        <v>96.727272727272734</v>
      </c>
      <c r="BF99" s="105"/>
      <c r="BG99" s="105"/>
      <c r="BH99" s="106"/>
      <c r="BS99" s="13"/>
      <c r="BY99" s="143"/>
      <c r="BZ99" s="59" t="s">
        <v>152</v>
      </c>
      <c r="CA99" s="59"/>
      <c r="CB99" s="59"/>
      <c r="CC99" s="59"/>
      <c r="CD99" s="59">
        <v>75.7</v>
      </c>
      <c r="CE99" s="59"/>
      <c r="CF99" s="59"/>
    </row>
    <row r="100" spans="2:84">
      <c r="B100" s="12"/>
      <c r="M100" s="50" t="s">
        <v>35</v>
      </c>
      <c r="N100" s="51"/>
      <c r="O100" s="34">
        <f>SQRT((2*E61*TAN(L68*PI()/180))^2+(2*E61-1*E79)^2)</f>
        <v>1.6832890101357256</v>
      </c>
      <c r="P100" s="35"/>
      <c r="Q100" s="35"/>
      <c r="R100" s="36"/>
      <c r="S100" s="24">
        <v>2</v>
      </c>
      <c r="T100" s="4" t="s">
        <v>56</v>
      </c>
      <c r="U100" s="4"/>
      <c r="V100" s="117" t="s">
        <v>78</v>
      </c>
      <c r="W100" s="117"/>
      <c r="X100" s="117"/>
      <c r="Y100" s="118"/>
      <c r="Z100" s="104">
        <f t="shared" ref="Z100:Z106" si="26">S100*O100</f>
        <v>3.3665780202714513</v>
      </c>
      <c r="AA100" s="105"/>
      <c r="AB100" s="105"/>
      <c r="AC100" s="106"/>
      <c r="AD100" s="92" cm="1">
        <f t="array" ref="AD100">INDEX($CD$4:$CD$176,MATCH(V100,$BZ$4:$BZ$176,0),0)</f>
        <v>3.77</v>
      </c>
      <c r="AE100" s="93"/>
      <c r="AF100" s="94"/>
      <c r="AG100" s="104">
        <f t="shared" si="17"/>
        <v>12.691999136423371</v>
      </c>
      <c r="AH100" s="105"/>
      <c r="AI100" s="105"/>
      <c r="AJ100" s="105"/>
      <c r="AK100" s="32" t="s">
        <v>15</v>
      </c>
      <c r="AL100" s="33"/>
      <c r="AM100" s="34">
        <f>+AM99</f>
        <v>1.8181818181818181</v>
      </c>
      <c r="AN100" s="35"/>
      <c r="AO100" s="35"/>
      <c r="AP100" s="36"/>
      <c r="AQ100" s="3">
        <f>+AQ99</f>
        <v>2</v>
      </c>
      <c r="AR100" s="4" t="s">
        <v>56</v>
      </c>
      <c r="AS100" s="4"/>
      <c r="AT100" s="93" t="str">
        <f>+AT99</f>
        <v>L.120.15</v>
      </c>
      <c r="AU100" s="93"/>
      <c r="AV100" s="93"/>
      <c r="AW100" s="94"/>
      <c r="AX100" s="104">
        <f t="shared" si="24"/>
        <v>3.6363636363636362</v>
      </c>
      <c r="AY100" s="105"/>
      <c r="AZ100" s="105"/>
      <c r="BA100" s="106"/>
      <c r="BB100" s="92" cm="1">
        <f t="array" ref="BB100">INDEX($CD$4:$CD$176,MATCH(AT100,$BZ$4:$BZ$176,0),0)</f>
        <v>26.6</v>
      </c>
      <c r="BC100" s="93"/>
      <c r="BD100" s="94"/>
      <c r="BE100" s="104">
        <f t="shared" si="25"/>
        <v>96.727272727272734</v>
      </c>
      <c r="BF100" s="105"/>
      <c r="BG100" s="105"/>
      <c r="BH100" s="106"/>
      <c r="BS100" s="13"/>
      <c r="BY100" s="143"/>
      <c r="BZ100" s="59" t="s">
        <v>153</v>
      </c>
      <c r="CA100" s="59"/>
      <c r="CB100" s="59"/>
      <c r="CC100" s="59"/>
      <c r="CD100" s="59">
        <v>82.9</v>
      </c>
      <c r="CE100" s="59"/>
      <c r="CF100" s="59"/>
    </row>
    <row r="101" spans="2:84">
      <c r="B101" s="12"/>
      <c r="M101" s="50" t="s">
        <v>36</v>
      </c>
      <c r="N101" s="51"/>
      <c r="O101" s="34">
        <f>SQRT((2*E61*TAN(L68*PI()/180))^2+(2*E79-2*E61)^2)</f>
        <v>0.79347661738227371</v>
      </c>
      <c r="P101" s="35"/>
      <c r="Q101" s="35"/>
      <c r="R101" s="36"/>
      <c r="S101" s="24">
        <v>1</v>
      </c>
      <c r="T101" s="4" t="s">
        <v>56</v>
      </c>
      <c r="U101" s="4"/>
      <c r="V101" s="117" t="s">
        <v>78</v>
      </c>
      <c r="W101" s="117"/>
      <c r="X101" s="117"/>
      <c r="Y101" s="118"/>
      <c r="Z101" s="104">
        <f t="shared" si="26"/>
        <v>0.79347661738227371</v>
      </c>
      <c r="AA101" s="105"/>
      <c r="AB101" s="105"/>
      <c r="AC101" s="106"/>
      <c r="AD101" s="92" cm="1">
        <f t="array" ref="AD101">INDEX($CD$4:$CD$176,MATCH(V101,$BZ$4:$BZ$176,0),0)</f>
        <v>3.77</v>
      </c>
      <c r="AE101" s="93"/>
      <c r="AF101" s="94"/>
      <c r="AG101" s="104">
        <f t="shared" si="17"/>
        <v>2.9914068475311719</v>
      </c>
      <c r="AH101" s="105"/>
      <c r="AI101" s="105"/>
      <c r="AJ101" s="105"/>
      <c r="AK101" s="32" t="s">
        <v>16</v>
      </c>
      <c r="AL101" s="33"/>
      <c r="AM101" s="34">
        <f t="shared" ref="AM101:AM108" si="27">+AM100</f>
        <v>1.8181818181818181</v>
      </c>
      <c r="AN101" s="35"/>
      <c r="AO101" s="35"/>
      <c r="AP101" s="36"/>
      <c r="AQ101" s="3">
        <f>+AQ100</f>
        <v>2</v>
      </c>
      <c r="AR101" s="4" t="s">
        <v>56</v>
      </c>
      <c r="AS101" s="4"/>
      <c r="AT101" s="93" t="str">
        <f t="shared" ref="AT101:AT108" si="28">+AT100</f>
        <v>L.120.15</v>
      </c>
      <c r="AU101" s="93"/>
      <c r="AV101" s="93"/>
      <c r="AW101" s="94"/>
      <c r="AX101" s="104">
        <f t="shared" si="24"/>
        <v>3.6363636363636362</v>
      </c>
      <c r="AY101" s="105"/>
      <c r="AZ101" s="105"/>
      <c r="BA101" s="106"/>
      <c r="BB101" s="92" cm="1">
        <f t="array" ref="BB101">INDEX($CD$4:$CD$176,MATCH(AT101,$BZ$4:$BZ$176,0),0)</f>
        <v>26.6</v>
      </c>
      <c r="BC101" s="93"/>
      <c r="BD101" s="94"/>
      <c r="BE101" s="104">
        <f t="shared" si="25"/>
        <v>96.727272727272734</v>
      </c>
      <c r="BF101" s="105"/>
      <c r="BG101" s="105"/>
      <c r="BH101" s="106"/>
      <c r="BS101" s="13"/>
      <c r="BY101" s="144"/>
      <c r="BZ101" s="59" t="s">
        <v>154</v>
      </c>
      <c r="CA101" s="59"/>
      <c r="CB101" s="59"/>
      <c r="CC101" s="59"/>
      <c r="CD101" s="59">
        <v>90</v>
      </c>
      <c r="CE101" s="59"/>
      <c r="CF101" s="59"/>
    </row>
    <row r="102" spans="2:84">
      <c r="B102" s="12"/>
      <c r="M102" s="50" t="s">
        <v>37</v>
      </c>
      <c r="N102" s="51"/>
      <c r="O102" s="34">
        <f>SQRT((3*E61*TAN(L68*PI()/180))^2+(3*E61-2*E79)^2)</f>
        <v>1.7520000377372729</v>
      </c>
      <c r="P102" s="35"/>
      <c r="Q102" s="35"/>
      <c r="R102" s="36"/>
      <c r="S102" s="24">
        <v>1</v>
      </c>
      <c r="T102" s="4" t="s">
        <v>56</v>
      </c>
      <c r="U102" s="4"/>
      <c r="V102" s="117" t="s">
        <v>78</v>
      </c>
      <c r="W102" s="117"/>
      <c r="X102" s="117"/>
      <c r="Y102" s="118"/>
      <c r="Z102" s="104">
        <f t="shared" si="26"/>
        <v>1.7520000377372729</v>
      </c>
      <c r="AA102" s="105"/>
      <c r="AB102" s="105"/>
      <c r="AC102" s="106"/>
      <c r="AD102" s="92" cm="1">
        <f t="array" ref="AD102">INDEX($CD$4:$CD$176,MATCH(V102,$BZ$4:$BZ$176,0),0)</f>
        <v>3.77</v>
      </c>
      <c r="AE102" s="93"/>
      <c r="AF102" s="94"/>
      <c r="AG102" s="104">
        <f t="shared" si="17"/>
        <v>6.6050401422695186</v>
      </c>
      <c r="AH102" s="105"/>
      <c r="AI102" s="105"/>
      <c r="AJ102" s="105"/>
      <c r="AK102" s="32" t="s">
        <v>17</v>
      </c>
      <c r="AL102" s="33"/>
      <c r="AM102" s="34">
        <f t="shared" si="27"/>
        <v>1.8181818181818181</v>
      </c>
      <c r="AN102" s="35"/>
      <c r="AO102" s="35"/>
      <c r="AP102" s="36"/>
      <c r="AQ102" s="3">
        <f t="shared" ref="AQ102:AQ108" si="29">+AQ101</f>
        <v>2</v>
      </c>
      <c r="AR102" s="4" t="s">
        <v>56</v>
      </c>
      <c r="AS102" s="4"/>
      <c r="AT102" s="93" t="str">
        <f t="shared" si="28"/>
        <v>L.120.15</v>
      </c>
      <c r="AU102" s="93"/>
      <c r="AV102" s="93"/>
      <c r="AW102" s="94"/>
      <c r="AX102" s="104">
        <f t="shared" si="24"/>
        <v>3.6363636363636362</v>
      </c>
      <c r="AY102" s="105"/>
      <c r="AZ102" s="105"/>
      <c r="BA102" s="106"/>
      <c r="BB102" s="92" cm="1">
        <f t="array" ref="BB102">INDEX($CD$4:$CD$176,MATCH(AT102,$BZ$4:$BZ$176,0),0)</f>
        <v>26.6</v>
      </c>
      <c r="BC102" s="93"/>
      <c r="BD102" s="94"/>
      <c r="BE102" s="104">
        <f t="shared" si="25"/>
        <v>96.727272727272734</v>
      </c>
      <c r="BF102" s="105"/>
      <c r="BG102" s="105"/>
      <c r="BH102" s="106"/>
      <c r="BS102" s="13"/>
      <c r="BY102" s="142" t="s">
        <v>254</v>
      </c>
      <c r="BZ102" s="59" t="s">
        <v>156</v>
      </c>
      <c r="CA102" s="59"/>
      <c r="CB102" s="59"/>
      <c r="CC102" s="59"/>
      <c r="CD102" s="59">
        <v>1.1100000000000001</v>
      </c>
      <c r="CE102" s="59"/>
      <c r="CF102" s="59"/>
    </row>
    <row r="103" spans="2:84">
      <c r="B103" s="12"/>
      <c r="M103" s="50" t="s">
        <v>38</v>
      </c>
      <c r="N103" s="51"/>
      <c r="O103" s="34">
        <f>SQRT((3*E61*TAN(L68*PI()/180))^2+(3*E79-3*E61)^2)</f>
        <v>1.1902149260734105</v>
      </c>
      <c r="P103" s="35"/>
      <c r="Q103" s="35"/>
      <c r="R103" s="36"/>
      <c r="S103" s="24">
        <v>1</v>
      </c>
      <c r="T103" s="4" t="s">
        <v>56</v>
      </c>
      <c r="U103" s="4"/>
      <c r="V103" s="117" t="s">
        <v>78</v>
      </c>
      <c r="W103" s="117"/>
      <c r="X103" s="117"/>
      <c r="Y103" s="118"/>
      <c r="Z103" s="104">
        <f t="shared" si="26"/>
        <v>1.1902149260734105</v>
      </c>
      <c r="AA103" s="105"/>
      <c r="AB103" s="105"/>
      <c r="AC103" s="106"/>
      <c r="AD103" s="92" cm="1">
        <f t="array" ref="AD103">INDEX($CD$4:$CD$176,MATCH(V103,$BZ$4:$BZ$176,0),0)</f>
        <v>3.77</v>
      </c>
      <c r="AE103" s="93"/>
      <c r="AF103" s="94"/>
      <c r="AG103" s="104">
        <f t="shared" si="17"/>
        <v>4.4871102712967579</v>
      </c>
      <c r="AH103" s="105"/>
      <c r="AI103" s="105"/>
      <c r="AJ103" s="105"/>
      <c r="AK103" s="32" t="s">
        <v>18</v>
      </c>
      <c r="AL103" s="33"/>
      <c r="AM103" s="34">
        <f>+AM102</f>
        <v>1.8181818181818181</v>
      </c>
      <c r="AN103" s="35"/>
      <c r="AO103" s="35"/>
      <c r="AP103" s="36"/>
      <c r="AQ103" s="3">
        <f>+AQ102</f>
        <v>2</v>
      </c>
      <c r="AR103" s="4" t="s">
        <v>56</v>
      </c>
      <c r="AS103" s="4"/>
      <c r="AT103" s="93" t="str">
        <f>+AT102</f>
        <v>L.120.15</v>
      </c>
      <c r="AU103" s="93"/>
      <c r="AV103" s="93"/>
      <c r="AW103" s="94"/>
      <c r="AX103" s="104">
        <f t="shared" si="24"/>
        <v>3.6363636363636362</v>
      </c>
      <c r="AY103" s="105"/>
      <c r="AZ103" s="105"/>
      <c r="BA103" s="106"/>
      <c r="BB103" s="92" cm="1">
        <f t="array" ref="BB103">INDEX($CD$4:$CD$176,MATCH(AT103,$BZ$4:$BZ$176,0),0)</f>
        <v>26.6</v>
      </c>
      <c r="BC103" s="93"/>
      <c r="BD103" s="94"/>
      <c r="BE103" s="104">
        <f t="shared" si="25"/>
        <v>96.727272727272734</v>
      </c>
      <c r="BF103" s="105"/>
      <c r="BG103" s="105"/>
      <c r="BH103" s="106"/>
      <c r="BS103" s="13"/>
      <c r="BY103" s="143"/>
      <c r="BZ103" s="59" t="s">
        <v>157</v>
      </c>
      <c r="CA103" s="59"/>
      <c r="CB103" s="59"/>
      <c r="CC103" s="59"/>
      <c r="CD103" s="59">
        <v>1.45</v>
      </c>
      <c r="CE103" s="59"/>
      <c r="CF103" s="59"/>
    </row>
    <row r="104" spans="2:84">
      <c r="B104" s="12"/>
      <c r="M104" s="50" t="s">
        <v>39</v>
      </c>
      <c r="N104" s="51"/>
      <c r="O104" s="34">
        <f>SQRT((4*E61*TAN(L68*PI()/180))^2+(4*E61-3*E79)^2)</f>
        <v>1.9027214572777882</v>
      </c>
      <c r="P104" s="35"/>
      <c r="Q104" s="35"/>
      <c r="R104" s="36"/>
      <c r="S104" s="24">
        <v>1</v>
      </c>
      <c r="T104" s="4" t="s">
        <v>56</v>
      </c>
      <c r="U104" s="4"/>
      <c r="V104" s="117" t="s">
        <v>78</v>
      </c>
      <c r="W104" s="117"/>
      <c r="X104" s="117"/>
      <c r="Y104" s="118"/>
      <c r="Z104" s="104">
        <f t="shared" si="26"/>
        <v>1.9027214572777882</v>
      </c>
      <c r="AA104" s="105"/>
      <c r="AB104" s="105"/>
      <c r="AC104" s="106"/>
      <c r="AD104" s="92" cm="1">
        <f t="array" ref="AD104">INDEX($CD$4:$CD$176,MATCH(V104,$BZ$4:$BZ$176,0),0)</f>
        <v>3.77</v>
      </c>
      <c r="AE104" s="93"/>
      <c r="AF104" s="94"/>
      <c r="AG104" s="104">
        <f t="shared" si="17"/>
        <v>7.1732598939372618</v>
      </c>
      <c r="AH104" s="105"/>
      <c r="AI104" s="105"/>
      <c r="AJ104" s="105"/>
      <c r="AK104" s="32" t="s">
        <v>19</v>
      </c>
      <c r="AL104" s="33"/>
      <c r="AM104" s="34">
        <f t="shared" si="27"/>
        <v>1.8181818181818181</v>
      </c>
      <c r="AN104" s="35"/>
      <c r="AO104" s="35"/>
      <c r="AP104" s="36"/>
      <c r="AQ104" s="3">
        <f t="shared" si="29"/>
        <v>2</v>
      </c>
      <c r="AR104" s="4" t="s">
        <v>56</v>
      </c>
      <c r="AS104" s="4"/>
      <c r="AT104" s="93" t="str">
        <f t="shared" si="28"/>
        <v>L.120.15</v>
      </c>
      <c r="AU104" s="93"/>
      <c r="AV104" s="93"/>
      <c r="AW104" s="94"/>
      <c r="AX104" s="104">
        <f t="shared" si="24"/>
        <v>3.6363636363636362</v>
      </c>
      <c r="AY104" s="105"/>
      <c r="AZ104" s="105"/>
      <c r="BA104" s="106"/>
      <c r="BB104" s="92" cm="1">
        <f t="array" ref="BB104">INDEX($CD$4:$CD$176,MATCH(AT104,$BZ$4:$BZ$176,0),0)</f>
        <v>26.6</v>
      </c>
      <c r="BC104" s="93"/>
      <c r="BD104" s="94"/>
      <c r="BE104" s="104">
        <f t="shared" si="25"/>
        <v>96.727272727272734</v>
      </c>
      <c r="BF104" s="105"/>
      <c r="BG104" s="105"/>
      <c r="BH104" s="106"/>
      <c r="BS104" s="13"/>
      <c r="BY104" s="143"/>
      <c r="BZ104" s="59" t="s">
        <v>158</v>
      </c>
      <c r="CA104" s="59"/>
      <c r="CB104" s="59"/>
      <c r="CC104" s="59"/>
      <c r="CD104" s="59">
        <v>1.35</v>
      </c>
      <c r="CE104" s="59"/>
      <c r="CF104" s="59"/>
    </row>
    <row r="105" spans="2:84">
      <c r="B105" s="12"/>
      <c r="M105" s="50" t="s">
        <v>40</v>
      </c>
      <c r="N105" s="51"/>
      <c r="O105" s="34">
        <f>SQRT((4*E61*TAN(L68*PI()/180))^2+(4*E79-4*E61)^2)</f>
        <v>1.5869532347645474</v>
      </c>
      <c r="P105" s="35"/>
      <c r="Q105" s="35"/>
      <c r="R105" s="36"/>
      <c r="S105" s="24">
        <v>1</v>
      </c>
      <c r="T105" s="4" t="s">
        <v>56</v>
      </c>
      <c r="U105" s="4"/>
      <c r="V105" s="117" t="s">
        <v>78</v>
      </c>
      <c r="W105" s="117"/>
      <c r="X105" s="117"/>
      <c r="Y105" s="118"/>
      <c r="Z105" s="104">
        <f t="shared" si="26"/>
        <v>1.5869532347645474</v>
      </c>
      <c r="AA105" s="105"/>
      <c r="AB105" s="105"/>
      <c r="AC105" s="106"/>
      <c r="AD105" s="92" cm="1">
        <f t="array" ref="AD105">INDEX($CD$4:$CD$176,MATCH(V105,$BZ$4:$BZ$176,0),0)</f>
        <v>3.77</v>
      </c>
      <c r="AE105" s="93"/>
      <c r="AF105" s="94"/>
      <c r="AG105" s="104">
        <f t="shared" si="17"/>
        <v>5.9828136950623438</v>
      </c>
      <c r="AH105" s="105"/>
      <c r="AI105" s="105"/>
      <c r="AJ105" s="105"/>
      <c r="AK105" s="32" t="s">
        <v>20</v>
      </c>
      <c r="AL105" s="33"/>
      <c r="AM105" s="34">
        <f t="shared" si="27"/>
        <v>1.8181818181818181</v>
      </c>
      <c r="AN105" s="35"/>
      <c r="AO105" s="35"/>
      <c r="AP105" s="36"/>
      <c r="AQ105" s="3">
        <f t="shared" si="29"/>
        <v>2</v>
      </c>
      <c r="AR105" s="4" t="s">
        <v>56</v>
      </c>
      <c r="AS105" s="4"/>
      <c r="AT105" s="93" t="str">
        <f t="shared" si="28"/>
        <v>L.120.15</v>
      </c>
      <c r="AU105" s="93"/>
      <c r="AV105" s="93"/>
      <c r="AW105" s="94"/>
      <c r="AX105" s="104">
        <f t="shared" si="24"/>
        <v>3.6363636363636362</v>
      </c>
      <c r="AY105" s="105"/>
      <c r="AZ105" s="105"/>
      <c r="BA105" s="106"/>
      <c r="BB105" s="92" cm="1">
        <f t="array" ref="BB105">INDEX($CD$4:$CD$176,MATCH(AT105,$BZ$4:$BZ$176,0),0)</f>
        <v>26.6</v>
      </c>
      <c r="BC105" s="93"/>
      <c r="BD105" s="94"/>
      <c r="BE105" s="104">
        <f t="shared" si="25"/>
        <v>96.727272727272734</v>
      </c>
      <c r="BF105" s="105"/>
      <c r="BG105" s="105"/>
      <c r="BH105" s="106"/>
      <c r="BS105" s="13"/>
      <c r="BY105" s="143"/>
      <c r="BZ105" s="59" t="s">
        <v>159</v>
      </c>
      <c r="CA105" s="59"/>
      <c r="CB105" s="59"/>
      <c r="CC105" s="59"/>
      <c r="CD105" s="59">
        <v>1.77</v>
      </c>
      <c r="CE105" s="59"/>
      <c r="CF105" s="59"/>
    </row>
    <row r="106" spans="2:84">
      <c r="B106" s="12"/>
      <c r="M106" s="50" t="s">
        <v>41</v>
      </c>
      <c r="N106" s="51"/>
      <c r="O106" s="34">
        <f>SQRT((5*E61*TAN(L68*PI()/180))^2+(5*E61-4*E79)^2)</f>
        <v>2.1180170742714566</v>
      </c>
      <c r="P106" s="35"/>
      <c r="Q106" s="35"/>
      <c r="R106" s="36"/>
      <c r="S106" s="24">
        <v>1</v>
      </c>
      <c r="T106" s="4" t="s">
        <v>56</v>
      </c>
      <c r="U106" s="4"/>
      <c r="V106" s="117" t="s">
        <v>78</v>
      </c>
      <c r="W106" s="117"/>
      <c r="X106" s="117"/>
      <c r="Y106" s="118"/>
      <c r="Z106" s="104">
        <f t="shared" si="26"/>
        <v>2.1180170742714566</v>
      </c>
      <c r="AA106" s="105"/>
      <c r="AB106" s="105"/>
      <c r="AC106" s="106"/>
      <c r="AD106" s="92" cm="1">
        <f t="array" ref="AD106">INDEX($CD$4:$CD$176,MATCH(V106,$BZ$4:$BZ$176,0),0)</f>
        <v>3.77</v>
      </c>
      <c r="AE106" s="93"/>
      <c r="AF106" s="94"/>
      <c r="AG106" s="104">
        <f t="shared" si="17"/>
        <v>7.9849243700033909</v>
      </c>
      <c r="AH106" s="105"/>
      <c r="AI106" s="105"/>
      <c r="AJ106" s="105"/>
      <c r="AK106" s="32" t="s">
        <v>52</v>
      </c>
      <c r="AL106" s="33"/>
      <c r="AM106" s="34">
        <f t="shared" si="27"/>
        <v>1.8181818181818181</v>
      </c>
      <c r="AN106" s="35"/>
      <c r="AO106" s="35"/>
      <c r="AP106" s="36"/>
      <c r="AQ106" s="3">
        <f t="shared" si="29"/>
        <v>2</v>
      </c>
      <c r="AR106" s="4" t="s">
        <v>56</v>
      </c>
      <c r="AS106" s="4"/>
      <c r="AT106" s="93" t="str">
        <f t="shared" si="28"/>
        <v>L.120.15</v>
      </c>
      <c r="AU106" s="93"/>
      <c r="AV106" s="93"/>
      <c r="AW106" s="94"/>
      <c r="AX106" s="104">
        <f t="shared" si="24"/>
        <v>3.6363636363636362</v>
      </c>
      <c r="AY106" s="105"/>
      <c r="AZ106" s="105"/>
      <c r="BA106" s="106"/>
      <c r="BB106" s="92" cm="1">
        <f t="array" ref="BB106">INDEX($CD$4:$CD$176,MATCH(AT106,$BZ$4:$BZ$176,0),0)</f>
        <v>26.6</v>
      </c>
      <c r="BC106" s="93"/>
      <c r="BD106" s="94"/>
      <c r="BE106" s="104">
        <f t="shared" si="25"/>
        <v>96.727272727272734</v>
      </c>
      <c r="BF106" s="105"/>
      <c r="BG106" s="105"/>
      <c r="BH106" s="106"/>
      <c r="BS106" s="13"/>
      <c r="BY106" s="143"/>
      <c r="BZ106" s="59" t="s">
        <v>160</v>
      </c>
      <c r="CA106" s="59"/>
      <c r="CB106" s="59"/>
      <c r="CC106" s="59"/>
      <c r="CD106" s="59">
        <v>1.72</v>
      </c>
      <c r="CE106" s="59"/>
      <c r="CF106" s="59"/>
    </row>
    <row r="107" spans="2:84">
      <c r="B107" s="12"/>
      <c r="M107" s="154" t="s">
        <v>42</v>
      </c>
      <c r="N107" s="155"/>
      <c r="O107" s="34">
        <f>SQRT((5*E61*TAN(L68*PI()/180))^2+(5*E79-5*E61)^2)</f>
        <v>1.9836915434556839</v>
      </c>
      <c r="P107" s="35"/>
      <c r="Q107" s="35"/>
      <c r="R107" s="36"/>
      <c r="S107" s="24">
        <v>1</v>
      </c>
      <c r="T107" s="4" t="s">
        <v>56</v>
      </c>
      <c r="U107" s="4"/>
      <c r="V107" s="117" t="s">
        <v>78</v>
      </c>
      <c r="W107" s="117"/>
      <c r="X107" s="117"/>
      <c r="Y107" s="118"/>
      <c r="Z107" s="104">
        <f>S107*O107</f>
        <v>1.9836915434556839</v>
      </c>
      <c r="AA107" s="105"/>
      <c r="AB107" s="105"/>
      <c r="AC107" s="106"/>
      <c r="AD107" s="92" cm="1">
        <f t="array" ref="AD107">INDEX($CD$4:$CD$176,MATCH(V107,$BZ$4:$BZ$176,0),0)</f>
        <v>3.77</v>
      </c>
      <c r="AE107" s="93"/>
      <c r="AF107" s="94"/>
      <c r="AG107" s="104">
        <f>AD107*Z107</f>
        <v>7.478517118827928</v>
      </c>
      <c r="AH107" s="105"/>
      <c r="AI107" s="105"/>
      <c r="AJ107" s="156"/>
      <c r="AK107" s="32" t="s">
        <v>53</v>
      </c>
      <c r="AL107" s="33"/>
      <c r="AM107" s="34">
        <f t="shared" si="27"/>
        <v>1.8181818181818181</v>
      </c>
      <c r="AN107" s="35"/>
      <c r="AO107" s="35"/>
      <c r="AP107" s="36"/>
      <c r="AQ107" s="3">
        <f t="shared" si="29"/>
        <v>2</v>
      </c>
      <c r="AR107" s="4" t="s">
        <v>56</v>
      </c>
      <c r="AS107" s="4"/>
      <c r="AT107" s="93" t="str">
        <f t="shared" si="28"/>
        <v>L.120.15</v>
      </c>
      <c r="AU107" s="93"/>
      <c r="AV107" s="93"/>
      <c r="AW107" s="94"/>
      <c r="AX107" s="104">
        <f t="shared" si="24"/>
        <v>3.6363636363636362</v>
      </c>
      <c r="AY107" s="105"/>
      <c r="AZ107" s="105"/>
      <c r="BA107" s="106"/>
      <c r="BB107" s="92" cm="1">
        <f t="array" ref="BB107">INDEX($CD$4:$CD$176,MATCH(AT107,$BZ$4:$BZ$176,0),0)</f>
        <v>26.6</v>
      </c>
      <c r="BC107" s="93"/>
      <c r="BD107" s="94"/>
      <c r="BE107" s="104">
        <f t="shared" si="25"/>
        <v>96.727272727272734</v>
      </c>
      <c r="BF107" s="105"/>
      <c r="BG107" s="105"/>
      <c r="BH107" s="106"/>
      <c r="BS107" s="13"/>
      <c r="BY107" s="143"/>
      <c r="BZ107" s="59" t="s">
        <v>161</v>
      </c>
      <c r="CA107" s="59"/>
      <c r="CB107" s="59"/>
      <c r="CC107" s="59"/>
      <c r="CD107" s="59">
        <v>2.25</v>
      </c>
      <c r="CE107" s="59"/>
      <c r="CF107" s="59"/>
    </row>
    <row r="108" spans="2:84" ht="12" thickBot="1">
      <c r="B108" s="12"/>
      <c r="M108" s="1" t="s">
        <v>246</v>
      </c>
      <c r="AK108" s="140" t="s">
        <v>54</v>
      </c>
      <c r="AL108" s="141"/>
      <c r="AM108" s="29">
        <f t="shared" si="27"/>
        <v>1.8181818181818181</v>
      </c>
      <c r="AN108" s="30"/>
      <c r="AO108" s="30"/>
      <c r="AP108" s="31"/>
      <c r="AQ108" s="10">
        <f t="shared" si="29"/>
        <v>2</v>
      </c>
      <c r="AR108" s="9" t="s">
        <v>56</v>
      </c>
      <c r="AS108" s="9"/>
      <c r="AT108" s="120" t="str">
        <f t="shared" si="28"/>
        <v>L.120.15</v>
      </c>
      <c r="AU108" s="120"/>
      <c r="AV108" s="120"/>
      <c r="AW108" s="121"/>
      <c r="AX108" s="122">
        <f t="shared" si="24"/>
        <v>3.6363636363636362</v>
      </c>
      <c r="AY108" s="123"/>
      <c r="AZ108" s="123"/>
      <c r="BA108" s="124"/>
      <c r="BB108" s="125" cm="1">
        <f t="array" ref="BB108">INDEX($CD$4:$CD$176,MATCH(AT108,$BZ$4:$BZ$176,0),0)</f>
        <v>26.6</v>
      </c>
      <c r="BC108" s="120"/>
      <c r="BD108" s="121"/>
      <c r="BE108" s="122">
        <f t="shared" si="25"/>
        <v>96.727272727272734</v>
      </c>
      <c r="BF108" s="123"/>
      <c r="BG108" s="123"/>
      <c r="BH108" s="124"/>
      <c r="BS108" s="13"/>
      <c r="BY108" s="143"/>
      <c r="BZ108" s="59" t="s">
        <v>162</v>
      </c>
      <c r="CA108" s="59"/>
      <c r="CB108" s="59"/>
      <c r="CC108" s="59"/>
      <c r="CD108" s="59">
        <v>2.77</v>
      </c>
      <c r="CE108" s="59"/>
      <c r="CF108" s="59"/>
    </row>
    <row r="109" spans="2:84">
      <c r="B109" s="12"/>
      <c r="AU109" s="129" t="s">
        <v>238</v>
      </c>
      <c r="AV109" s="130"/>
      <c r="AW109" s="130"/>
      <c r="AX109" s="130"/>
      <c r="AY109" s="130"/>
      <c r="AZ109" s="130"/>
      <c r="BA109" s="130"/>
      <c r="BB109" s="130"/>
      <c r="BC109" s="130"/>
      <c r="BD109" s="131"/>
      <c r="BE109" s="127">
        <f>SUM(AG87:AG107)+SUM(BE87:BE108)</f>
        <v>2361.8877686341011</v>
      </c>
      <c r="BF109" s="127"/>
      <c r="BG109" s="130"/>
      <c r="BH109" s="131"/>
      <c r="BS109" s="13"/>
      <c r="BY109" s="143"/>
      <c r="BZ109" s="59" t="s">
        <v>163</v>
      </c>
      <c r="CA109" s="59"/>
      <c r="CB109" s="59"/>
      <c r="CC109" s="59"/>
      <c r="CD109" s="59">
        <v>2.96</v>
      </c>
      <c r="CE109" s="59"/>
      <c r="CF109" s="59"/>
    </row>
    <row r="110" spans="2:84">
      <c r="B110" s="12"/>
      <c r="M110" s="17" t="s">
        <v>262</v>
      </c>
      <c r="AU110" s="95" t="s">
        <v>239</v>
      </c>
      <c r="AV110" s="96"/>
      <c r="AW110" s="96"/>
      <c r="AX110" s="96"/>
      <c r="AY110" s="96"/>
      <c r="AZ110" s="96"/>
      <c r="BA110" s="96"/>
      <c r="BB110" s="96"/>
      <c r="BC110" s="96"/>
      <c r="BD110" s="97"/>
      <c r="BE110" s="132">
        <f>+BE109/1000</f>
        <v>2.3618877686341011</v>
      </c>
      <c r="BF110" s="132"/>
      <c r="BG110" s="133"/>
      <c r="BH110" s="134"/>
      <c r="BS110" s="13"/>
      <c r="BY110" s="143"/>
      <c r="BZ110" s="59" t="s">
        <v>164</v>
      </c>
      <c r="CA110" s="59"/>
      <c r="CB110" s="59"/>
      <c r="CC110" s="59"/>
      <c r="CD110" s="59">
        <v>2.71</v>
      </c>
      <c r="CE110" s="59"/>
      <c r="CF110" s="59"/>
    </row>
    <row r="111" spans="2:84">
      <c r="B111" s="12"/>
      <c r="M111" s="61">
        <v>200</v>
      </c>
      <c r="N111" s="61"/>
      <c r="O111" s="1" t="s">
        <v>241</v>
      </c>
      <c r="Q111" s="61">
        <v>200</v>
      </c>
      <c r="R111" s="61"/>
      <c r="S111" s="1" t="s">
        <v>241</v>
      </c>
      <c r="U111" s="61">
        <v>10</v>
      </c>
      <c r="V111" s="61"/>
      <c r="W111" s="1" t="s">
        <v>241</v>
      </c>
      <c r="Y111" s="62">
        <v>23</v>
      </c>
      <c r="Z111" s="62"/>
      <c r="AA111" s="1" t="s">
        <v>245</v>
      </c>
      <c r="AC111" s="62">
        <v>7850</v>
      </c>
      <c r="AD111" s="62"/>
      <c r="AE111" s="1" t="s">
        <v>244</v>
      </c>
      <c r="AG111" s="11" t="s">
        <v>240</v>
      </c>
      <c r="AH111" s="62">
        <f>M111/1000*Q111/1000*U111/1000*Y111*AC111</f>
        <v>72.22</v>
      </c>
      <c r="AI111" s="62"/>
      <c r="AJ111" s="62"/>
      <c r="AK111" s="1" t="s">
        <v>242</v>
      </c>
      <c r="AN111" s="139" t="s">
        <v>243</v>
      </c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8">
        <f>+BE110+AH111/1000</f>
        <v>2.4341077686341013</v>
      </c>
      <c r="BF111" s="138"/>
      <c r="BG111" s="138"/>
      <c r="BH111" s="138"/>
      <c r="BS111" s="13"/>
      <c r="BY111" s="143"/>
      <c r="BZ111" s="59" t="s">
        <v>165</v>
      </c>
      <c r="CA111" s="59"/>
      <c r="CB111" s="59"/>
      <c r="CC111" s="59"/>
      <c r="CD111" s="59">
        <v>3.35</v>
      </c>
      <c r="CE111" s="59"/>
      <c r="CF111" s="59"/>
    </row>
    <row r="112" spans="2:84" ht="12" thickBot="1"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20"/>
      <c r="BY112" s="143"/>
      <c r="BZ112" s="59" t="s">
        <v>166</v>
      </c>
      <c r="CA112" s="59"/>
      <c r="CB112" s="59"/>
      <c r="CC112" s="59"/>
      <c r="CD112" s="59">
        <v>3.37</v>
      </c>
      <c r="CE112" s="59"/>
      <c r="CF112" s="59"/>
    </row>
    <row r="113" spans="2:84" ht="12" thickBot="1">
      <c r="BY113" s="143"/>
      <c r="BZ113" s="59" t="s">
        <v>167</v>
      </c>
      <c r="CA113" s="59"/>
      <c r="CB113" s="59"/>
      <c r="CC113" s="59"/>
      <c r="CD113" s="59">
        <v>4.59</v>
      </c>
      <c r="CE113" s="59"/>
      <c r="CF113" s="59"/>
    </row>
    <row r="114" spans="2:84" ht="49.5" customHeight="1">
      <c r="B114" s="145" t="s">
        <v>275</v>
      </c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3"/>
      <c r="BY114" s="143"/>
      <c r="BZ114" s="59" t="s">
        <v>168</v>
      </c>
      <c r="CA114" s="59"/>
      <c r="CB114" s="59"/>
      <c r="CC114" s="59"/>
      <c r="CD114" s="59">
        <v>3.76</v>
      </c>
      <c r="CE114" s="59"/>
      <c r="CF114" s="59"/>
    </row>
    <row r="115" spans="2:84">
      <c r="B115" s="12"/>
      <c r="AP115" s="21" t="s">
        <v>256</v>
      </c>
      <c r="BS115" s="13"/>
      <c r="BY115" s="143"/>
      <c r="BZ115" s="59" t="s">
        <v>169</v>
      </c>
      <c r="CA115" s="59"/>
      <c r="CB115" s="59"/>
      <c r="CC115" s="59"/>
      <c r="CD115" s="59">
        <v>4.46</v>
      </c>
      <c r="CE115" s="59"/>
      <c r="CF115" s="59"/>
    </row>
    <row r="116" spans="2:84">
      <c r="B116" s="12"/>
      <c r="G116" s="62">
        <f>+AI136/10</f>
        <v>1.5</v>
      </c>
      <c r="H116" s="62"/>
      <c r="I116" s="1" t="s">
        <v>0</v>
      </c>
      <c r="M116" s="62">
        <f>+G116</f>
        <v>1.5</v>
      </c>
      <c r="N116" s="62"/>
      <c r="O116" s="1" t="s">
        <v>0</v>
      </c>
      <c r="S116" s="62">
        <f>+M116</f>
        <v>1.5</v>
      </c>
      <c r="T116" s="62"/>
      <c r="U116" s="1" t="s">
        <v>0</v>
      </c>
      <c r="Y116" s="62">
        <f>+S116</f>
        <v>1.5</v>
      </c>
      <c r="Z116" s="62"/>
      <c r="AA116" s="1" t="s">
        <v>0</v>
      </c>
      <c r="AE116" s="62">
        <f>+Y116</f>
        <v>1.5</v>
      </c>
      <c r="AF116" s="62"/>
      <c r="AG116" s="1" t="s">
        <v>0</v>
      </c>
      <c r="AL116" s="62">
        <f>+AE116</f>
        <v>1.5</v>
      </c>
      <c r="AM116" s="62"/>
      <c r="AN116" s="1" t="s">
        <v>0</v>
      </c>
      <c r="AR116" s="62">
        <f>+AL116</f>
        <v>1.5</v>
      </c>
      <c r="AS116" s="62"/>
      <c r="AT116" s="1" t="s">
        <v>0</v>
      </c>
      <c r="AX116" s="62">
        <f>+AR116</f>
        <v>1.5</v>
      </c>
      <c r="AY116" s="62"/>
      <c r="AZ116" s="1" t="s">
        <v>0</v>
      </c>
      <c r="BD116" s="62">
        <f>+AX116</f>
        <v>1.5</v>
      </c>
      <c r="BE116" s="62"/>
      <c r="BF116" s="1" t="s">
        <v>0</v>
      </c>
      <c r="BJ116" s="62">
        <f>+BD116</f>
        <v>1.5</v>
      </c>
      <c r="BK116" s="62"/>
      <c r="BL116" s="1" t="s">
        <v>0</v>
      </c>
      <c r="BS116" s="13"/>
      <c r="BY116" s="143"/>
      <c r="BZ116" s="59" t="s">
        <v>170</v>
      </c>
      <c r="CA116" s="59"/>
      <c r="CB116" s="59"/>
      <c r="CC116" s="59"/>
      <c r="CD116" s="59">
        <v>5.14</v>
      </c>
      <c r="CE116" s="59"/>
      <c r="CF116" s="59"/>
    </row>
    <row r="117" spans="2:84">
      <c r="B117" s="12"/>
      <c r="BS117" s="13"/>
      <c r="BY117" s="143"/>
      <c r="BZ117" s="59" t="s">
        <v>171</v>
      </c>
      <c r="CA117" s="59"/>
      <c r="CB117" s="59"/>
      <c r="CC117" s="59"/>
      <c r="CD117" s="59">
        <v>4.3499999999999996</v>
      </c>
      <c r="CE117" s="59"/>
      <c r="CF117" s="59"/>
    </row>
    <row r="118" spans="2:84">
      <c r="B118" s="12"/>
      <c r="BS118" s="13"/>
      <c r="BY118" s="143"/>
      <c r="BZ118" s="59" t="s">
        <v>172</v>
      </c>
      <c r="CA118" s="59"/>
      <c r="CB118" s="59"/>
      <c r="CC118" s="59"/>
      <c r="CD118" s="59">
        <v>5.97</v>
      </c>
      <c r="CE118" s="59"/>
      <c r="CF118" s="59"/>
    </row>
    <row r="119" spans="2:84">
      <c r="B119" s="12"/>
      <c r="AG119" s="1" t="s">
        <v>5</v>
      </c>
      <c r="AM119" s="1" t="s">
        <v>6</v>
      </c>
      <c r="BS119" s="13"/>
      <c r="BY119" s="143"/>
      <c r="BZ119" s="59" t="s">
        <v>173</v>
      </c>
      <c r="CA119" s="59"/>
      <c r="CB119" s="59"/>
      <c r="CC119" s="59"/>
      <c r="CD119" s="59">
        <v>7.52</v>
      </c>
      <c r="CE119" s="59"/>
      <c r="CF119" s="59"/>
    </row>
    <row r="120" spans="2:84">
      <c r="B120" s="12"/>
      <c r="BS120" s="13"/>
      <c r="BY120" s="143"/>
      <c r="BZ120" s="59" t="s">
        <v>174</v>
      </c>
      <c r="CA120" s="59"/>
      <c r="CB120" s="59"/>
      <c r="CC120" s="59"/>
      <c r="CD120" s="59">
        <v>4.74</v>
      </c>
      <c r="CE120" s="59"/>
      <c r="CF120" s="59"/>
    </row>
    <row r="121" spans="2:84">
      <c r="B121" s="12"/>
      <c r="Z121" s="1" t="s">
        <v>4</v>
      </c>
      <c r="BS121" s="13"/>
      <c r="BY121" s="143"/>
      <c r="BZ121" s="59" t="s">
        <v>175</v>
      </c>
      <c r="CA121" s="59"/>
      <c r="CB121" s="59"/>
      <c r="CC121" s="59"/>
      <c r="CD121" s="59">
        <v>6.51</v>
      </c>
      <c r="CE121" s="59"/>
      <c r="CF121" s="59"/>
    </row>
    <row r="122" spans="2:84">
      <c r="B122" s="12"/>
      <c r="L122" s="14" t="s">
        <v>47</v>
      </c>
      <c r="N122" s="62">
        <f>ATAN(BQ124/(AI136/2))*180/PI()</f>
        <v>17.744671625056935</v>
      </c>
      <c r="O122" s="62"/>
      <c r="P122" s="15" t="s">
        <v>48</v>
      </c>
      <c r="AS122" s="1" t="s">
        <v>7</v>
      </c>
      <c r="BS122" s="13"/>
      <c r="BY122" s="143"/>
      <c r="BZ122" s="59" t="s">
        <v>176</v>
      </c>
      <c r="CA122" s="59"/>
      <c r="CB122" s="59"/>
      <c r="CC122" s="59"/>
      <c r="CD122" s="59">
        <v>8.23</v>
      </c>
      <c r="CE122" s="59"/>
      <c r="CF122" s="59"/>
    </row>
    <row r="123" spans="2:84">
      <c r="B123" s="12"/>
      <c r="BQ123" s="16" t="s">
        <v>0</v>
      </c>
      <c r="BS123" s="13"/>
      <c r="BY123" s="143"/>
      <c r="BZ123" s="59" t="s">
        <v>177</v>
      </c>
      <c r="CA123" s="59"/>
      <c r="CB123" s="59"/>
      <c r="CC123" s="59"/>
      <c r="CD123" s="59">
        <v>4.95</v>
      </c>
      <c r="CE123" s="59"/>
      <c r="CF123" s="59"/>
    </row>
    <row r="124" spans="2:84">
      <c r="B124" s="12"/>
      <c r="T124" s="1" t="s">
        <v>3</v>
      </c>
      <c r="AY124" s="1" t="s">
        <v>8</v>
      </c>
      <c r="BQ124" s="60">
        <v>2.4</v>
      </c>
      <c r="BS124" s="13"/>
      <c r="BY124" s="143"/>
      <c r="BZ124" s="59" t="s">
        <v>178</v>
      </c>
      <c r="CA124" s="59"/>
      <c r="CB124" s="59"/>
      <c r="CC124" s="59"/>
      <c r="CD124" s="59">
        <v>6.8</v>
      </c>
      <c r="CE124" s="59"/>
      <c r="CF124" s="59"/>
    </row>
    <row r="125" spans="2:84">
      <c r="B125" s="12"/>
      <c r="BQ125" s="60"/>
      <c r="BS125" s="13"/>
      <c r="BY125" s="143"/>
      <c r="BZ125" s="59" t="s">
        <v>179</v>
      </c>
      <c r="CA125" s="59"/>
      <c r="CB125" s="59"/>
      <c r="CC125" s="59"/>
      <c r="CD125" s="59">
        <v>8.59</v>
      </c>
      <c r="CE125" s="59"/>
      <c r="CF125" s="59"/>
    </row>
    <row r="126" spans="2:84">
      <c r="B126" s="12"/>
      <c r="N126" s="1" t="s">
        <v>2</v>
      </c>
      <c r="AH126" s="1" t="s">
        <v>41</v>
      </c>
      <c r="AK126" s="1" t="s">
        <v>42</v>
      </c>
      <c r="BE126" s="1" t="s">
        <v>9</v>
      </c>
      <c r="BQ126" s="60"/>
      <c r="BS126" s="13"/>
      <c r="BY126" s="143"/>
      <c r="BZ126" s="59" t="s">
        <v>180</v>
      </c>
      <c r="CA126" s="59"/>
      <c r="CB126" s="59"/>
      <c r="CC126" s="59"/>
      <c r="CD126" s="59">
        <v>5.41</v>
      </c>
      <c r="CE126" s="59"/>
      <c r="CF126" s="59"/>
    </row>
    <row r="127" spans="2:84">
      <c r="B127" s="12"/>
      <c r="AD127" s="1" t="s">
        <v>40</v>
      </c>
      <c r="AO127" s="1" t="s">
        <v>51</v>
      </c>
      <c r="AQ127" s="1" t="s">
        <v>43</v>
      </c>
      <c r="BS127" s="13"/>
      <c r="BY127" s="143"/>
      <c r="BZ127" s="59" t="s">
        <v>181</v>
      </c>
      <c r="CA127" s="59"/>
      <c r="CB127" s="59"/>
      <c r="CC127" s="59"/>
      <c r="CD127" s="59">
        <v>7.07</v>
      </c>
      <c r="CE127" s="59"/>
      <c r="CF127" s="59"/>
    </row>
    <row r="128" spans="2:84">
      <c r="B128" s="12"/>
      <c r="H128" s="1" t="s">
        <v>1</v>
      </c>
      <c r="Q128" s="1" t="s">
        <v>36</v>
      </c>
      <c r="U128" s="1" t="s">
        <v>37</v>
      </c>
      <c r="X128" s="1" t="s">
        <v>38</v>
      </c>
      <c r="AA128" s="1" t="s">
        <v>39</v>
      </c>
      <c r="AU128" s="1" t="s">
        <v>44</v>
      </c>
      <c r="AX128" s="1" t="s">
        <v>45</v>
      </c>
      <c r="BB128" s="1" t="s">
        <v>251</v>
      </c>
      <c r="BK128" s="1" t="s">
        <v>10</v>
      </c>
      <c r="BS128" s="13"/>
      <c r="BY128" s="143"/>
      <c r="BZ128" s="59" t="s">
        <v>182</v>
      </c>
      <c r="CA128" s="59"/>
      <c r="CB128" s="59"/>
      <c r="CC128" s="59"/>
      <c r="CD128" s="59">
        <v>6.6</v>
      </c>
      <c r="CE128" s="59"/>
      <c r="CF128" s="59"/>
    </row>
    <row r="129" spans="2:84">
      <c r="B129" s="12"/>
      <c r="K129" s="1" t="s">
        <v>34</v>
      </c>
      <c r="N129" s="1" t="s">
        <v>35</v>
      </c>
      <c r="BE129" s="1" t="s">
        <v>263</v>
      </c>
      <c r="BH129" s="1" t="s">
        <v>264</v>
      </c>
      <c r="BS129" s="13"/>
      <c r="BY129" s="143"/>
      <c r="BZ129" s="59" t="s">
        <v>183</v>
      </c>
      <c r="CA129" s="59"/>
      <c r="CB129" s="59"/>
      <c r="CC129" s="59"/>
      <c r="CD129" s="59">
        <v>8.66</v>
      </c>
      <c r="CE129" s="59"/>
      <c r="CF129" s="59"/>
    </row>
    <row r="130" spans="2:84">
      <c r="B130" s="12"/>
      <c r="G130" s="15" t="s">
        <v>46</v>
      </c>
      <c r="BS130" s="13"/>
      <c r="BY130" s="143"/>
      <c r="BZ130" s="59" t="s">
        <v>184</v>
      </c>
      <c r="CA130" s="59"/>
      <c r="CB130" s="59"/>
      <c r="CC130" s="59"/>
      <c r="CD130" s="59">
        <v>10.7</v>
      </c>
      <c r="CE130" s="59"/>
      <c r="CF130" s="59"/>
    </row>
    <row r="131" spans="2:84">
      <c r="B131" s="12"/>
      <c r="H131" s="1" t="s">
        <v>13</v>
      </c>
      <c r="O131" s="1" t="s">
        <v>14</v>
      </c>
      <c r="V131" s="1" t="s">
        <v>15</v>
      </c>
      <c r="AC131" s="1" t="s">
        <v>16</v>
      </c>
      <c r="AJ131" s="1" t="s">
        <v>17</v>
      </c>
      <c r="AQ131" s="1" t="s">
        <v>18</v>
      </c>
      <c r="AX131" s="1" t="s">
        <v>19</v>
      </c>
      <c r="BD131" s="1" t="s">
        <v>20</v>
      </c>
      <c r="BK131" s="1" t="s">
        <v>52</v>
      </c>
      <c r="BS131" s="13"/>
      <c r="BY131" s="143"/>
      <c r="BZ131" s="59" t="s">
        <v>185</v>
      </c>
      <c r="CA131" s="59"/>
      <c r="CB131" s="59"/>
      <c r="CC131" s="59"/>
      <c r="CD131" s="59">
        <v>6.82</v>
      </c>
      <c r="CE131" s="59"/>
      <c r="CF131" s="59"/>
    </row>
    <row r="132" spans="2:84">
      <c r="B132" s="12"/>
      <c r="BS132" s="13"/>
      <c r="BY132" s="143"/>
      <c r="BZ132" s="59" t="s">
        <v>186</v>
      </c>
      <c r="CA132" s="59"/>
      <c r="CB132" s="59"/>
      <c r="CC132" s="59"/>
      <c r="CD132" s="59">
        <v>8.9600000000000009</v>
      </c>
      <c r="CE132" s="59"/>
      <c r="CF132" s="59"/>
    </row>
    <row r="133" spans="2:84">
      <c r="B133" s="12"/>
      <c r="BS133" s="13"/>
      <c r="BY133" s="143"/>
      <c r="BZ133" s="59" t="s">
        <v>187</v>
      </c>
      <c r="CA133" s="59"/>
      <c r="CB133" s="59"/>
      <c r="CC133" s="59"/>
      <c r="CD133" s="59">
        <v>8.74</v>
      </c>
      <c r="CE133" s="59"/>
      <c r="CF133" s="59"/>
    </row>
    <row r="134" spans="2:84">
      <c r="B134" s="12"/>
      <c r="G134" s="62">
        <f>AI136/9</f>
        <v>1.6666666666666667</v>
      </c>
      <c r="H134" s="62"/>
      <c r="I134" s="1" t="s">
        <v>0</v>
      </c>
      <c r="N134" s="62">
        <f>+G134</f>
        <v>1.6666666666666667</v>
      </c>
      <c r="O134" s="62"/>
      <c r="P134" s="1" t="s">
        <v>0</v>
      </c>
      <c r="U134" s="62">
        <f>+N134</f>
        <v>1.6666666666666667</v>
      </c>
      <c r="V134" s="62"/>
      <c r="W134" s="1" t="s">
        <v>0</v>
      </c>
      <c r="AB134" s="62">
        <f>+U134</f>
        <v>1.6666666666666667</v>
      </c>
      <c r="AC134" s="62"/>
      <c r="AD134" s="1" t="s">
        <v>0</v>
      </c>
      <c r="AI134" s="62">
        <f>+AB134</f>
        <v>1.6666666666666667</v>
      </c>
      <c r="AJ134" s="62"/>
      <c r="AK134" s="1" t="s">
        <v>0</v>
      </c>
      <c r="AP134" s="62">
        <f>+AI134</f>
        <v>1.6666666666666667</v>
      </c>
      <c r="AQ134" s="62"/>
      <c r="AR134" s="1" t="s">
        <v>0</v>
      </c>
      <c r="AW134" s="62">
        <f>+AP134</f>
        <v>1.6666666666666667</v>
      </c>
      <c r="AX134" s="62"/>
      <c r="AY134" s="1" t="s">
        <v>0</v>
      </c>
      <c r="BD134" s="62">
        <f>+AW134</f>
        <v>1.6666666666666667</v>
      </c>
      <c r="BE134" s="62"/>
      <c r="BF134" s="1" t="s">
        <v>0</v>
      </c>
      <c r="BJ134" s="62">
        <f>+BD134</f>
        <v>1.6666666666666667</v>
      </c>
      <c r="BK134" s="62"/>
      <c r="BL134" s="1" t="s">
        <v>0</v>
      </c>
      <c r="BS134" s="13"/>
      <c r="BY134" s="143"/>
      <c r="BZ134" s="59" t="s">
        <v>188</v>
      </c>
      <c r="CA134" s="59"/>
      <c r="CB134" s="59"/>
      <c r="CC134" s="59"/>
      <c r="CD134" s="59">
        <v>6.85</v>
      </c>
      <c r="CE134" s="59"/>
      <c r="CF134" s="59"/>
    </row>
    <row r="135" spans="2:84">
      <c r="B135" s="12"/>
      <c r="BS135" s="13"/>
      <c r="BY135" s="143"/>
      <c r="BZ135" s="59" t="s">
        <v>189</v>
      </c>
      <c r="CA135" s="59"/>
      <c r="CB135" s="59"/>
      <c r="CC135" s="59"/>
      <c r="CD135" s="59">
        <v>8.99</v>
      </c>
      <c r="CE135" s="59"/>
      <c r="CF135" s="59"/>
    </row>
    <row r="136" spans="2:84">
      <c r="B136" s="12"/>
      <c r="AI136" s="61">
        <v>15</v>
      </c>
      <c r="AJ136" s="61"/>
      <c r="AK136" s="1" t="s">
        <v>0</v>
      </c>
      <c r="BS136" s="13"/>
      <c r="BY136" s="143"/>
      <c r="BZ136" s="59" t="s">
        <v>190</v>
      </c>
      <c r="CA136" s="59"/>
      <c r="CB136" s="59"/>
      <c r="CC136" s="59"/>
      <c r="CD136" s="59">
        <v>11.1</v>
      </c>
      <c r="CE136" s="59"/>
      <c r="CF136" s="59"/>
    </row>
    <row r="137" spans="2:84">
      <c r="B137" s="12"/>
      <c r="BS137" s="13"/>
      <c r="BY137" s="143"/>
      <c r="BZ137" s="59" t="s">
        <v>191</v>
      </c>
      <c r="CA137" s="59"/>
      <c r="CB137" s="59"/>
      <c r="CC137" s="59"/>
      <c r="CD137" s="59">
        <v>8.77</v>
      </c>
      <c r="CE137" s="59"/>
      <c r="CF137" s="59"/>
    </row>
    <row r="138" spans="2:84">
      <c r="B138" s="12"/>
      <c r="K138" s="63" t="s">
        <v>49</v>
      </c>
      <c r="L138" s="64"/>
      <c r="M138" s="63" t="s">
        <v>50</v>
      </c>
      <c r="N138" s="69"/>
      <c r="O138" s="69"/>
      <c r="P138" s="64"/>
      <c r="Q138" s="75" t="s">
        <v>233</v>
      </c>
      <c r="R138" s="76"/>
      <c r="S138" s="76"/>
      <c r="T138" s="76"/>
      <c r="U138" s="76"/>
      <c r="V138" s="76"/>
      <c r="W138" s="77"/>
      <c r="X138" s="78" t="s">
        <v>235</v>
      </c>
      <c r="Y138" s="79"/>
      <c r="Z138" s="79"/>
      <c r="AA138" s="80"/>
      <c r="AB138" s="78" t="s">
        <v>236</v>
      </c>
      <c r="AC138" s="79"/>
      <c r="AD138" s="80"/>
      <c r="AE138" s="78" t="s">
        <v>237</v>
      </c>
      <c r="AF138" s="79"/>
      <c r="AG138" s="79"/>
      <c r="AH138" s="79"/>
      <c r="AI138" s="135" t="s">
        <v>49</v>
      </c>
      <c r="AJ138" s="64"/>
      <c r="AK138" s="63" t="s">
        <v>50</v>
      </c>
      <c r="AL138" s="69"/>
      <c r="AM138" s="69"/>
      <c r="AN138" s="64"/>
      <c r="AO138" s="75" t="s">
        <v>233</v>
      </c>
      <c r="AP138" s="76"/>
      <c r="AQ138" s="76"/>
      <c r="AR138" s="76"/>
      <c r="AS138" s="76"/>
      <c r="AT138" s="76"/>
      <c r="AU138" s="77"/>
      <c r="AV138" s="78" t="s">
        <v>235</v>
      </c>
      <c r="AW138" s="79"/>
      <c r="AX138" s="79"/>
      <c r="AY138" s="80"/>
      <c r="AZ138" s="78" t="s">
        <v>236</v>
      </c>
      <c r="BA138" s="79"/>
      <c r="BB138" s="80"/>
      <c r="BC138" s="78" t="s">
        <v>237</v>
      </c>
      <c r="BD138" s="79"/>
      <c r="BE138" s="79"/>
      <c r="BF138" s="80"/>
      <c r="BS138" s="13"/>
      <c r="BY138" s="143"/>
      <c r="BZ138" s="59" t="s">
        <v>192</v>
      </c>
      <c r="CA138" s="59"/>
      <c r="CB138" s="59"/>
      <c r="CC138" s="59"/>
      <c r="CD138" s="59">
        <v>11.1</v>
      </c>
      <c r="CE138" s="59"/>
      <c r="CF138" s="59"/>
    </row>
    <row r="139" spans="2:84">
      <c r="B139" s="12"/>
      <c r="K139" s="65"/>
      <c r="L139" s="66"/>
      <c r="M139" s="65"/>
      <c r="N139" s="70"/>
      <c r="O139" s="70"/>
      <c r="P139" s="66"/>
      <c r="Q139" s="75"/>
      <c r="R139" s="76"/>
      <c r="S139" s="76"/>
      <c r="T139" s="76"/>
      <c r="U139" s="76"/>
      <c r="V139" s="76"/>
      <c r="W139" s="77"/>
      <c r="X139" s="81"/>
      <c r="Y139" s="82"/>
      <c r="Z139" s="82"/>
      <c r="AA139" s="83"/>
      <c r="AB139" s="81"/>
      <c r="AC139" s="82"/>
      <c r="AD139" s="83"/>
      <c r="AE139" s="81"/>
      <c r="AF139" s="82"/>
      <c r="AG139" s="82"/>
      <c r="AH139" s="82"/>
      <c r="AI139" s="136"/>
      <c r="AJ139" s="66"/>
      <c r="AK139" s="65"/>
      <c r="AL139" s="70"/>
      <c r="AM139" s="70"/>
      <c r="AN139" s="66"/>
      <c r="AO139" s="75"/>
      <c r="AP139" s="76"/>
      <c r="AQ139" s="76"/>
      <c r="AR139" s="76"/>
      <c r="AS139" s="76"/>
      <c r="AT139" s="76"/>
      <c r="AU139" s="77"/>
      <c r="AV139" s="81"/>
      <c r="AW139" s="82"/>
      <c r="AX139" s="82"/>
      <c r="AY139" s="83"/>
      <c r="AZ139" s="81"/>
      <c r="BA139" s="82"/>
      <c r="BB139" s="83"/>
      <c r="BC139" s="81"/>
      <c r="BD139" s="82"/>
      <c r="BE139" s="82"/>
      <c r="BF139" s="83"/>
      <c r="BS139" s="13"/>
      <c r="BY139" s="143"/>
      <c r="BZ139" s="59" t="s">
        <v>193</v>
      </c>
      <c r="CA139" s="59"/>
      <c r="CB139" s="59"/>
      <c r="CC139" s="59"/>
      <c r="CD139" s="59">
        <v>13.4</v>
      </c>
      <c r="CE139" s="59"/>
      <c r="CF139" s="59"/>
    </row>
    <row r="140" spans="2:84">
      <c r="B140" s="12"/>
      <c r="K140" s="65"/>
      <c r="L140" s="66"/>
      <c r="M140" s="65"/>
      <c r="N140" s="70"/>
      <c r="O140" s="70"/>
      <c r="P140" s="66"/>
      <c r="Q140" s="75"/>
      <c r="R140" s="76"/>
      <c r="S140" s="76"/>
      <c r="T140" s="76"/>
      <c r="U140" s="76"/>
      <c r="V140" s="76"/>
      <c r="W140" s="77"/>
      <c r="X140" s="81"/>
      <c r="Y140" s="82"/>
      <c r="Z140" s="82"/>
      <c r="AA140" s="83"/>
      <c r="AB140" s="81"/>
      <c r="AC140" s="82"/>
      <c r="AD140" s="83"/>
      <c r="AE140" s="81"/>
      <c r="AF140" s="82"/>
      <c r="AG140" s="82"/>
      <c r="AH140" s="82"/>
      <c r="AI140" s="136"/>
      <c r="AJ140" s="66"/>
      <c r="AK140" s="65"/>
      <c r="AL140" s="70"/>
      <c r="AM140" s="70"/>
      <c r="AN140" s="66"/>
      <c r="AO140" s="75"/>
      <c r="AP140" s="76"/>
      <c r="AQ140" s="76"/>
      <c r="AR140" s="76"/>
      <c r="AS140" s="76"/>
      <c r="AT140" s="76"/>
      <c r="AU140" s="77"/>
      <c r="AV140" s="81"/>
      <c r="AW140" s="82"/>
      <c r="AX140" s="82"/>
      <c r="AY140" s="83"/>
      <c r="AZ140" s="81"/>
      <c r="BA140" s="82"/>
      <c r="BB140" s="83"/>
      <c r="BC140" s="81"/>
      <c r="BD140" s="82"/>
      <c r="BE140" s="82"/>
      <c r="BF140" s="83"/>
      <c r="BS140" s="13"/>
      <c r="BY140" s="143"/>
      <c r="BZ140" s="59" t="s">
        <v>194</v>
      </c>
      <c r="CA140" s="59"/>
      <c r="CB140" s="59"/>
      <c r="CC140" s="59"/>
      <c r="CD140" s="59">
        <v>9.32</v>
      </c>
      <c r="CE140" s="59"/>
      <c r="CF140" s="59"/>
    </row>
    <row r="141" spans="2:84" ht="12" thickBot="1">
      <c r="B141" s="12"/>
      <c r="K141" s="67"/>
      <c r="L141" s="68"/>
      <c r="M141" s="67"/>
      <c r="N141" s="71"/>
      <c r="O141" s="71"/>
      <c r="P141" s="68"/>
      <c r="Q141" s="72" t="s">
        <v>232</v>
      </c>
      <c r="R141" s="73"/>
      <c r="S141" s="73"/>
      <c r="T141" s="73" t="s">
        <v>234</v>
      </c>
      <c r="U141" s="73"/>
      <c r="V141" s="73"/>
      <c r="W141" s="74"/>
      <c r="X141" s="84"/>
      <c r="Y141" s="85"/>
      <c r="Z141" s="85"/>
      <c r="AA141" s="86"/>
      <c r="AB141" s="84"/>
      <c r="AC141" s="85"/>
      <c r="AD141" s="86"/>
      <c r="AE141" s="84"/>
      <c r="AF141" s="85"/>
      <c r="AG141" s="85"/>
      <c r="AH141" s="85"/>
      <c r="AI141" s="137"/>
      <c r="AJ141" s="68"/>
      <c r="AK141" s="67"/>
      <c r="AL141" s="71"/>
      <c r="AM141" s="71"/>
      <c r="AN141" s="68"/>
      <c r="AO141" s="72" t="s">
        <v>232</v>
      </c>
      <c r="AP141" s="73"/>
      <c r="AQ141" s="73"/>
      <c r="AR141" s="73" t="s">
        <v>234</v>
      </c>
      <c r="AS141" s="73"/>
      <c r="AT141" s="73"/>
      <c r="AU141" s="74"/>
      <c r="AV141" s="84"/>
      <c r="AW141" s="85"/>
      <c r="AX141" s="85"/>
      <c r="AY141" s="86"/>
      <c r="AZ141" s="84"/>
      <c r="BA141" s="85"/>
      <c r="BB141" s="86"/>
      <c r="BC141" s="84"/>
      <c r="BD141" s="85"/>
      <c r="BE141" s="85"/>
      <c r="BF141" s="86"/>
      <c r="BS141" s="13"/>
      <c r="BY141" s="143"/>
      <c r="BZ141" s="59" t="s">
        <v>195</v>
      </c>
      <c r="CA141" s="59"/>
      <c r="CB141" s="59"/>
      <c r="CC141" s="59"/>
      <c r="CD141" s="59">
        <v>11.8</v>
      </c>
      <c r="CE141" s="59"/>
      <c r="CF141" s="59"/>
    </row>
    <row r="142" spans="2:84" ht="12" thickTop="1">
      <c r="B142" s="12"/>
      <c r="K142" s="50" t="s">
        <v>1</v>
      </c>
      <c r="L142" s="51"/>
      <c r="M142" s="47">
        <f>G116/COS(N122*PI()/180)</f>
        <v>1.5749285698088025</v>
      </c>
      <c r="N142" s="48"/>
      <c r="O142" s="48"/>
      <c r="P142" s="49"/>
      <c r="Q142" s="22">
        <v>2</v>
      </c>
      <c r="R142" s="2" t="s">
        <v>56</v>
      </c>
      <c r="S142" s="2"/>
      <c r="T142" s="98" t="s">
        <v>120</v>
      </c>
      <c r="U142" s="98"/>
      <c r="V142" s="98"/>
      <c r="W142" s="99"/>
      <c r="X142" s="101">
        <f>Q142*M142</f>
        <v>3.1498571396176049</v>
      </c>
      <c r="Y142" s="102"/>
      <c r="Z142" s="102"/>
      <c r="AA142" s="103"/>
      <c r="AB142" s="89" cm="1">
        <f t="array" ref="AB142">INDEX($CD$4:$CD$176,MATCH(T142,$BZ$4:$BZ$176,0),0)</f>
        <v>28.4</v>
      </c>
      <c r="AC142" s="90"/>
      <c r="AD142" s="91"/>
      <c r="AE142" s="101">
        <f t="shared" ref="AE142:AE158" si="30">AB142*X142</f>
        <v>89.45594276513998</v>
      </c>
      <c r="AF142" s="102"/>
      <c r="AG142" s="102"/>
      <c r="AH142" s="102"/>
      <c r="AI142" s="148" t="s">
        <v>41</v>
      </c>
      <c r="AJ142" s="149"/>
      <c r="AK142" s="34">
        <f>SQRT((5*G116*TAN(N122*PI()/180))^2+(5*G116-4*G134)^2)</f>
        <v>2.5405598683054968</v>
      </c>
      <c r="AL142" s="35"/>
      <c r="AM142" s="35"/>
      <c r="AN142" s="36"/>
      <c r="AO142" s="24">
        <v>1</v>
      </c>
      <c r="AP142" s="4" t="s">
        <v>56</v>
      </c>
      <c r="AQ142" s="4"/>
      <c r="AR142" s="117" t="s">
        <v>78</v>
      </c>
      <c r="AS142" s="117"/>
      <c r="AT142" s="117"/>
      <c r="AU142" s="118"/>
      <c r="AV142" s="104">
        <f>AO142*AK142</f>
        <v>2.5405598683054968</v>
      </c>
      <c r="AW142" s="105"/>
      <c r="AX142" s="105"/>
      <c r="AY142" s="106"/>
      <c r="AZ142" s="92" cm="1">
        <f t="array" ref="AZ142">INDEX($CD$4:$CD$176,MATCH(AR142,$BZ$4:$BZ$176,0),0)</f>
        <v>3.77</v>
      </c>
      <c r="BA142" s="93"/>
      <c r="BB142" s="94"/>
      <c r="BC142" s="101">
        <f>AZ142*AV142</f>
        <v>9.5779107035117228</v>
      </c>
      <c r="BD142" s="102"/>
      <c r="BE142" s="102"/>
      <c r="BF142" s="103"/>
      <c r="BS142" s="13"/>
      <c r="BY142" s="143"/>
      <c r="BZ142" s="59" t="s">
        <v>196</v>
      </c>
      <c r="CA142" s="59"/>
      <c r="CB142" s="59"/>
      <c r="CC142" s="59"/>
      <c r="CD142" s="59">
        <v>14.3</v>
      </c>
      <c r="CE142" s="59"/>
      <c r="CF142" s="59"/>
    </row>
    <row r="143" spans="2:84">
      <c r="B143" s="12"/>
      <c r="K143" s="50" t="s">
        <v>2</v>
      </c>
      <c r="L143" s="51"/>
      <c r="M143" s="34">
        <f>+M142</f>
        <v>1.5749285698088025</v>
      </c>
      <c r="N143" s="35"/>
      <c r="O143" s="35"/>
      <c r="P143" s="36"/>
      <c r="Q143" s="3">
        <f>+Q142</f>
        <v>2</v>
      </c>
      <c r="R143" s="4" t="s">
        <v>56</v>
      </c>
      <c r="S143" s="4"/>
      <c r="T143" s="93" t="str">
        <f>+T142</f>
        <v>L.100.20</v>
      </c>
      <c r="U143" s="93"/>
      <c r="V143" s="93"/>
      <c r="W143" s="94"/>
      <c r="X143" s="104">
        <f t="shared" ref="X143:X151" si="31">Q143*M143</f>
        <v>3.1498571396176049</v>
      </c>
      <c r="Y143" s="105"/>
      <c r="Z143" s="105"/>
      <c r="AA143" s="106"/>
      <c r="AB143" s="92" cm="1">
        <f t="array" ref="AB143">INDEX($CD$4:$CD$176,MATCH(T143,$BZ$4:$BZ$176,0),0)</f>
        <v>28.4</v>
      </c>
      <c r="AC143" s="93"/>
      <c r="AD143" s="94"/>
      <c r="AE143" s="104">
        <f t="shared" si="30"/>
        <v>89.45594276513998</v>
      </c>
      <c r="AF143" s="105"/>
      <c r="AG143" s="105"/>
      <c r="AH143" s="105"/>
      <c r="AI143" s="32" t="s">
        <v>42</v>
      </c>
      <c r="AJ143" s="33"/>
      <c r="AK143" s="34">
        <f>+AK142</f>
        <v>2.5405598683054968</v>
      </c>
      <c r="AL143" s="35"/>
      <c r="AM143" s="35"/>
      <c r="AN143" s="36"/>
      <c r="AO143" s="3">
        <f>+AO142</f>
        <v>1</v>
      </c>
      <c r="AP143" s="4" t="s">
        <v>56</v>
      </c>
      <c r="AQ143" s="4"/>
      <c r="AR143" s="93" t="str">
        <f>+AR142</f>
        <v>L.50.5</v>
      </c>
      <c r="AS143" s="93"/>
      <c r="AT143" s="93"/>
      <c r="AU143" s="94"/>
      <c r="AV143" s="104">
        <f t="shared" ref="AV143:AV149" si="32">AO143*AK143</f>
        <v>2.5405598683054968</v>
      </c>
      <c r="AW143" s="105"/>
      <c r="AX143" s="105"/>
      <c r="AY143" s="106"/>
      <c r="AZ143" s="92" cm="1">
        <f t="array" ref="AZ143">INDEX($CD$4:$CD$176,MATCH(AR143,$BZ$4:$BZ$176,0),0)</f>
        <v>3.77</v>
      </c>
      <c r="BA143" s="93"/>
      <c r="BB143" s="94"/>
      <c r="BC143" s="104">
        <f t="shared" ref="BC143:BC149" si="33">AZ143*AV143</f>
        <v>9.5779107035117228</v>
      </c>
      <c r="BD143" s="105"/>
      <c r="BE143" s="105"/>
      <c r="BF143" s="106"/>
      <c r="BS143" s="13"/>
      <c r="BY143" s="143"/>
      <c r="BZ143" s="59" t="s">
        <v>197</v>
      </c>
      <c r="CA143" s="59"/>
      <c r="CB143" s="59"/>
      <c r="CC143" s="59"/>
      <c r="CD143" s="59">
        <v>12.2</v>
      </c>
      <c r="CE143" s="59"/>
      <c r="CF143" s="59"/>
    </row>
    <row r="144" spans="2:84">
      <c r="B144" s="12"/>
      <c r="K144" s="50" t="s">
        <v>3</v>
      </c>
      <c r="L144" s="51"/>
      <c r="M144" s="34">
        <f>+M143</f>
        <v>1.5749285698088025</v>
      </c>
      <c r="N144" s="35"/>
      <c r="O144" s="35"/>
      <c r="P144" s="36"/>
      <c r="Q144" s="3">
        <f>+Q143</f>
        <v>2</v>
      </c>
      <c r="R144" s="4" t="s">
        <v>56</v>
      </c>
      <c r="S144" s="4"/>
      <c r="T144" s="93" t="str">
        <f>+T143</f>
        <v>L.100.20</v>
      </c>
      <c r="U144" s="93"/>
      <c r="V144" s="93"/>
      <c r="W144" s="94"/>
      <c r="X144" s="104">
        <f t="shared" si="31"/>
        <v>3.1498571396176049</v>
      </c>
      <c r="Y144" s="105"/>
      <c r="Z144" s="105"/>
      <c r="AA144" s="106"/>
      <c r="AB144" s="92" cm="1">
        <f t="array" ref="AB144">INDEX($CD$4:$CD$176,MATCH(T144,$BZ$4:$BZ$176,0),0)</f>
        <v>28.4</v>
      </c>
      <c r="AC144" s="93"/>
      <c r="AD144" s="94"/>
      <c r="AE144" s="104">
        <f t="shared" si="30"/>
        <v>89.45594276513998</v>
      </c>
      <c r="AF144" s="105"/>
      <c r="AG144" s="105"/>
      <c r="AH144" s="105"/>
      <c r="AI144" s="32" t="s">
        <v>51</v>
      </c>
      <c r="AJ144" s="33"/>
      <c r="AK144" s="34">
        <f>+M158</f>
        <v>2.0324478946443976</v>
      </c>
      <c r="AL144" s="35"/>
      <c r="AM144" s="35"/>
      <c r="AN144" s="36"/>
      <c r="AO144" s="3">
        <f>+Q158</f>
        <v>1</v>
      </c>
      <c r="AP144" s="4" t="s">
        <v>56</v>
      </c>
      <c r="AQ144" s="4"/>
      <c r="AR144" s="93" t="str">
        <f>+T158</f>
        <v>L.50.5</v>
      </c>
      <c r="AS144" s="93"/>
      <c r="AT144" s="93"/>
      <c r="AU144" s="94"/>
      <c r="AV144" s="104">
        <f t="shared" si="32"/>
        <v>2.0324478946443976</v>
      </c>
      <c r="AW144" s="105"/>
      <c r="AX144" s="105"/>
      <c r="AY144" s="106"/>
      <c r="AZ144" s="92" cm="1">
        <f t="array" ref="AZ144">INDEX($CD$4:$CD$176,MATCH(AR144,$BZ$4:$BZ$176,0),0)</f>
        <v>3.77</v>
      </c>
      <c r="BA144" s="93"/>
      <c r="BB144" s="94"/>
      <c r="BC144" s="104">
        <f t="shared" si="33"/>
        <v>7.6623285628093791</v>
      </c>
      <c r="BD144" s="105"/>
      <c r="BE144" s="105"/>
      <c r="BF144" s="106"/>
      <c r="BS144" s="13"/>
      <c r="BY144" s="143"/>
      <c r="BZ144" s="59" t="s">
        <v>198</v>
      </c>
      <c r="CA144" s="59"/>
      <c r="CB144" s="59"/>
      <c r="CC144" s="59"/>
      <c r="CD144" s="59">
        <v>15</v>
      </c>
      <c r="CE144" s="59"/>
      <c r="CF144" s="59"/>
    </row>
    <row r="145" spans="2:84">
      <c r="B145" s="12"/>
      <c r="K145" s="50" t="s">
        <v>4</v>
      </c>
      <c r="L145" s="51"/>
      <c r="M145" s="34">
        <f t="shared" ref="M145:M146" si="34">+M144</f>
        <v>1.5749285698088025</v>
      </c>
      <c r="N145" s="35"/>
      <c r="O145" s="35"/>
      <c r="P145" s="36"/>
      <c r="Q145" s="3">
        <f>+Q144</f>
        <v>2</v>
      </c>
      <c r="R145" s="4" t="s">
        <v>56</v>
      </c>
      <c r="S145" s="4"/>
      <c r="T145" s="93" t="str">
        <f t="shared" ref="T145:T146" si="35">+T144</f>
        <v>L.100.20</v>
      </c>
      <c r="U145" s="93"/>
      <c r="V145" s="93"/>
      <c r="W145" s="94"/>
      <c r="X145" s="104">
        <f t="shared" si="31"/>
        <v>3.1498571396176049</v>
      </c>
      <c r="Y145" s="105"/>
      <c r="Z145" s="105"/>
      <c r="AA145" s="106"/>
      <c r="AB145" s="92" cm="1">
        <f t="array" ref="AB145">INDEX($CD$4:$CD$176,MATCH(T145,$BZ$4:$BZ$176,0),0)</f>
        <v>28.4</v>
      </c>
      <c r="AC145" s="93"/>
      <c r="AD145" s="94"/>
      <c r="AE145" s="104">
        <f t="shared" si="30"/>
        <v>89.45594276513998</v>
      </c>
      <c r="AF145" s="105"/>
      <c r="AG145" s="105"/>
      <c r="AH145" s="105"/>
      <c r="AI145" s="32" t="s">
        <v>43</v>
      </c>
      <c r="AJ145" s="33"/>
      <c r="AK145" s="34">
        <f>+M157</f>
        <v>2.1648094604375694</v>
      </c>
      <c r="AL145" s="35"/>
      <c r="AM145" s="35"/>
      <c r="AN145" s="36"/>
      <c r="AO145" s="3">
        <f>+Q157</f>
        <v>1</v>
      </c>
      <c r="AP145" s="4" t="s">
        <v>56</v>
      </c>
      <c r="AQ145" s="4"/>
      <c r="AR145" s="93" t="str">
        <f>+T157</f>
        <v>L.50.5</v>
      </c>
      <c r="AS145" s="93"/>
      <c r="AT145" s="93"/>
      <c r="AU145" s="94"/>
      <c r="AV145" s="104">
        <f t="shared" si="32"/>
        <v>2.1648094604375694</v>
      </c>
      <c r="AW145" s="105"/>
      <c r="AX145" s="105"/>
      <c r="AY145" s="106"/>
      <c r="AZ145" s="92" cm="1">
        <f t="array" ref="AZ145">INDEX($CD$4:$CD$176,MATCH(AR145,$BZ$4:$BZ$176,0),0)</f>
        <v>3.77</v>
      </c>
      <c r="BA145" s="93"/>
      <c r="BB145" s="94"/>
      <c r="BC145" s="104">
        <f t="shared" si="33"/>
        <v>8.1613316658496373</v>
      </c>
      <c r="BD145" s="105"/>
      <c r="BE145" s="105"/>
      <c r="BF145" s="106"/>
      <c r="BS145" s="13"/>
      <c r="BY145" s="143"/>
      <c r="BZ145" s="59" t="s">
        <v>199</v>
      </c>
      <c r="CA145" s="59"/>
      <c r="CB145" s="59"/>
      <c r="CC145" s="59"/>
      <c r="CD145" s="59">
        <v>17.8</v>
      </c>
      <c r="CE145" s="59"/>
      <c r="CF145" s="59"/>
    </row>
    <row r="146" spans="2:84">
      <c r="B146" s="12"/>
      <c r="K146" s="50" t="s">
        <v>5</v>
      </c>
      <c r="L146" s="51"/>
      <c r="M146" s="34">
        <f t="shared" si="34"/>
        <v>1.5749285698088025</v>
      </c>
      <c r="N146" s="35"/>
      <c r="O146" s="35"/>
      <c r="P146" s="36"/>
      <c r="Q146" s="3">
        <f t="shared" ref="Q146" si="36">+Q145</f>
        <v>2</v>
      </c>
      <c r="R146" s="4" t="s">
        <v>56</v>
      </c>
      <c r="S146" s="4"/>
      <c r="T146" s="93" t="str">
        <f t="shared" si="35"/>
        <v>L.100.20</v>
      </c>
      <c r="U146" s="93"/>
      <c r="V146" s="93"/>
      <c r="W146" s="94"/>
      <c r="X146" s="104">
        <f t="shared" si="31"/>
        <v>3.1498571396176049</v>
      </c>
      <c r="Y146" s="105"/>
      <c r="Z146" s="105"/>
      <c r="AA146" s="106"/>
      <c r="AB146" s="92" cm="1">
        <f t="array" ref="AB146">INDEX($CD$4:$CD$176,MATCH(T146,$BZ$4:$BZ$176,0),0)</f>
        <v>28.4</v>
      </c>
      <c r="AC146" s="93"/>
      <c r="AD146" s="94"/>
      <c r="AE146" s="104">
        <f t="shared" si="30"/>
        <v>89.45594276513998</v>
      </c>
      <c r="AF146" s="105"/>
      <c r="AG146" s="105"/>
      <c r="AH146" s="105"/>
      <c r="AI146" s="32" t="s">
        <v>44</v>
      </c>
      <c r="AJ146" s="33"/>
      <c r="AK146" s="34">
        <f>+M156</f>
        <v>1.5243359209832983</v>
      </c>
      <c r="AL146" s="35"/>
      <c r="AM146" s="35"/>
      <c r="AN146" s="36"/>
      <c r="AO146" s="3">
        <f>+Q156</f>
        <v>1</v>
      </c>
      <c r="AP146" s="4" t="s">
        <v>56</v>
      </c>
      <c r="AQ146" s="4"/>
      <c r="AR146" s="93" t="str">
        <f>+T156</f>
        <v>L.50.5</v>
      </c>
      <c r="AS146" s="93"/>
      <c r="AT146" s="93"/>
      <c r="AU146" s="94"/>
      <c r="AV146" s="104">
        <f t="shared" si="32"/>
        <v>1.5243359209832983</v>
      </c>
      <c r="AW146" s="105"/>
      <c r="AX146" s="105"/>
      <c r="AY146" s="106"/>
      <c r="AZ146" s="92" cm="1">
        <f t="array" ref="AZ146">INDEX($CD$4:$CD$176,MATCH(AR146,$BZ$4:$BZ$176,0),0)</f>
        <v>3.77</v>
      </c>
      <c r="BA146" s="93"/>
      <c r="BB146" s="94"/>
      <c r="BC146" s="104">
        <f t="shared" si="33"/>
        <v>5.7467464221070346</v>
      </c>
      <c r="BD146" s="105"/>
      <c r="BE146" s="105"/>
      <c r="BF146" s="106"/>
      <c r="BS146" s="13"/>
      <c r="BY146" s="143"/>
      <c r="BZ146" s="59" t="s">
        <v>200</v>
      </c>
      <c r="CA146" s="59"/>
      <c r="CB146" s="59"/>
      <c r="CC146" s="59"/>
      <c r="CD146" s="59">
        <v>20.5</v>
      </c>
      <c r="CE146" s="59"/>
      <c r="CF146" s="59"/>
    </row>
    <row r="147" spans="2:84">
      <c r="B147" s="12"/>
      <c r="K147" s="50" t="s">
        <v>6</v>
      </c>
      <c r="L147" s="51"/>
      <c r="M147" s="34">
        <f>+M146</f>
        <v>1.5749285698088025</v>
      </c>
      <c r="N147" s="35"/>
      <c r="O147" s="35"/>
      <c r="P147" s="36"/>
      <c r="Q147" s="3">
        <f>+Q146</f>
        <v>2</v>
      </c>
      <c r="R147" s="4" t="s">
        <v>56</v>
      </c>
      <c r="S147" s="4"/>
      <c r="T147" s="93" t="str">
        <f>+T146</f>
        <v>L.100.20</v>
      </c>
      <c r="U147" s="93"/>
      <c r="V147" s="93"/>
      <c r="W147" s="94"/>
      <c r="X147" s="104">
        <f t="shared" si="31"/>
        <v>3.1498571396176049</v>
      </c>
      <c r="Y147" s="105"/>
      <c r="Z147" s="105"/>
      <c r="AA147" s="106"/>
      <c r="AB147" s="92" cm="1">
        <f t="array" ref="AB147">INDEX($CD$4:$CD$176,MATCH(T147,$BZ$4:$BZ$176,0),0)</f>
        <v>28.4</v>
      </c>
      <c r="AC147" s="93"/>
      <c r="AD147" s="94"/>
      <c r="AE147" s="104">
        <f t="shared" si="30"/>
        <v>89.45594276513998</v>
      </c>
      <c r="AF147" s="105"/>
      <c r="AG147" s="105"/>
      <c r="AH147" s="105"/>
      <c r="AI147" s="32" t="s">
        <v>45</v>
      </c>
      <c r="AJ147" s="33"/>
      <c r="AK147" s="34">
        <f>+M155</f>
        <v>1.8532973617612234</v>
      </c>
      <c r="AL147" s="35"/>
      <c r="AM147" s="35"/>
      <c r="AN147" s="36"/>
      <c r="AO147" s="3">
        <f>+Q155</f>
        <v>1</v>
      </c>
      <c r="AP147" s="4" t="s">
        <v>56</v>
      </c>
      <c r="AQ147" s="4"/>
      <c r="AR147" s="93" t="str">
        <f>+T155</f>
        <v>L.50.5</v>
      </c>
      <c r="AS147" s="93"/>
      <c r="AT147" s="93"/>
      <c r="AU147" s="94"/>
      <c r="AV147" s="104">
        <f t="shared" si="32"/>
        <v>1.8532973617612234</v>
      </c>
      <c r="AW147" s="105"/>
      <c r="AX147" s="105"/>
      <c r="AY147" s="106"/>
      <c r="AZ147" s="92" cm="1">
        <f t="array" ref="AZ147">INDEX($CD$4:$CD$176,MATCH(AR147,$BZ$4:$BZ$176,0),0)</f>
        <v>3.77</v>
      </c>
      <c r="BA147" s="93"/>
      <c r="BB147" s="94"/>
      <c r="BC147" s="104">
        <f t="shared" si="33"/>
        <v>6.9869310538398119</v>
      </c>
      <c r="BD147" s="105"/>
      <c r="BE147" s="105"/>
      <c r="BF147" s="106"/>
      <c r="BS147" s="13"/>
      <c r="BY147" s="143"/>
      <c r="BZ147" s="59" t="s">
        <v>201</v>
      </c>
      <c r="CA147" s="59"/>
      <c r="CB147" s="59"/>
      <c r="CC147" s="59"/>
      <c r="CD147" s="59">
        <v>11.9</v>
      </c>
      <c r="CE147" s="59"/>
      <c r="CF147" s="59"/>
    </row>
    <row r="148" spans="2:84">
      <c r="B148" s="12"/>
      <c r="K148" s="50" t="s">
        <v>7</v>
      </c>
      <c r="L148" s="51"/>
      <c r="M148" s="34">
        <f t="shared" ref="M148:M150" si="37">+M147</f>
        <v>1.5749285698088025</v>
      </c>
      <c r="N148" s="35"/>
      <c r="O148" s="35"/>
      <c r="P148" s="36"/>
      <c r="Q148" s="3">
        <f t="shared" ref="Q148:Q150" si="38">+Q147</f>
        <v>2</v>
      </c>
      <c r="R148" s="4" t="s">
        <v>56</v>
      </c>
      <c r="S148" s="4"/>
      <c r="T148" s="93" t="str">
        <f t="shared" ref="T148:T150" si="39">+T147</f>
        <v>L.100.20</v>
      </c>
      <c r="U148" s="93"/>
      <c r="V148" s="93"/>
      <c r="W148" s="94"/>
      <c r="X148" s="104">
        <f t="shared" si="31"/>
        <v>3.1498571396176049</v>
      </c>
      <c r="Y148" s="105"/>
      <c r="Z148" s="105"/>
      <c r="AA148" s="106"/>
      <c r="AB148" s="92" cm="1">
        <f t="array" ref="AB148">INDEX($CD$4:$CD$176,MATCH(T148,$BZ$4:$BZ$176,0),0)</f>
        <v>28.4</v>
      </c>
      <c r="AC148" s="93"/>
      <c r="AD148" s="94"/>
      <c r="AE148" s="104">
        <f t="shared" si="30"/>
        <v>89.45594276513998</v>
      </c>
      <c r="AF148" s="105"/>
      <c r="AG148" s="105"/>
      <c r="AH148" s="105"/>
      <c r="AI148" s="32" t="s">
        <v>251</v>
      </c>
      <c r="AJ148" s="33"/>
      <c r="AK148" s="34">
        <f>+M154</f>
        <v>1.0162239473221988</v>
      </c>
      <c r="AL148" s="35"/>
      <c r="AM148" s="35"/>
      <c r="AN148" s="36"/>
      <c r="AO148" s="3">
        <f>+Q154</f>
        <v>1</v>
      </c>
      <c r="AP148" s="4" t="s">
        <v>56</v>
      </c>
      <c r="AQ148" s="4"/>
      <c r="AR148" s="93" t="str">
        <f>+T154</f>
        <v>L.50.5</v>
      </c>
      <c r="AS148" s="93"/>
      <c r="AT148" s="93"/>
      <c r="AU148" s="94"/>
      <c r="AV148" s="104">
        <f t="shared" si="32"/>
        <v>1.0162239473221988</v>
      </c>
      <c r="AW148" s="105"/>
      <c r="AX148" s="105"/>
      <c r="AY148" s="106"/>
      <c r="AZ148" s="92" cm="1">
        <f t="array" ref="AZ148">INDEX($CD$4:$CD$176,MATCH(AR148,$BZ$4:$BZ$176,0),0)</f>
        <v>3.77</v>
      </c>
      <c r="BA148" s="93"/>
      <c r="BB148" s="94"/>
      <c r="BC148" s="104">
        <f t="shared" si="33"/>
        <v>3.8311642814046896</v>
      </c>
      <c r="BD148" s="105"/>
      <c r="BE148" s="105"/>
      <c r="BF148" s="106"/>
      <c r="BS148" s="13"/>
      <c r="BY148" s="143"/>
      <c r="BZ148" s="59" t="s">
        <v>202</v>
      </c>
      <c r="CA148" s="59"/>
      <c r="CB148" s="59"/>
      <c r="CC148" s="59"/>
      <c r="CD148" s="59">
        <v>14.6</v>
      </c>
      <c r="CE148" s="59"/>
      <c r="CF148" s="59"/>
    </row>
    <row r="149" spans="2:84">
      <c r="B149" s="12"/>
      <c r="K149" s="50" t="s">
        <v>8</v>
      </c>
      <c r="L149" s="51"/>
      <c r="M149" s="34">
        <f t="shared" si="37"/>
        <v>1.5749285698088025</v>
      </c>
      <c r="N149" s="35"/>
      <c r="O149" s="35"/>
      <c r="P149" s="36"/>
      <c r="Q149" s="3">
        <f t="shared" si="38"/>
        <v>2</v>
      </c>
      <c r="R149" s="4" t="s">
        <v>56</v>
      </c>
      <c r="S149" s="4"/>
      <c r="T149" s="93" t="str">
        <f t="shared" si="39"/>
        <v>L.100.20</v>
      </c>
      <c r="U149" s="93"/>
      <c r="V149" s="93"/>
      <c r="W149" s="94"/>
      <c r="X149" s="104">
        <f t="shared" si="31"/>
        <v>3.1498571396176049</v>
      </c>
      <c r="Y149" s="105"/>
      <c r="Z149" s="105"/>
      <c r="AA149" s="106"/>
      <c r="AB149" s="92" cm="1">
        <f t="array" ref="AB149">INDEX($CD$4:$CD$176,MATCH(T149,$BZ$4:$BZ$176,0),0)</f>
        <v>28.4</v>
      </c>
      <c r="AC149" s="93"/>
      <c r="AD149" s="94"/>
      <c r="AE149" s="104">
        <f t="shared" si="30"/>
        <v>89.45594276513998</v>
      </c>
      <c r="AF149" s="105"/>
      <c r="AG149" s="105"/>
      <c r="AH149" s="105"/>
      <c r="AI149" s="32" t="s">
        <v>263</v>
      </c>
      <c r="AJ149" s="33"/>
      <c r="AK149" s="34">
        <f>+M153</f>
        <v>1.6429783254132653</v>
      </c>
      <c r="AL149" s="35"/>
      <c r="AM149" s="35"/>
      <c r="AN149" s="36"/>
      <c r="AO149" s="3">
        <f>+Q153</f>
        <v>2</v>
      </c>
      <c r="AP149" s="4" t="s">
        <v>56</v>
      </c>
      <c r="AQ149" s="4"/>
      <c r="AR149" s="93" t="str">
        <f>+T153</f>
        <v>L.50.5</v>
      </c>
      <c r="AS149" s="93"/>
      <c r="AT149" s="93"/>
      <c r="AU149" s="94"/>
      <c r="AV149" s="104">
        <f t="shared" si="32"/>
        <v>3.2859566508265305</v>
      </c>
      <c r="AW149" s="105"/>
      <c r="AX149" s="105"/>
      <c r="AY149" s="106"/>
      <c r="AZ149" s="92" cm="1">
        <f t="array" ref="AZ149">INDEX($CD$4:$CD$176,MATCH(AR149,$BZ$4:$BZ$176,0),0)</f>
        <v>3.77</v>
      </c>
      <c r="BA149" s="93"/>
      <c r="BB149" s="94"/>
      <c r="BC149" s="104">
        <f t="shared" si="33"/>
        <v>12.388056573616021</v>
      </c>
      <c r="BD149" s="105"/>
      <c r="BE149" s="105"/>
      <c r="BF149" s="106"/>
      <c r="BS149" s="13"/>
      <c r="BY149" s="143"/>
      <c r="BZ149" s="59" t="s">
        <v>203</v>
      </c>
      <c r="CA149" s="59"/>
      <c r="CB149" s="59"/>
      <c r="CC149" s="59"/>
      <c r="CD149" s="59">
        <v>17.3</v>
      </c>
      <c r="CE149" s="59"/>
      <c r="CF149" s="59"/>
    </row>
    <row r="150" spans="2:84" ht="12" thickBot="1">
      <c r="B150" s="12"/>
      <c r="K150" s="50" t="s">
        <v>9</v>
      </c>
      <c r="L150" s="51"/>
      <c r="M150" s="34">
        <f t="shared" si="37"/>
        <v>1.5749285698088025</v>
      </c>
      <c r="N150" s="35"/>
      <c r="O150" s="35"/>
      <c r="P150" s="36"/>
      <c r="Q150" s="3">
        <f t="shared" si="38"/>
        <v>2</v>
      </c>
      <c r="R150" s="4" t="s">
        <v>56</v>
      </c>
      <c r="S150" s="4"/>
      <c r="T150" s="93" t="str">
        <f t="shared" si="39"/>
        <v>L.100.20</v>
      </c>
      <c r="U150" s="93"/>
      <c r="V150" s="93"/>
      <c r="W150" s="94"/>
      <c r="X150" s="104">
        <f t="shared" si="31"/>
        <v>3.1498571396176049</v>
      </c>
      <c r="Y150" s="105"/>
      <c r="Z150" s="105"/>
      <c r="AA150" s="106"/>
      <c r="AB150" s="92" cm="1">
        <f t="array" ref="AB150">INDEX($CD$4:$CD$176,MATCH(T150,$BZ$4:$BZ$176,0),0)</f>
        <v>28.4</v>
      </c>
      <c r="AC150" s="93"/>
      <c r="AD150" s="94"/>
      <c r="AE150" s="104">
        <f t="shared" si="30"/>
        <v>89.45594276513998</v>
      </c>
      <c r="AF150" s="105"/>
      <c r="AG150" s="105"/>
      <c r="AH150" s="105"/>
      <c r="AI150" s="32" t="s">
        <v>264</v>
      </c>
      <c r="AJ150" s="33"/>
      <c r="AK150" s="29">
        <f>+M152</f>
        <v>0.50811197366109939</v>
      </c>
      <c r="AL150" s="30"/>
      <c r="AM150" s="30"/>
      <c r="AN150" s="31"/>
      <c r="AO150" s="10">
        <f>+Q152</f>
        <v>2</v>
      </c>
      <c r="AP150" s="9" t="s">
        <v>56</v>
      </c>
      <c r="AQ150" s="9"/>
      <c r="AR150" s="120" t="str">
        <f>+T152</f>
        <v>L.50.5</v>
      </c>
      <c r="AS150" s="120"/>
      <c r="AT150" s="120"/>
      <c r="AU150" s="121"/>
      <c r="AV150" s="122">
        <f>AO150*AK150</f>
        <v>1.0162239473221988</v>
      </c>
      <c r="AW150" s="123"/>
      <c r="AX150" s="123"/>
      <c r="AY150" s="124"/>
      <c r="AZ150" s="125" cm="1">
        <f t="array" ref="AZ150">INDEX($CD$4:$CD$176,MATCH(AR150,$BZ$4:$BZ$176,0),0)</f>
        <v>3.77</v>
      </c>
      <c r="BA150" s="120"/>
      <c r="BB150" s="121"/>
      <c r="BC150" s="122">
        <f>AZ150*AV150</f>
        <v>3.8311642814046896</v>
      </c>
      <c r="BD150" s="123"/>
      <c r="BE150" s="123"/>
      <c r="BF150" s="124"/>
      <c r="BS150" s="13"/>
      <c r="BY150" s="143"/>
      <c r="BZ150" s="59" t="s">
        <v>204</v>
      </c>
      <c r="CA150" s="59"/>
      <c r="CB150" s="59"/>
      <c r="CC150" s="59"/>
      <c r="CD150" s="59">
        <v>12.5</v>
      </c>
      <c r="CE150" s="59"/>
      <c r="CF150" s="59"/>
    </row>
    <row r="151" spans="2:84" ht="12" thickBot="1">
      <c r="B151" s="12"/>
      <c r="K151" s="50" t="s">
        <v>10</v>
      </c>
      <c r="L151" s="51"/>
      <c r="M151" s="34">
        <f>+M148</f>
        <v>1.5749285698088025</v>
      </c>
      <c r="N151" s="35"/>
      <c r="O151" s="35"/>
      <c r="P151" s="36"/>
      <c r="Q151" s="5">
        <f>+Q148</f>
        <v>2</v>
      </c>
      <c r="R151" s="6" t="s">
        <v>56</v>
      </c>
      <c r="S151" s="6"/>
      <c r="T151" s="96" t="str">
        <f>+T148</f>
        <v>L.100.20</v>
      </c>
      <c r="U151" s="96"/>
      <c r="V151" s="96"/>
      <c r="W151" s="97"/>
      <c r="X151" s="107">
        <f t="shared" si="31"/>
        <v>3.1498571396176049</v>
      </c>
      <c r="Y151" s="108"/>
      <c r="Z151" s="108"/>
      <c r="AA151" s="119"/>
      <c r="AB151" s="95" cm="1">
        <f t="array" ref="AB151">INDEX($CD$4:$CD$176,MATCH(T151,$BZ$4:$BZ$176,0),0)</f>
        <v>28.4</v>
      </c>
      <c r="AC151" s="96"/>
      <c r="AD151" s="97"/>
      <c r="AE151" s="107">
        <f t="shared" si="30"/>
        <v>89.45594276513998</v>
      </c>
      <c r="AF151" s="108"/>
      <c r="AG151" s="108"/>
      <c r="AH151" s="108"/>
      <c r="AI151" s="42" t="s">
        <v>13</v>
      </c>
      <c r="AJ151" s="43"/>
      <c r="AK151" s="44">
        <f>+G134</f>
        <v>1.6666666666666667</v>
      </c>
      <c r="AL151" s="45"/>
      <c r="AM151" s="45"/>
      <c r="AN151" s="46"/>
      <c r="AO151" s="23">
        <v>2</v>
      </c>
      <c r="AP151" s="7" t="s">
        <v>56</v>
      </c>
      <c r="AQ151" s="7"/>
      <c r="AR151" s="117" t="s">
        <v>127</v>
      </c>
      <c r="AS151" s="117"/>
      <c r="AT151" s="117"/>
      <c r="AU151" s="118"/>
      <c r="AV151" s="111">
        <f>AO151*AK151</f>
        <v>3.3333333333333335</v>
      </c>
      <c r="AW151" s="112"/>
      <c r="AX151" s="112"/>
      <c r="AY151" s="113"/>
      <c r="AZ151" s="114" cm="1">
        <f t="array" ref="AZ151">INDEX($CD$4:$CD$176,MATCH(AR151,$BZ$4:$BZ$176,0),0)</f>
        <v>26.6</v>
      </c>
      <c r="BA151" s="115"/>
      <c r="BB151" s="116"/>
      <c r="BC151" s="111">
        <f>AZ151*AV151</f>
        <v>88.666666666666671</v>
      </c>
      <c r="BD151" s="112"/>
      <c r="BE151" s="112"/>
      <c r="BF151" s="113"/>
      <c r="BS151" s="13"/>
      <c r="BY151" s="143"/>
      <c r="BZ151" s="59" t="s">
        <v>205</v>
      </c>
      <c r="CA151" s="59"/>
      <c r="CB151" s="59"/>
      <c r="CC151" s="59"/>
      <c r="CD151" s="59">
        <v>15.4</v>
      </c>
      <c r="CE151" s="59"/>
      <c r="CF151" s="59"/>
    </row>
    <row r="152" spans="2:84">
      <c r="B152" s="12"/>
      <c r="K152" s="54" t="s">
        <v>34</v>
      </c>
      <c r="L152" s="55"/>
      <c r="M152" s="56">
        <f>SQRT((G116*TAN(N122*PI()/180))^2+(G134-G116)^2)</f>
        <v>0.50811197366109939</v>
      </c>
      <c r="N152" s="57"/>
      <c r="O152" s="57"/>
      <c r="P152" s="58"/>
      <c r="Q152" s="23">
        <v>2</v>
      </c>
      <c r="R152" s="7" t="s">
        <v>56</v>
      </c>
      <c r="S152" s="7"/>
      <c r="T152" s="150" t="s">
        <v>78</v>
      </c>
      <c r="U152" s="150"/>
      <c r="V152" s="150"/>
      <c r="W152" s="151"/>
      <c r="X152" s="111">
        <f>Q152*M152</f>
        <v>1.0162239473221988</v>
      </c>
      <c r="Y152" s="112"/>
      <c r="Z152" s="112"/>
      <c r="AA152" s="113"/>
      <c r="AB152" s="114" cm="1">
        <f t="array" ref="AB152">INDEX($CD$4:$CD$176,MATCH(T152,$BZ$4:$BZ$176,0),0)</f>
        <v>3.77</v>
      </c>
      <c r="AC152" s="115"/>
      <c r="AD152" s="116"/>
      <c r="AE152" s="111">
        <f t="shared" si="30"/>
        <v>3.8311642814046896</v>
      </c>
      <c r="AF152" s="112"/>
      <c r="AG152" s="112"/>
      <c r="AH152" s="112"/>
      <c r="AI152" s="32" t="s">
        <v>14</v>
      </c>
      <c r="AJ152" s="33"/>
      <c r="AK152" s="34">
        <f>+AK151</f>
        <v>1.6666666666666667</v>
      </c>
      <c r="AL152" s="35"/>
      <c r="AM152" s="35"/>
      <c r="AN152" s="36"/>
      <c r="AO152" s="3">
        <f>+AO151</f>
        <v>2</v>
      </c>
      <c r="AP152" s="4" t="s">
        <v>56</v>
      </c>
      <c r="AQ152" s="4"/>
      <c r="AR152" s="93" t="str">
        <f>+AR151</f>
        <v>L.120.15</v>
      </c>
      <c r="AS152" s="93"/>
      <c r="AT152" s="93"/>
      <c r="AU152" s="94"/>
      <c r="AV152" s="104">
        <f t="shared" ref="AV152:AV159" si="40">AO152*AK152</f>
        <v>3.3333333333333335</v>
      </c>
      <c r="AW152" s="105"/>
      <c r="AX152" s="105"/>
      <c r="AY152" s="106"/>
      <c r="AZ152" s="92" cm="1">
        <f t="array" ref="AZ152">INDEX($CD$4:$CD$176,MATCH(AR152,$BZ$4:$BZ$176,0),0)</f>
        <v>26.6</v>
      </c>
      <c r="BA152" s="93"/>
      <c r="BB152" s="94"/>
      <c r="BC152" s="104">
        <f t="shared" ref="BC152:BC159" si="41">AZ152*AV152</f>
        <v>88.666666666666671</v>
      </c>
      <c r="BD152" s="105"/>
      <c r="BE152" s="105"/>
      <c r="BF152" s="106"/>
      <c r="BS152" s="13"/>
      <c r="BY152" s="143"/>
      <c r="BZ152" s="59" t="s">
        <v>206</v>
      </c>
      <c r="CA152" s="59"/>
      <c r="CB152" s="59"/>
      <c r="CC152" s="59"/>
      <c r="CD152" s="59">
        <v>18.3</v>
      </c>
      <c r="CE152" s="59"/>
      <c r="CF152" s="59"/>
    </row>
    <row r="153" spans="2:84">
      <c r="B153" s="12"/>
      <c r="K153" s="50" t="s">
        <v>35</v>
      </c>
      <c r="L153" s="51"/>
      <c r="M153" s="34">
        <f>SQRT((2*G116*TAN(N122*PI()/180))^2+(2*G116-1*G134)^2)</f>
        <v>1.6429783254132653</v>
      </c>
      <c r="N153" s="35"/>
      <c r="O153" s="35"/>
      <c r="P153" s="36"/>
      <c r="Q153" s="24">
        <v>2</v>
      </c>
      <c r="R153" s="4" t="s">
        <v>56</v>
      </c>
      <c r="S153" s="4"/>
      <c r="T153" s="117" t="s">
        <v>78</v>
      </c>
      <c r="U153" s="117"/>
      <c r="V153" s="117"/>
      <c r="W153" s="118"/>
      <c r="X153" s="104">
        <f t="shared" ref="X153:X158" si="42">Q153*M153</f>
        <v>3.2859566508265305</v>
      </c>
      <c r="Y153" s="105"/>
      <c r="Z153" s="105"/>
      <c r="AA153" s="106"/>
      <c r="AB153" s="92" cm="1">
        <f t="array" ref="AB153">INDEX($CD$4:$CD$176,MATCH(T153,$BZ$4:$BZ$176,0),0)</f>
        <v>3.77</v>
      </c>
      <c r="AC153" s="93"/>
      <c r="AD153" s="94"/>
      <c r="AE153" s="104">
        <f t="shared" si="30"/>
        <v>12.388056573616021</v>
      </c>
      <c r="AF153" s="105"/>
      <c r="AG153" s="105"/>
      <c r="AH153" s="105"/>
      <c r="AI153" s="32" t="s">
        <v>15</v>
      </c>
      <c r="AJ153" s="33"/>
      <c r="AK153" s="34">
        <f>+AK152</f>
        <v>1.6666666666666667</v>
      </c>
      <c r="AL153" s="35"/>
      <c r="AM153" s="35"/>
      <c r="AN153" s="36"/>
      <c r="AO153" s="3">
        <f>+AO152</f>
        <v>2</v>
      </c>
      <c r="AP153" s="4" t="s">
        <v>56</v>
      </c>
      <c r="AQ153" s="4"/>
      <c r="AR153" s="93" t="str">
        <f>+AR152</f>
        <v>L.120.15</v>
      </c>
      <c r="AS153" s="93"/>
      <c r="AT153" s="93"/>
      <c r="AU153" s="94"/>
      <c r="AV153" s="104">
        <f t="shared" si="40"/>
        <v>3.3333333333333335</v>
      </c>
      <c r="AW153" s="105"/>
      <c r="AX153" s="105"/>
      <c r="AY153" s="106"/>
      <c r="AZ153" s="92" cm="1">
        <f t="array" ref="AZ153">INDEX($CD$4:$CD$176,MATCH(AR153,$BZ$4:$BZ$176,0),0)</f>
        <v>26.6</v>
      </c>
      <c r="BA153" s="93"/>
      <c r="BB153" s="94"/>
      <c r="BC153" s="104">
        <f t="shared" si="41"/>
        <v>88.666666666666671</v>
      </c>
      <c r="BD153" s="105"/>
      <c r="BE153" s="105"/>
      <c r="BF153" s="106"/>
      <c r="BS153" s="13"/>
      <c r="BY153" s="143"/>
      <c r="BZ153" s="59" t="s">
        <v>207</v>
      </c>
      <c r="CA153" s="59"/>
      <c r="CB153" s="59"/>
      <c r="CC153" s="59"/>
      <c r="CD153" s="59">
        <v>16.600000000000001</v>
      </c>
      <c r="CE153" s="59"/>
      <c r="CF153" s="59"/>
    </row>
    <row r="154" spans="2:84">
      <c r="B154" s="12"/>
      <c r="K154" s="50" t="s">
        <v>36</v>
      </c>
      <c r="L154" s="51"/>
      <c r="M154" s="34">
        <f>SQRT((2*G116*TAN(N122*PI()/180))^2+(2*G134-2*G116)^2)</f>
        <v>1.0162239473221988</v>
      </c>
      <c r="N154" s="35"/>
      <c r="O154" s="35"/>
      <c r="P154" s="36"/>
      <c r="Q154" s="24">
        <v>1</v>
      </c>
      <c r="R154" s="4" t="s">
        <v>56</v>
      </c>
      <c r="S154" s="4"/>
      <c r="T154" s="117" t="s">
        <v>78</v>
      </c>
      <c r="U154" s="117"/>
      <c r="V154" s="117"/>
      <c r="W154" s="118"/>
      <c r="X154" s="104">
        <f t="shared" si="42"/>
        <v>1.0162239473221988</v>
      </c>
      <c r="Y154" s="105"/>
      <c r="Z154" s="105"/>
      <c r="AA154" s="106"/>
      <c r="AB154" s="92" cm="1">
        <f t="array" ref="AB154">INDEX($CD$4:$CD$176,MATCH(T154,$BZ$4:$BZ$176,0),0)</f>
        <v>3.77</v>
      </c>
      <c r="AC154" s="93"/>
      <c r="AD154" s="94"/>
      <c r="AE154" s="104">
        <f t="shared" si="30"/>
        <v>3.8311642814046896</v>
      </c>
      <c r="AF154" s="105"/>
      <c r="AG154" s="105"/>
      <c r="AH154" s="105"/>
      <c r="AI154" s="32" t="s">
        <v>16</v>
      </c>
      <c r="AJ154" s="33"/>
      <c r="AK154" s="34">
        <f t="shared" ref="AK154:AK155" si="43">+AK153</f>
        <v>1.6666666666666667</v>
      </c>
      <c r="AL154" s="35"/>
      <c r="AM154" s="35"/>
      <c r="AN154" s="36"/>
      <c r="AO154" s="3">
        <f>+AO153</f>
        <v>2</v>
      </c>
      <c r="AP154" s="4" t="s">
        <v>56</v>
      </c>
      <c r="AQ154" s="4"/>
      <c r="AR154" s="93" t="str">
        <f t="shared" ref="AR154:AR155" si="44">+AR153</f>
        <v>L.120.15</v>
      </c>
      <c r="AS154" s="93"/>
      <c r="AT154" s="93"/>
      <c r="AU154" s="94"/>
      <c r="AV154" s="104">
        <f t="shared" si="40"/>
        <v>3.3333333333333335</v>
      </c>
      <c r="AW154" s="105"/>
      <c r="AX154" s="105"/>
      <c r="AY154" s="106"/>
      <c r="AZ154" s="92" cm="1">
        <f t="array" ref="AZ154">INDEX($CD$4:$CD$176,MATCH(AR154,$BZ$4:$BZ$176,0),0)</f>
        <v>26.6</v>
      </c>
      <c r="BA154" s="93"/>
      <c r="BB154" s="94"/>
      <c r="BC154" s="104">
        <f t="shared" si="41"/>
        <v>88.666666666666671</v>
      </c>
      <c r="BD154" s="105"/>
      <c r="BE154" s="105"/>
      <c r="BF154" s="106"/>
      <c r="BS154" s="13"/>
      <c r="BY154" s="143"/>
      <c r="BZ154" s="59" t="s">
        <v>208</v>
      </c>
      <c r="CA154" s="59"/>
      <c r="CB154" s="59"/>
      <c r="CC154" s="59"/>
      <c r="CD154" s="59">
        <v>19.7</v>
      </c>
      <c r="CE154" s="59"/>
      <c r="CF154" s="59"/>
    </row>
    <row r="155" spans="2:84">
      <c r="B155" s="12"/>
      <c r="K155" s="50" t="s">
        <v>37</v>
      </c>
      <c r="L155" s="51"/>
      <c r="M155" s="34">
        <f>SQRT((3*G116*TAN(N122*PI()/180))^2+(3*G116-2*G134)^2)</f>
        <v>1.8532973617612234</v>
      </c>
      <c r="N155" s="35"/>
      <c r="O155" s="35"/>
      <c r="P155" s="36"/>
      <c r="Q155" s="24">
        <v>1</v>
      </c>
      <c r="R155" s="4" t="s">
        <v>56</v>
      </c>
      <c r="S155" s="4"/>
      <c r="T155" s="117" t="s">
        <v>78</v>
      </c>
      <c r="U155" s="117"/>
      <c r="V155" s="117"/>
      <c r="W155" s="118"/>
      <c r="X155" s="104">
        <f t="shared" si="42"/>
        <v>1.8532973617612234</v>
      </c>
      <c r="Y155" s="105"/>
      <c r="Z155" s="105"/>
      <c r="AA155" s="106"/>
      <c r="AB155" s="92" cm="1">
        <f t="array" ref="AB155">INDEX($CD$4:$CD$176,MATCH(T155,$BZ$4:$BZ$176,0),0)</f>
        <v>3.77</v>
      </c>
      <c r="AC155" s="93"/>
      <c r="AD155" s="94"/>
      <c r="AE155" s="104">
        <f t="shared" si="30"/>
        <v>6.9869310538398119</v>
      </c>
      <c r="AF155" s="105"/>
      <c r="AG155" s="105"/>
      <c r="AH155" s="105"/>
      <c r="AI155" s="32" t="s">
        <v>17</v>
      </c>
      <c r="AJ155" s="33"/>
      <c r="AK155" s="34">
        <f t="shared" si="43"/>
        <v>1.6666666666666667</v>
      </c>
      <c r="AL155" s="35"/>
      <c r="AM155" s="35"/>
      <c r="AN155" s="36"/>
      <c r="AO155" s="3">
        <f t="shared" ref="AO155" si="45">+AO154</f>
        <v>2</v>
      </c>
      <c r="AP155" s="4" t="s">
        <v>56</v>
      </c>
      <c r="AQ155" s="4"/>
      <c r="AR155" s="93" t="str">
        <f t="shared" si="44"/>
        <v>L.120.15</v>
      </c>
      <c r="AS155" s="93"/>
      <c r="AT155" s="93"/>
      <c r="AU155" s="94"/>
      <c r="AV155" s="104">
        <f t="shared" si="40"/>
        <v>3.3333333333333335</v>
      </c>
      <c r="AW155" s="105"/>
      <c r="AX155" s="105"/>
      <c r="AY155" s="106"/>
      <c r="AZ155" s="92" cm="1">
        <f t="array" ref="AZ155">INDEX($CD$4:$CD$176,MATCH(AR155,$BZ$4:$BZ$176,0),0)</f>
        <v>26.6</v>
      </c>
      <c r="BA155" s="93"/>
      <c r="BB155" s="94"/>
      <c r="BC155" s="104">
        <f t="shared" si="41"/>
        <v>88.666666666666671</v>
      </c>
      <c r="BD155" s="105"/>
      <c r="BE155" s="105"/>
      <c r="BF155" s="106"/>
      <c r="BS155" s="13"/>
      <c r="BY155" s="143"/>
      <c r="BZ155" s="59" t="s">
        <v>209</v>
      </c>
      <c r="CA155" s="59"/>
      <c r="CB155" s="59"/>
      <c r="CC155" s="59"/>
      <c r="CD155" s="59">
        <v>15.3</v>
      </c>
      <c r="CE155" s="59"/>
      <c r="CF155" s="59"/>
    </row>
    <row r="156" spans="2:84">
      <c r="B156" s="12"/>
      <c r="K156" s="50" t="s">
        <v>38</v>
      </c>
      <c r="L156" s="51"/>
      <c r="M156" s="34">
        <f>SQRT((3*G116*TAN(N122*PI()/180))^2+(3*G134-3*G116)^2)</f>
        <v>1.5243359209832983</v>
      </c>
      <c r="N156" s="35"/>
      <c r="O156" s="35"/>
      <c r="P156" s="36"/>
      <c r="Q156" s="24">
        <v>1</v>
      </c>
      <c r="R156" s="4" t="s">
        <v>56</v>
      </c>
      <c r="S156" s="4"/>
      <c r="T156" s="117" t="s">
        <v>78</v>
      </c>
      <c r="U156" s="117"/>
      <c r="V156" s="117"/>
      <c r="W156" s="118"/>
      <c r="X156" s="104">
        <f t="shared" si="42"/>
        <v>1.5243359209832983</v>
      </c>
      <c r="Y156" s="105"/>
      <c r="Z156" s="105"/>
      <c r="AA156" s="106"/>
      <c r="AB156" s="92" cm="1">
        <f t="array" ref="AB156">INDEX($CD$4:$CD$176,MATCH(T156,$BZ$4:$BZ$176,0),0)</f>
        <v>3.77</v>
      </c>
      <c r="AC156" s="93"/>
      <c r="AD156" s="94"/>
      <c r="AE156" s="104">
        <f t="shared" si="30"/>
        <v>5.7467464221070346</v>
      </c>
      <c r="AF156" s="105"/>
      <c r="AG156" s="105"/>
      <c r="AH156" s="105"/>
      <c r="AI156" s="32" t="s">
        <v>18</v>
      </c>
      <c r="AJ156" s="33"/>
      <c r="AK156" s="34">
        <f>+AK155</f>
        <v>1.6666666666666667</v>
      </c>
      <c r="AL156" s="35"/>
      <c r="AM156" s="35"/>
      <c r="AN156" s="36"/>
      <c r="AO156" s="3">
        <f>+AO155</f>
        <v>2</v>
      </c>
      <c r="AP156" s="4" t="s">
        <v>56</v>
      </c>
      <c r="AQ156" s="4"/>
      <c r="AR156" s="93" t="str">
        <f>+AR155</f>
        <v>L.120.15</v>
      </c>
      <c r="AS156" s="93"/>
      <c r="AT156" s="93"/>
      <c r="AU156" s="94"/>
      <c r="AV156" s="104">
        <f t="shared" si="40"/>
        <v>3.3333333333333335</v>
      </c>
      <c r="AW156" s="105"/>
      <c r="AX156" s="105"/>
      <c r="AY156" s="106"/>
      <c r="AZ156" s="92" cm="1">
        <f t="array" ref="AZ156">INDEX($CD$4:$CD$176,MATCH(AR156,$BZ$4:$BZ$176,0),0)</f>
        <v>26.6</v>
      </c>
      <c r="BA156" s="93"/>
      <c r="BB156" s="94"/>
      <c r="BC156" s="104">
        <f t="shared" si="41"/>
        <v>88.666666666666671</v>
      </c>
      <c r="BD156" s="105"/>
      <c r="BE156" s="105"/>
      <c r="BF156" s="106"/>
      <c r="BS156" s="13"/>
      <c r="BY156" s="143"/>
      <c r="BZ156" s="59" t="s">
        <v>210</v>
      </c>
      <c r="CA156" s="59"/>
      <c r="CB156" s="59"/>
      <c r="CC156" s="59"/>
      <c r="CD156" s="59">
        <v>18.600000000000001</v>
      </c>
      <c r="CE156" s="59"/>
      <c r="CF156" s="59"/>
    </row>
    <row r="157" spans="2:84">
      <c r="B157" s="12"/>
      <c r="K157" s="50" t="s">
        <v>39</v>
      </c>
      <c r="L157" s="51"/>
      <c r="M157" s="34">
        <f>SQRT((4*G116*TAN(N122*PI()/180))^2+(4*G116-3*G134)^2)</f>
        <v>2.1648094604375694</v>
      </c>
      <c r="N157" s="35"/>
      <c r="O157" s="35"/>
      <c r="P157" s="36"/>
      <c r="Q157" s="24">
        <v>1</v>
      </c>
      <c r="R157" s="4" t="s">
        <v>56</v>
      </c>
      <c r="S157" s="4"/>
      <c r="T157" s="117" t="s">
        <v>78</v>
      </c>
      <c r="U157" s="117"/>
      <c r="V157" s="117"/>
      <c r="W157" s="118"/>
      <c r="X157" s="104">
        <f t="shared" si="42"/>
        <v>2.1648094604375694</v>
      </c>
      <c r="Y157" s="105"/>
      <c r="Z157" s="105"/>
      <c r="AA157" s="106"/>
      <c r="AB157" s="92" cm="1">
        <f t="array" ref="AB157">INDEX($CD$4:$CD$176,MATCH(T157,$BZ$4:$BZ$176,0),0)</f>
        <v>3.77</v>
      </c>
      <c r="AC157" s="93"/>
      <c r="AD157" s="94"/>
      <c r="AE157" s="104">
        <f t="shared" si="30"/>
        <v>8.1613316658496373</v>
      </c>
      <c r="AF157" s="105"/>
      <c r="AG157" s="105"/>
      <c r="AH157" s="105"/>
      <c r="AI157" s="32" t="s">
        <v>19</v>
      </c>
      <c r="AJ157" s="33"/>
      <c r="AK157" s="34">
        <f t="shared" ref="AK157:AK159" si="46">+AK156</f>
        <v>1.6666666666666667</v>
      </c>
      <c r="AL157" s="35"/>
      <c r="AM157" s="35"/>
      <c r="AN157" s="36"/>
      <c r="AO157" s="3">
        <f t="shared" ref="AO157:AO159" si="47">+AO156</f>
        <v>2</v>
      </c>
      <c r="AP157" s="4" t="s">
        <v>56</v>
      </c>
      <c r="AQ157" s="4"/>
      <c r="AR157" s="93" t="str">
        <f t="shared" ref="AR157:AR159" si="48">+AR156</f>
        <v>L.120.15</v>
      </c>
      <c r="AS157" s="93"/>
      <c r="AT157" s="93"/>
      <c r="AU157" s="94"/>
      <c r="AV157" s="104">
        <f t="shared" si="40"/>
        <v>3.3333333333333335</v>
      </c>
      <c r="AW157" s="105"/>
      <c r="AX157" s="105"/>
      <c r="AY157" s="106"/>
      <c r="AZ157" s="92" cm="1">
        <f t="array" ref="AZ157">INDEX($CD$4:$CD$176,MATCH(AR157,$BZ$4:$BZ$176,0),0)</f>
        <v>26.6</v>
      </c>
      <c r="BA157" s="93"/>
      <c r="BB157" s="94"/>
      <c r="BC157" s="104">
        <f t="shared" si="41"/>
        <v>88.666666666666671</v>
      </c>
      <c r="BD157" s="105"/>
      <c r="BE157" s="105"/>
      <c r="BF157" s="106"/>
      <c r="BS157" s="13"/>
      <c r="BY157" s="143"/>
      <c r="BZ157" s="59" t="s">
        <v>211</v>
      </c>
      <c r="CA157" s="59"/>
      <c r="CB157" s="59"/>
      <c r="CC157" s="59"/>
      <c r="CD157" s="59">
        <v>18.2</v>
      </c>
      <c r="CE157" s="59"/>
      <c r="CF157" s="59"/>
    </row>
    <row r="158" spans="2:84">
      <c r="B158" s="12"/>
      <c r="K158" s="154" t="s">
        <v>40</v>
      </c>
      <c r="L158" s="155"/>
      <c r="M158" s="34">
        <f>SQRT((4*G116*TAN(N122*PI()/180))^2+(4*G134-4*G116)^2)</f>
        <v>2.0324478946443976</v>
      </c>
      <c r="N158" s="35"/>
      <c r="O158" s="35"/>
      <c r="P158" s="36"/>
      <c r="Q158" s="24">
        <v>1</v>
      </c>
      <c r="R158" s="4" t="s">
        <v>56</v>
      </c>
      <c r="S158" s="4"/>
      <c r="T158" s="117" t="s">
        <v>78</v>
      </c>
      <c r="U158" s="117"/>
      <c r="V158" s="117"/>
      <c r="W158" s="118"/>
      <c r="X158" s="104">
        <f t="shared" si="42"/>
        <v>2.0324478946443976</v>
      </c>
      <c r="Y158" s="105"/>
      <c r="Z158" s="105"/>
      <c r="AA158" s="106"/>
      <c r="AB158" s="92" cm="1">
        <f t="array" ref="AB158">INDEX($CD$4:$CD$176,MATCH(T158,$BZ$4:$BZ$176,0),0)</f>
        <v>3.77</v>
      </c>
      <c r="AC158" s="93"/>
      <c r="AD158" s="94"/>
      <c r="AE158" s="104">
        <f t="shared" si="30"/>
        <v>7.6623285628093791</v>
      </c>
      <c r="AF158" s="105"/>
      <c r="AG158" s="105"/>
      <c r="AH158" s="156"/>
      <c r="AI158" s="32" t="s">
        <v>20</v>
      </c>
      <c r="AJ158" s="33"/>
      <c r="AK158" s="34">
        <f t="shared" si="46"/>
        <v>1.6666666666666667</v>
      </c>
      <c r="AL158" s="35"/>
      <c r="AM158" s="35"/>
      <c r="AN158" s="36"/>
      <c r="AO158" s="3">
        <f t="shared" si="47"/>
        <v>2</v>
      </c>
      <c r="AP158" s="4" t="s">
        <v>56</v>
      </c>
      <c r="AQ158" s="4"/>
      <c r="AR158" s="93" t="str">
        <f t="shared" si="48"/>
        <v>L.120.15</v>
      </c>
      <c r="AS158" s="93"/>
      <c r="AT158" s="93"/>
      <c r="AU158" s="94"/>
      <c r="AV158" s="104">
        <f t="shared" si="40"/>
        <v>3.3333333333333335</v>
      </c>
      <c r="AW158" s="105"/>
      <c r="AX158" s="105"/>
      <c r="AY158" s="106"/>
      <c r="AZ158" s="92" cm="1">
        <f t="array" ref="AZ158">INDEX($CD$4:$CD$176,MATCH(AR158,$BZ$4:$BZ$176,0),0)</f>
        <v>26.6</v>
      </c>
      <c r="BA158" s="93"/>
      <c r="BB158" s="94"/>
      <c r="BC158" s="104">
        <f t="shared" si="41"/>
        <v>88.666666666666671</v>
      </c>
      <c r="BD158" s="105"/>
      <c r="BE158" s="105"/>
      <c r="BF158" s="106"/>
      <c r="BS158" s="13"/>
      <c r="BY158" s="143"/>
      <c r="BZ158" s="59" t="s">
        <v>212</v>
      </c>
      <c r="CA158" s="59"/>
      <c r="CB158" s="59"/>
      <c r="CC158" s="59"/>
      <c r="CD158" s="59">
        <v>21.6</v>
      </c>
      <c r="CE158" s="59"/>
      <c r="CF158" s="59"/>
    </row>
    <row r="159" spans="2:84" ht="12" thickBot="1">
      <c r="B159" s="12"/>
      <c r="K159" s="1" t="s">
        <v>246</v>
      </c>
      <c r="AI159" s="140" t="s">
        <v>52</v>
      </c>
      <c r="AJ159" s="141"/>
      <c r="AK159" s="29">
        <f t="shared" si="46"/>
        <v>1.6666666666666667</v>
      </c>
      <c r="AL159" s="30"/>
      <c r="AM159" s="30"/>
      <c r="AN159" s="31"/>
      <c r="AO159" s="10">
        <f t="shared" si="47"/>
        <v>2</v>
      </c>
      <c r="AP159" s="9" t="s">
        <v>56</v>
      </c>
      <c r="AQ159" s="9"/>
      <c r="AR159" s="120" t="str">
        <f t="shared" si="48"/>
        <v>L.120.15</v>
      </c>
      <c r="AS159" s="120"/>
      <c r="AT159" s="120"/>
      <c r="AU159" s="121"/>
      <c r="AV159" s="122">
        <f t="shared" si="40"/>
        <v>3.3333333333333335</v>
      </c>
      <c r="AW159" s="123"/>
      <c r="AX159" s="123"/>
      <c r="AY159" s="124"/>
      <c r="AZ159" s="125" cm="1">
        <f t="array" ref="AZ159">INDEX($CD$4:$CD$176,MATCH(AR159,$BZ$4:$BZ$176,0),0)</f>
        <v>26.6</v>
      </c>
      <c r="BA159" s="120"/>
      <c r="BB159" s="121"/>
      <c r="BC159" s="122">
        <f t="shared" si="41"/>
        <v>88.666666666666671</v>
      </c>
      <c r="BD159" s="123"/>
      <c r="BE159" s="123"/>
      <c r="BF159" s="124"/>
      <c r="BS159" s="13"/>
      <c r="BY159" s="143"/>
      <c r="BZ159" s="59" t="s">
        <v>213</v>
      </c>
      <c r="CA159" s="59"/>
      <c r="CB159" s="59"/>
      <c r="CC159" s="59"/>
      <c r="CD159" s="59">
        <v>19</v>
      </c>
      <c r="CE159" s="59"/>
      <c r="CF159" s="59"/>
    </row>
    <row r="160" spans="2:84">
      <c r="B160" s="12"/>
      <c r="AS160" s="129" t="s">
        <v>238</v>
      </c>
      <c r="AT160" s="130"/>
      <c r="AU160" s="130"/>
      <c r="AV160" s="130"/>
      <c r="AW160" s="130"/>
      <c r="AX160" s="130"/>
      <c r="AY160" s="130"/>
      <c r="AZ160" s="130"/>
      <c r="BA160" s="130"/>
      <c r="BB160" s="131"/>
      <c r="BC160" s="127">
        <f>SUM(AE142:AE158)+SUM(BC142:BC159)</f>
        <v>1808.9306947404857</v>
      </c>
      <c r="BD160" s="127"/>
      <c r="BE160" s="130"/>
      <c r="BF160" s="131"/>
      <c r="BS160" s="13"/>
      <c r="BY160" s="143"/>
      <c r="BZ160" s="59" t="s">
        <v>214</v>
      </c>
      <c r="CA160" s="59"/>
      <c r="CB160" s="59"/>
      <c r="CC160" s="59"/>
      <c r="CD160" s="59">
        <v>22.6</v>
      </c>
      <c r="CE160" s="59"/>
      <c r="CF160" s="59"/>
    </row>
    <row r="161" spans="2:84">
      <c r="B161" s="12"/>
      <c r="K161" s="17" t="s">
        <v>262</v>
      </c>
      <c r="AS161" s="95" t="s">
        <v>239</v>
      </c>
      <c r="AT161" s="96"/>
      <c r="AU161" s="96"/>
      <c r="AV161" s="96"/>
      <c r="AW161" s="96"/>
      <c r="AX161" s="96"/>
      <c r="AY161" s="96"/>
      <c r="AZ161" s="96"/>
      <c r="BA161" s="96"/>
      <c r="BB161" s="97"/>
      <c r="BC161" s="132">
        <f>+BC160/1000</f>
        <v>1.8089306947404857</v>
      </c>
      <c r="BD161" s="132"/>
      <c r="BE161" s="133"/>
      <c r="BF161" s="134"/>
      <c r="BS161" s="13"/>
      <c r="BY161" s="143"/>
      <c r="BZ161" s="59" t="s">
        <v>215</v>
      </c>
      <c r="CA161" s="59"/>
      <c r="CB161" s="59"/>
      <c r="CC161" s="59"/>
      <c r="CD161" s="59">
        <v>26.1</v>
      </c>
      <c r="CE161" s="59"/>
      <c r="CF161" s="59"/>
    </row>
    <row r="162" spans="2:84">
      <c r="B162" s="12"/>
      <c r="K162" s="61">
        <v>200</v>
      </c>
      <c r="L162" s="61"/>
      <c r="M162" s="1" t="s">
        <v>241</v>
      </c>
      <c r="O162" s="61">
        <v>200</v>
      </c>
      <c r="P162" s="61"/>
      <c r="Q162" s="1" t="s">
        <v>241</v>
      </c>
      <c r="S162" s="61">
        <v>10</v>
      </c>
      <c r="T162" s="61"/>
      <c r="U162" s="1" t="s">
        <v>241</v>
      </c>
      <c r="W162" s="62">
        <v>19</v>
      </c>
      <c r="X162" s="62"/>
      <c r="Y162" s="1" t="s">
        <v>245</v>
      </c>
      <c r="AA162" s="62">
        <v>7850</v>
      </c>
      <c r="AB162" s="62"/>
      <c r="AC162" s="1" t="s">
        <v>244</v>
      </c>
      <c r="AE162" s="11" t="s">
        <v>240</v>
      </c>
      <c r="AF162" s="62">
        <f>K162/1000*O162/1000*S162/1000*W162*AA162</f>
        <v>59.66</v>
      </c>
      <c r="AG162" s="62"/>
      <c r="AH162" s="62"/>
      <c r="AI162" s="1" t="s">
        <v>242</v>
      </c>
      <c r="AL162" s="139" t="s">
        <v>243</v>
      </c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8">
        <f>+BC161+AF162/1000</f>
        <v>1.8685906947404858</v>
      </c>
      <c r="BD162" s="138"/>
      <c r="BE162" s="138"/>
      <c r="BF162" s="138"/>
      <c r="BS162" s="13"/>
      <c r="BY162" s="143"/>
      <c r="BZ162" s="59" t="s">
        <v>216</v>
      </c>
      <c r="CA162" s="59"/>
      <c r="CB162" s="59"/>
      <c r="CC162" s="59"/>
      <c r="CD162" s="59">
        <v>18.2</v>
      </c>
      <c r="CE162" s="59"/>
      <c r="CF162" s="59"/>
    </row>
    <row r="163" spans="2:84" ht="12" thickBot="1"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20"/>
      <c r="BY163" s="143"/>
      <c r="BZ163" s="59" t="s">
        <v>217</v>
      </c>
      <c r="CA163" s="59"/>
      <c r="CB163" s="59"/>
      <c r="CC163" s="59"/>
      <c r="CD163" s="59">
        <v>21.6</v>
      </c>
      <c r="CE163" s="59"/>
      <c r="CF163" s="59"/>
    </row>
    <row r="164" spans="2:84" ht="12" thickBot="1">
      <c r="BY164" s="143"/>
      <c r="BZ164" s="59" t="s">
        <v>218</v>
      </c>
      <c r="CA164" s="59"/>
      <c r="CB164" s="59"/>
      <c r="CC164" s="59"/>
      <c r="CD164" s="59">
        <v>25</v>
      </c>
      <c r="CE164" s="59"/>
      <c r="CF164" s="59"/>
    </row>
    <row r="165" spans="2:84" ht="42" customHeight="1">
      <c r="B165" s="145" t="s">
        <v>276</v>
      </c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3"/>
      <c r="BY165" s="143"/>
      <c r="BZ165" s="59" t="s">
        <v>219</v>
      </c>
      <c r="CA165" s="59"/>
      <c r="CB165" s="59"/>
      <c r="CC165" s="59"/>
      <c r="CD165" s="59">
        <v>20.6</v>
      </c>
      <c r="CE165" s="59"/>
      <c r="CF165" s="59"/>
    </row>
    <row r="166" spans="2:84">
      <c r="B166" s="12"/>
      <c r="AP166" s="21" t="s">
        <v>256</v>
      </c>
      <c r="BS166" s="13"/>
      <c r="BY166" s="143"/>
      <c r="BZ166" s="59" t="s">
        <v>220</v>
      </c>
      <c r="CA166" s="59"/>
      <c r="CB166" s="59"/>
      <c r="CC166" s="59"/>
      <c r="CD166" s="59">
        <v>24.5</v>
      </c>
      <c r="CE166" s="59"/>
      <c r="CF166" s="59"/>
    </row>
    <row r="167" spans="2:84">
      <c r="B167" s="12"/>
      <c r="G167" s="62">
        <f>+AG187/8</f>
        <v>1.5</v>
      </c>
      <c r="H167" s="62"/>
      <c r="I167" s="1" t="s">
        <v>0</v>
      </c>
      <c r="O167" s="62">
        <f>+G167</f>
        <v>1.5</v>
      </c>
      <c r="P167" s="62"/>
      <c r="Q167" s="1" t="s">
        <v>0</v>
      </c>
      <c r="V167" s="62">
        <f>+O167</f>
        <v>1.5</v>
      </c>
      <c r="W167" s="62"/>
      <c r="X167" s="1" t="s">
        <v>0</v>
      </c>
      <c r="AC167" s="62">
        <f>+V167</f>
        <v>1.5</v>
      </c>
      <c r="AD167" s="62"/>
      <c r="AE167" s="1" t="s">
        <v>0</v>
      </c>
      <c r="AK167" s="62">
        <f>+AC167</f>
        <v>1.5</v>
      </c>
      <c r="AL167" s="62"/>
      <c r="AM167" s="1" t="s">
        <v>0</v>
      </c>
      <c r="AR167" s="62">
        <f>+AK167</f>
        <v>1.5</v>
      </c>
      <c r="AS167" s="62"/>
      <c r="AT167" s="1" t="s">
        <v>0</v>
      </c>
      <c r="AZ167" s="62">
        <f>+AR167</f>
        <v>1.5</v>
      </c>
      <c r="BA167" s="62"/>
      <c r="BB167" s="1" t="s">
        <v>0</v>
      </c>
      <c r="BG167" s="62">
        <f>+AZ167</f>
        <v>1.5</v>
      </c>
      <c r="BH167" s="62"/>
      <c r="BI167" s="1" t="s">
        <v>0</v>
      </c>
      <c r="BS167" s="13"/>
      <c r="BY167" s="143"/>
      <c r="BZ167" s="59" t="s">
        <v>221</v>
      </c>
      <c r="CA167" s="59"/>
      <c r="CB167" s="59"/>
      <c r="CC167" s="59"/>
      <c r="CD167" s="59">
        <v>28.3</v>
      </c>
      <c r="CE167" s="59"/>
      <c r="CF167" s="59"/>
    </row>
    <row r="168" spans="2:84">
      <c r="B168" s="12"/>
      <c r="BS168" s="13"/>
      <c r="BY168" s="143"/>
      <c r="BZ168" s="59" t="s">
        <v>222</v>
      </c>
      <c r="CA168" s="59"/>
      <c r="CB168" s="59"/>
      <c r="CC168" s="59"/>
      <c r="CD168" s="59">
        <v>23</v>
      </c>
      <c r="CE168" s="59"/>
      <c r="CF168" s="59"/>
    </row>
    <row r="169" spans="2:84">
      <c r="B169" s="12"/>
      <c r="BS169" s="13"/>
      <c r="BY169" s="143"/>
      <c r="BZ169" s="59" t="s">
        <v>223</v>
      </c>
      <c r="CA169" s="59"/>
      <c r="CB169" s="59"/>
      <c r="CC169" s="59"/>
      <c r="CD169" s="59">
        <v>27.3</v>
      </c>
      <c r="CE169" s="59"/>
      <c r="CF169" s="59"/>
    </row>
    <row r="170" spans="2:84">
      <c r="B170" s="12"/>
      <c r="BS170" s="13"/>
      <c r="BY170" s="143"/>
      <c r="BZ170" s="59" t="s">
        <v>224</v>
      </c>
      <c r="CA170" s="59"/>
      <c r="CB170" s="59"/>
      <c r="CC170" s="59"/>
      <c r="CD170" s="59">
        <v>31.6</v>
      </c>
      <c r="CE170" s="59"/>
      <c r="CF170" s="59"/>
    </row>
    <row r="171" spans="2:84">
      <c r="B171" s="12"/>
      <c r="AD171" s="1" t="s">
        <v>4</v>
      </c>
      <c r="AL171" s="1" t="s">
        <v>5</v>
      </c>
      <c r="BS171" s="13"/>
      <c r="BY171" s="143"/>
      <c r="BZ171" s="59" t="s">
        <v>225</v>
      </c>
      <c r="CA171" s="59"/>
      <c r="CB171" s="59"/>
      <c r="CC171" s="59"/>
      <c r="CD171" s="59">
        <v>35.9</v>
      </c>
      <c r="CE171" s="59"/>
      <c r="CF171" s="59"/>
    </row>
    <row r="172" spans="2:84">
      <c r="B172" s="12"/>
      <c r="BS172" s="13"/>
      <c r="BY172" s="143"/>
      <c r="BZ172" s="59" t="s">
        <v>226</v>
      </c>
      <c r="CA172" s="59"/>
      <c r="CB172" s="59"/>
      <c r="CC172" s="59"/>
      <c r="CD172" s="59">
        <v>26.1</v>
      </c>
      <c r="CE172" s="59"/>
      <c r="CF172" s="59"/>
    </row>
    <row r="173" spans="2:84">
      <c r="B173" s="12"/>
      <c r="M173" s="14" t="s">
        <v>47</v>
      </c>
      <c r="O173" s="62">
        <f>ATAN(BN175/(AG187/2))*180/PI()</f>
        <v>20.136303428248134</v>
      </c>
      <c r="P173" s="62"/>
      <c r="Q173" s="15" t="s">
        <v>48</v>
      </c>
      <c r="BS173" s="13"/>
      <c r="BY173" s="143"/>
      <c r="BZ173" s="59" t="s">
        <v>227</v>
      </c>
      <c r="CA173" s="59"/>
      <c r="CB173" s="59"/>
      <c r="CC173" s="59"/>
      <c r="CD173" s="59">
        <v>31.1</v>
      </c>
      <c r="CE173" s="59"/>
      <c r="CF173" s="59"/>
    </row>
    <row r="174" spans="2:84">
      <c r="B174" s="12"/>
      <c r="W174" s="1" t="s">
        <v>3</v>
      </c>
      <c r="AT174" s="1" t="s">
        <v>6</v>
      </c>
      <c r="BN174" s="16" t="s">
        <v>0</v>
      </c>
      <c r="BS174" s="13"/>
      <c r="BY174" s="143"/>
      <c r="BZ174" s="59" t="s">
        <v>228</v>
      </c>
      <c r="CA174" s="59"/>
      <c r="CB174" s="59"/>
      <c r="CC174" s="59"/>
      <c r="CD174" s="59">
        <v>36</v>
      </c>
      <c r="CE174" s="59"/>
      <c r="CF174" s="59"/>
    </row>
    <row r="175" spans="2:84">
      <c r="B175" s="12"/>
      <c r="BN175" s="60">
        <v>2.2000000000000002</v>
      </c>
      <c r="BS175" s="13"/>
      <c r="BY175" s="144"/>
      <c r="BZ175" s="59" t="s">
        <v>229</v>
      </c>
      <c r="CA175" s="59"/>
      <c r="CB175" s="59"/>
      <c r="CC175" s="59"/>
      <c r="CD175" s="59">
        <v>40.9</v>
      </c>
      <c r="CE175" s="59"/>
      <c r="CF175" s="59"/>
    </row>
    <row r="176" spans="2:84">
      <c r="B176" s="12"/>
      <c r="BN176" s="60"/>
      <c r="BS176" s="13"/>
      <c r="BZ176" s="100" t="s">
        <v>231</v>
      </c>
      <c r="CA176" s="100"/>
      <c r="CB176" s="100"/>
      <c r="CC176" s="100"/>
      <c r="CD176" s="100"/>
      <c r="CE176" s="100"/>
      <c r="CF176" s="100"/>
    </row>
    <row r="177" spans="2:71">
      <c r="B177" s="12"/>
      <c r="O177" s="1" t="s">
        <v>2</v>
      </c>
      <c r="BA177" s="1" t="s">
        <v>7</v>
      </c>
      <c r="BN177" s="60"/>
      <c r="BS177" s="13"/>
    </row>
    <row r="178" spans="2:71">
      <c r="B178" s="12"/>
      <c r="AF178" s="1" t="s">
        <v>39</v>
      </c>
      <c r="AJ178" s="1" t="s">
        <v>40</v>
      </c>
      <c r="BS178" s="13"/>
    </row>
    <row r="179" spans="2:71">
      <c r="B179" s="12"/>
      <c r="X179" s="1" t="s">
        <v>37</v>
      </c>
      <c r="AB179" s="1" t="s">
        <v>38</v>
      </c>
      <c r="AN179" s="1" t="s">
        <v>41</v>
      </c>
      <c r="AR179" s="1" t="s">
        <v>42</v>
      </c>
      <c r="BS179" s="13"/>
    </row>
    <row r="180" spans="2:71">
      <c r="B180" s="12"/>
      <c r="H180" s="1" t="s">
        <v>1</v>
      </c>
      <c r="P180" s="1" t="s">
        <v>35</v>
      </c>
      <c r="T180" s="1" t="s">
        <v>36</v>
      </c>
      <c r="AV180" s="1" t="s">
        <v>51</v>
      </c>
      <c r="AZ180" s="1" t="s">
        <v>43</v>
      </c>
      <c r="BH180" s="1" t="s">
        <v>8</v>
      </c>
      <c r="BS180" s="13"/>
    </row>
    <row r="181" spans="2:71">
      <c r="B181" s="12"/>
      <c r="L181" s="1" t="s">
        <v>34</v>
      </c>
      <c r="BD181" s="1" t="s">
        <v>44</v>
      </c>
      <c r="BS181" s="13"/>
    </row>
    <row r="182" spans="2:71">
      <c r="B182" s="12"/>
      <c r="G182" s="15" t="s">
        <v>46</v>
      </c>
      <c r="BS182" s="13"/>
    </row>
    <row r="183" spans="2:71">
      <c r="B183" s="12"/>
      <c r="I183" s="1" t="s">
        <v>13</v>
      </c>
      <c r="Q183" s="1" t="s">
        <v>14</v>
      </c>
      <c r="Z183" s="1" t="s">
        <v>15</v>
      </c>
      <c r="AH183" s="1" t="s">
        <v>16</v>
      </c>
      <c r="AQ183" s="1" t="s">
        <v>17</v>
      </c>
      <c r="AY183" s="1" t="s">
        <v>18</v>
      </c>
      <c r="BG183" s="1" t="s">
        <v>19</v>
      </c>
      <c r="BS183" s="13"/>
    </row>
    <row r="184" spans="2:71">
      <c r="B184" s="12"/>
      <c r="BS184" s="13"/>
    </row>
    <row r="185" spans="2:71">
      <c r="B185" s="12"/>
      <c r="H185" s="62">
        <f>+AG187/7</f>
        <v>1.7142857142857142</v>
      </c>
      <c r="I185" s="62"/>
      <c r="J185" s="1" t="s">
        <v>0</v>
      </c>
      <c r="P185" s="62">
        <f>+H185</f>
        <v>1.7142857142857142</v>
      </c>
      <c r="Q185" s="62"/>
      <c r="R185" s="1" t="s">
        <v>0</v>
      </c>
      <c r="Y185" s="62">
        <f>+P185</f>
        <v>1.7142857142857142</v>
      </c>
      <c r="Z185" s="62"/>
      <c r="AA185" s="1" t="s">
        <v>0</v>
      </c>
      <c r="AG185" s="62">
        <f>+Y185</f>
        <v>1.7142857142857142</v>
      </c>
      <c r="AH185" s="62"/>
      <c r="AI185" s="1" t="s">
        <v>0</v>
      </c>
      <c r="AP185" s="62">
        <f>+AG185</f>
        <v>1.7142857142857142</v>
      </c>
      <c r="AQ185" s="62"/>
      <c r="AR185" s="1" t="s">
        <v>0</v>
      </c>
      <c r="AX185" s="62">
        <f>+AP185</f>
        <v>1.7142857142857142</v>
      </c>
      <c r="AY185" s="62"/>
      <c r="AZ185" s="1" t="s">
        <v>0</v>
      </c>
      <c r="BG185" s="62">
        <f>+AX185</f>
        <v>1.7142857142857142</v>
      </c>
      <c r="BH185" s="62"/>
      <c r="BI185" s="1" t="s">
        <v>0</v>
      </c>
      <c r="BS185" s="13"/>
    </row>
    <row r="186" spans="2:71">
      <c r="B186" s="12"/>
      <c r="BS186" s="13"/>
    </row>
    <row r="187" spans="2:71">
      <c r="B187" s="12"/>
      <c r="AG187" s="61">
        <v>12</v>
      </c>
      <c r="AH187" s="61"/>
      <c r="AI187" s="1" t="s">
        <v>0</v>
      </c>
      <c r="BS187" s="13"/>
    </row>
    <row r="188" spans="2:71">
      <c r="B188" s="12"/>
      <c r="BS188" s="13"/>
    </row>
    <row r="189" spans="2:71">
      <c r="B189" s="12"/>
      <c r="K189" s="63" t="s">
        <v>49</v>
      </c>
      <c r="L189" s="64"/>
      <c r="M189" s="63" t="s">
        <v>50</v>
      </c>
      <c r="N189" s="69"/>
      <c r="O189" s="69"/>
      <c r="P189" s="64"/>
      <c r="Q189" s="75" t="s">
        <v>233</v>
      </c>
      <c r="R189" s="76"/>
      <c r="S189" s="76"/>
      <c r="T189" s="76"/>
      <c r="U189" s="76"/>
      <c r="V189" s="76"/>
      <c r="W189" s="77"/>
      <c r="X189" s="78" t="s">
        <v>235</v>
      </c>
      <c r="Y189" s="79"/>
      <c r="Z189" s="79"/>
      <c r="AA189" s="80"/>
      <c r="AB189" s="78" t="s">
        <v>236</v>
      </c>
      <c r="AC189" s="79"/>
      <c r="AD189" s="80"/>
      <c r="AE189" s="78" t="s">
        <v>237</v>
      </c>
      <c r="AF189" s="79"/>
      <c r="AG189" s="79"/>
      <c r="AH189" s="79"/>
      <c r="AI189" s="135" t="s">
        <v>49</v>
      </c>
      <c r="AJ189" s="64"/>
      <c r="AK189" s="63" t="s">
        <v>50</v>
      </c>
      <c r="AL189" s="69"/>
      <c r="AM189" s="69"/>
      <c r="AN189" s="64"/>
      <c r="AO189" s="75" t="s">
        <v>233</v>
      </c>
      <c r="AP189" s="76"/>
      <c r="AQ189" s="76"/>
      <c r="AR189" s="76"/>
      <c r="AS189" s="76"/>
      <c r="AT189" s="76"/>
      <c r="AU189" s="77"/>
      <c r="AV189" s="78" t="s">
        <v>235</v>
      </c>
      <c r="AW189" s="79"/>
      <c r="AX189" s="79"/>
      <c r="AY189" s="80"/>
      <c r="AZ189" s="78" t="s">
        <v>236</v>
      </c>
      <c r="BA189" s="79"/>
      <c r="BB189" s="80"/>
      <c r="BC189" s="78" t="s">
        <v>237</v>
      </c>
      <c r="BD189" s="79"/>
      <c r="BE189" s="79"/>
      <c r="BF189" s="80"/>
      <c r="BS189" s="13"/>
    </row>
    <row r="190" spans="2:71">
      <c r="B190" s="12"/>
      <c r="K190" s="65"/>
      <c r="L190" s="66"/>
      <c r="M190" s="65"/>
      <c r="N190" s="70"/>
      <c r="O190" s="70"/>
      <c r="P190" s="66"/>
      <c r="Q190" s="75"/>
      <c r="R190" s="76"/>
      <c r="S190" s="76"/>
      <c r="T190" s="76"/>
      <c r="U190" s="76"/>
      <c r="V190" s="76"/>
      <c r="W190" s="77"/>
      <c r="X190" s="81"/>
      <c r="Y190" s="82"/>
      <c r="Z190" s="82"/>
      <c r="AA190" s="83"/>
      <c r="AB190" s="81"/>
      <c r="AC190" s="82"/>
      <c r="AD190" s="83"/>
      <c r="AE190" s="81"/>
      <c r="AF190" s="82"/>
      <c r="AG190" s="82"/>
      <c r="AH190" s="82"/>
      <c r="AI190" s="136"/>
      <c r="AJ190" s="66"/>
      <c r="AK190" s="65"/>
      <c r="AL190" s="70"/>
      <c r="AM190" s="70"/>
      <c r="AN190" s="66"/>
      <c r="AO190" s="75"/>
      <c r="AP190" s="76"/>
      <c r="AQ190" s="76"/>
      <c r="AR190" s="76"/>
      <c r="AS190" s="76"/>
      <c r="AT190" s="76"/>
      <c r="AU190" s="77"/>
      <c r="AV190" s="81"/>
      <c r="AW190" s="82"/>
      <c r="AX190" s="82"/>
      <c r="AY190" s="83"/>
      <c r="AZ190" s="81"/>
      <c r="BA190" s="82"/>
      <c r="BB190" s="83"/>
      <c r="BC190" s="81"/>
      <c r="BD190" s="82"/>
      <c r="BE190" s="82"/>
      <c r="BF190" s="83"/>
      <c r="BS190" s="13"/>
    </row>
    <row r="191" spans="2:71">
      <c r="B191" s="12"/>
      <c r="K191" s="65"/>
      <c r="L191" s="66"/>
      <c r="M191" s="65"/>
      <c r="N191" s="70"/>
      <c r="O191" s="70"/>
      <c r="P191" s="66"/>
      <c r="Q191" s="75"/>
      <c r="R191" s="76"/>
      <c r="S191" s="76"/>
      <c r="T191" s="76"/>
      <c r="U191" s="76"/>
      <c r="V191" s="76"/>
      <c r="W191" s="77"/>
      <c r="X191" s="81"/>
      <c r="Y191" s="82"/>
      <c r="Z191" s="82"/>
      <c r="AA191" s="83"/>
      <c r="AB191" s="81"/>
      <c r="AC191" s="82"/>
      <c r="AD191" s="83"/>
      <c r="AE191" s="81"/>
      <c r="AF191" s="82"/>
      <c r="AG191" s="82"/>
      <c r="AH191" s="82"/>
      <c r="AI191" s="136"/>
      <c r="AJ191" s="66"/>
      <c r="AK191" s="65"/>
      <c r="AL191" s="70"/>
      <c r="AM191" s="70"/>
      <c r="AN191" s="66"/>
      <c r="AO191" s="75"/>
      <c r="AP191" s="76"/>
      <c r="AQ191" s="76"/>
      <c r="AR191" s="76"/>
      <c r="AS191" s="76"/>
      <c r="AT191" s="76"/>
      <c r="AU191" s="77"/>
      <c r="AV191" s="81"/>
      <c r="AW191" s="82"/>
      <c r="AX191" s="82"/>
      <c r="AY191" s="83"/>
      <c r="AZ191" s="81"/>
      <c r="BA191" s="82"/>
      <c r="BB191" s="83"/>
      <c r="BC191" s="81"/>
      <c r="BD191" s="82"/>
      <c r="BE191" s="82"/>
      <c r="BF191" s="83"/>
      <c r="BS191" s="13"/>
    </row>
    <row r="192" spans="2:71" ht="12" thickBot="1">
      <c r="B192" s="12"/>
      <c r="K192" s="67"/>
      <c r="L192" s="68"/>
      <c r="M192" s="67"/>
      <c r="N192" s="71"/>
      <c r="O192" s="71"/>
      <c r="P192" s="68"/>
      <c r="Q192" s="72" t="s">
        <v>232</v>
      </c>
      <c r="R192" s="73"/>
      <c r="S192" s="73"/>
      <c r="T192" s="73" t="s">
        <v>234</v>
      </c>
      <c r="U192" s="73"/>
      <c r="V192" s="73"/>
      <c r="W192" s="74"/>
      <c r="X192" s="84"/>
      <c r="Y192" s="85"/>
      <c r="Z192" s="85"/>
      <c r="AA192" s="86"/>
      <c r="AB192" s="84"/>
      <c r="AC192" s="85"/>
      <c r="AD192" s="86"/>
      <c r="AE192" s="84"/>
      <c r="AF192" s="85"/>
      <c r="AG192" s="85"/>
      <c r="AH192" s="85"/>
      <c r="AI192" s="137"/>
      <c r="AJ192" s="68"/>
      <c r="AK192" s="67"/>
      <c r="AL192" s="71"/>
      <c r="AM192" s="71"/>
      <c r="AN192" s="68"/>
      <c r="AO192" s="72" t="s">
        <v>232</v>
      </c>
      <c r="AP192" s="73"/>
      <c r="AQ192" s="73"/>
      <c r="AR192" s="73" t="s">
        <v>234</v>
      </c>
      <c r="AS192" s="73"/>
      <c r="AT192" s="73"/>
      <c r="AU192" s="74"/>
      <c r="AV192" s="84"/>
      <c r="AW192" s="85"/>
      <c r="AX192" s="85"/>
      <c r="AY192" s="86"/>
      <c r="AZ192" s="84"/>
      <c r="BA192" s="85"/>
      <c r="BB192" s="86"/>
      <c r="BC192" s="84"/>
      <c r="BD192" s="85"/>
      <c r="BE192" s="85"/>
      <c r="BF192" s="86"/>
      <c r="BS192" s="13"/>
    </row>
    <row r="193" spans="2:71" ht="12" thickTop="1">
      <c r="B193" s="12"/>
      <c r="K193" s="50" t="s">
        <v>1</v>
      </c>
      <c r="L193" s="51"/>
      <c r="M193" s="47">
        <f>G167/COS(O173*PI()/180)</f>
        <v>1.5976545308670458</v>
      </c>
      <c r="N193" s="48"/>
      <c r="O193" s="48"/>
      <c r="P193" s="49"/>
      <c r="Q193" s="22">
        <v>2</v>
      </c>
      <c r="R193" s="2" t="s">
        <v>56</v>
      </c>
      <c r="S193" s="2"/>
      <c r="T193" s="98" t="s">
        <v>120</v>
      </c>
      <c r="U193" s="98"/>
      <c r="V193" s="98"/>
      <c r="W193" s="99"/>
      <c r="X193" s="101">
        <f>Q193*M193</f>
        <v>3.1953090617340916</v>
      </c>
      <c r="Y193" s="102"/>
      <c r="Z193" s="102"/>
      <c r="AA193" s="103"/>
      <c r="AB193" s="89" cm="1">
        <f t="array" ref="AB193">INDEX($CD$4:$CD$176,MATCH(T193,$BZ$4:$BZ$176,0),0)</f>
        <v>28.4</v>
      </c>
      <c r="AC193" s="90"/>
      <c r="AD193" s="91"/>
      <c r="AE193" s="101">
        <f t="shared" ref="AE193:AE204" si="49">AB193*X193</f>
        <v>90.746777353248191</v>
      </c>
      <c r="AF193" s="102"/>
      <c r="AG193" s="102"/>
      <c r="AH193" s="102"/>
      <c r="AI193" s="148" t="s">
        <v>39</v>
      </c>
      <c r="AJ193" s="149"/>
      <c r="AK193" s="34">
        <f>SQRT((4*G167*TAN(O173*PI()/180))^2+(4*G167-3*H185)^2)</f>
        <v>2.3610789647004653</v>
      </c>
      <c r="AL193" s="35"/>
      <c r="AM193" s="35"/>
      <c r="AN193" s="36"/>
      <c r="AO193" s="24">
        <v>1</v>
      </c>
      <c r="AP193" s="4" t="s">
        <v>56</v>
      </c>
      <c r="AQ193" s="4"/>
      <c r="AR193" s="117" t="s">
        <v>78</v>
      </c>
      <c r="AS193" s="117"/>
      <c r="AT193" s="117"/>
      <c r="AU193" s="118"/>
      <c r="AV193" s="104">
        <f>AO193*AK193</f>
        <v>2.3610789647004653</v>
      </c>
      <c r="AW193" s="105"/>
      <c r="AX193" s="105"/>
      <c r="AY193" s="106"/>
      <c r="AZ193" s="92" cm="1">
        <f t="array" ref="AZ193">INDEX($CD$4:$CD$176,MATCH(AR193,$BZ$4:$BZ$176,0),0)</f>
        <v>3.77</v>
      </c>
      <c r="BA193" s="93"/>
      <c r="BB193" s="94"/>
      <c r="BC193" s="101">
        <f>AZ193*AV193</f>
        <v>8.9012676969207547</v>
      </c>
      <c r="BD193" s="102"/>
      <c r="BE193" s="102"/>
      <c r="BF193" s="103"/>
      <c r="BS193" s="13"/>
    </row>
    <row r="194" spans="2:71">
      <c r="B194" s="12"/>
      <c r="K194" s="50" t="s">
        <v>2</v>
      </c>
      <c r="L194" s="51"/>
      <c r="M194" s="34">
        <f>+M193</f>
        <v>1.5976545308670458</v>
      </c>
      <c r="N194" s="35"/>
      <c r="O194" s="35"/>
      <c r="P194" s="36"/>
      <c r="Q194" s="3">
        <f>+Q193</f>
        <v>2</v>
      </c>
      <c r="R194" s="4" t="s">
        <v>56</v>
      </c>
      <c r="S194" s="4"/>
      <c r="T194" s="93" t="str">
        <f>+T193</f>
        <v>L.100.20</v>
      </c>
      <c r="U194" s="93"/>
      <c r="V194" s="93"/>
      <c r="W194" s="94"/>
      <c r="X194" s="104">
        <f t="shared" ref="X194:X200" si="50">Q194*M194</f>
        <v>3.1953090617340916</v>
      </c>
      <c r="Y194" s="105"/>
      <c r="Z194" s="105"/>
      <c r="AA194" s="106"/>
      <c r="AB194" s="92" cm="1">
        <f t="array" ref="AB194">INDEX($CD$4:$CD$176,MATCH(T194,$BZ$4:$BZ$176,0),0)</f>
        <v>28.4</v>
      </c>
      <c r="AC194" s="93"/>
      <c r="AD194" s="94"/>
      <c r="AE194" s="104">
        <f t="shared" si="49"/>
        <v>90.746777353248191</v>
      </c>
      <c r="AF194" s="105"/>
      <c r="AG194" s="105"/>
      <c r="AH194" s="105"/>
      <c r="AI194" s="32" t="s">
        <v>40</v>
      </c>
      <c r="AJ194" s="33"/>
      <c r="AK194" s="34">
        <f>+AK193</f>
        <v>2.3610789647004653</v>
      </c>
      <c r="AL194" s="35"/>
      <c r="AM194" s="35"/>
      <c r="AN194" s="36"/>
      <c r="AO194" s="3">
        <f>+AO193</f>
        <v>1</v>
      </c>
      <c r="AP194" s="4" t="s">
        <v>56</v>
      </c>
      <c r="AQ194" s="4"/>
      <c r="AR194" s="93" t="str">
        <f>+AR193</f>
        <v>L.50.5</v>
      </c>
      <c r="AS194" s="93"/>
      <c r="AT194" s="93"/>
      <c r="AU194" s="94"/>
      <c r="AV194" s="104">
        <f t="shared" ref="AV194:AV198" si="51">AO194*AK194</f>
        <v>2.3610789647004653</v>
      </c>
      <c r="AW194" s="105"/>
      <c r="AX194" s="105"/>
      <c r="AY194" s="106"/>
      <c r="AZ194" s="92" cm="1">
        <f t="array" ref="AZ194">INDEX($CD$4:$CD$176,MATCH(AR194,$BZ$4:$BZ$176,0),0)</f>
        <v>3.77</v>
      </c>
      <c r="BA194" s="93"/>
      <c r="BB194" s="94"/>
      <c r="BC194" s="104">
        <f t="shared" ref="BC194:BC198" si="52">AZ194*AV194</f>
        <v>8.9012676969207547</v>
      </c>
      <c r="BD194" s="105"/>
      <c r="BE194" s="105"/>
      <c r="BF194" s="106"/>
      <c r="BS194" s="13"/>
    </row>
    <row r="195" spans="2:71">
      <c r="B195" s="12"/>
      <c r="K195" s="50" t="s">
        <v>3</v>
      </c>
      <c r="L195" s="51"/>
      <c r="M195" s="34">
        <f>+M194</f>
        <v>1.5976545308670458</v>
      </c>
      <c r="N195" s="35"/>
      <c r="O195" s="35"/>
      <c r="P195" s="36"/>
      <c r="Q195" s="3">
        <f>+Q194</f>
        <v>2</v>
      </c>
      <c r="R195" s="4" t="s">
        <v>56</v>
      </c>
      <c r="S195" s="4"/>
      <c r="T195" s="93" t="str">
        <f>+T194</f>
        <v>L.100.20</v>
      </c>
      <c r="U195" s="93"/>
      <c r="V195" s="93"/>
      <c r="W195" s="94"/>
      <c r="X195" s="104">
        <f t="shared" si="50"/>
        <v>3.1953090617340916</v>
      </c>
      <c r="Y195" s="105"/>
      <c r="Z195" s="105"/>
      <c r="AA195" s="106"/>
      <c r="AB195" s="92" cm="1">
        <f t="array" ref="AB195">INDEX($CD$4:$CD$176,MATCH(T195,$BZ$4:$BZ$176,0),0)</f>
        <v>28.4</v>
      </c>
      <c r="AC195" s="93"/>
      <c r="AD195" s="94"/>
      <c r="AE195" s="104">
        <f t="shared" si="49"/>
        <v>90.746777353248191</v>
      </c>
      <c r="AF195" s="105"/>
      <c r="AG195" s="105"/>
      <c r="AH195" s="105"/>
      <c r="AI195" s="32" t="s">
        <v>41</v>
      </c>
      <c r="AJ195" s="33"/>
      <c r="AK195" s="34">
        <f>+M205</f>
        <v>1.7708092235253485</v>
      </c>
      <c r="AL195" s="35"/>
      <c r="AM195" s="35"/>
      <c r="AN195" s="36"/>
      <c r="AO195" s="3">
        <f>+Q205</f>
        <v>1</v>
      </c>
      <c r="AP195" s="4" t="s">
        <v>56</v>
      </c>
      <c r="AQ195" s="4"/>
      <c r="AR195" s="93" t="str">
        <f>+T205</f>
        <v>L.50.5</v>
      </c>
      <c r="AS195" s="93"/>
      <c r="AT195" s="93"/>
      <c r="AU195" s="94"/>
      <c r="AV195" s="104">
        <f t="shared" si="51"/>
        <v>1.7708092235253485</v>
      </c>
      <c r="AW195" s="105"/>
      <c r="AX195" s="105"/>
      <c r="AY195" s="106"/>
      <c r="AZ195" s="92" cm="1">
        <f t="array" ref="AZ195">INDEX($CD$4:$CD$176,MATCH(AR195,$BZ$4:$BZ$176,0),0)</f>
        <v>3.77</v>
      </c>
      <c r="BA195" s="93"/>
      <c r="BB195" s="94"/>
      <c r="BC195" s="104">
        <f t="shared" si="52"/>
        <v>6.6759507726905642</v>
      </c>
      <c r="BD195" s="105"/>
      <c r="BE195" s="105"/>
      <c r="BF195" s="106"/>
      <c r="BS195" s="13"/>
    </row>
    <row r="196" spans="2:71">
      <c r="B196" s="12"/>
      <c r="K196" s="50" t="s">
        <v>4</v>
      </c>
      <c r="L196" s="51"/>
      <c r="M196" s="34">
        <f t="shared" ref="M196" si="53">+M195</f>
        <v>1.5976545308670458</v>
      </c>
      <c r="N196" s="35"/>
      <c r="O196" s="35"/>
      <c r="P196" s="36"/>
      <c r="Q196" s="3">
        <f>+Q195</f>
        <v>2</v>
      </c>
      <c r="R196" s="4" t="s">
        <v>56</v>
      </c>
      <c r="S196" s="4"/>
      <c r="T196" s="93" t="str">
        <f t="shared" ref="T196" si="54">+T195</f>
        <v>L.100.20</v>
      </c>
      <c r="U196" s="93"/>
      <c r="V196" s="93"/>
      <c r="W196" s="94"/>
      <c r="X196" s="104">
        <f t="shared" si="50"/>
        <v>3.1953090617340916</v>
      </c>
      <c r="Y196" s="105"/>
      <c r="Z196" s="105"/>
      <c r="AA196" s="106"/>
      <c r="AB196" s="92" cm="1">
        <f t="array" ref="AB196">INDEX($CD$4:$CD$176,MATCH(T196,$BZ$4:$BZ$176,0),0)</f>
        <v>28.4</v>
      </c>
      <c r="AC196" s="93"/>
      <c r="AD196" s="94"/>
      <c r="AE196" s="104">
        <f t="shared" si="49"/>
        <v>90.746777353248191</v>
      </c>
      <c r="AF196" s="105"/>
      <c r="AG196" s="105"/>
      <c r="AH196" s="105"/>
      <c r="AI196" s="32" t="s">
        <v>42</v>
      </c>
      <c r="AJ196" s="33"/>
      <c r="AK196" s="34">
        <f>+M204</f>
        <v>1.9673482619184306</v>
      </c>
      <c r="AL196" s="35"/>
      <c r="AM196" s="35"/>
      <c r="AN196" s="36"/>
      <c r="AO196" s="3">
        <f>+Q204</f>
        <v>1</v>
      </c>
      <c r="AP196" s="4" t="s">
        <v>56</v>
      </c>
      <c r="AQ196" s="4"/>
      <c r="AR196" s="93" t="str">
        <f>+T204</f>
        <v>L.50.5</v>
      </c>
      <c r="AS196" s="93"/>
      <c r="AT196" s="93"/>
      <c r="AU196" s="94"/>
      <c r="AV196" s="104">
        <f t="shared" si="51"/>
        <v>1.9673482619184306</v>
      </c>
      <c r="AW196" s="105"/>
      <c r="AX196" s="105"/>
      <c r="AY196" s="106"/>
      <c r="AZ196" s="92" cm="1">
        <f t="array" ref="AZ196">INDEX($CD$4:$CD$176,MATCH(AR196,$BZ$4:$BZ$176,0),0)</f>
        <v>3.77</v>
      </c>
      <c r="BA196" s="93"/>
      <c r="BB196" s="94"/>
      <c r="BC196" s="104">
        <f t="shared" si="52"/>
        <v>7.416902947432483</v>
      </c>
      <c r="BD196" s="105"/>
      <c r="BE196" s="105"/>
      <c r="BF196" s="106"/>
      <c r="BS196" s="13"/>
    </row>
    <row r="197" spans="2:71">
      <c r="B197" s="12"/>
      <c r="K197" s="50" t="s">
        <v>5</v>
      </c>
      <c r="L197" s="51"/>
      <c r="M197" s="34">
        <f>+M196</f>
        <v>1.5976545308670458</v>
      </c>
      <c r="N197" s="35"/>
      <c r="O197" s="35"/>
      <c r="P197" s="36"/>
      <c r="Q197" s="3">
        <f>+Q196</f>
        <v>2</v>
      </c>
      <c r="R197" s="4" t="s">
        <v>56</v>
      </c>
      <c r="S197" s="4"/>
      <c r="T197" s="93" t="str">
        <f>+T196</f>
        <v>L.100.20</v>
      </c>
      <c r="U197" s="93"/>
      <c r="V197" s="93"/>
      <c r="W197" s="94"/>
      <c r="X197" s="104">
        <f t="shared" si="50"/>
        <v>3.1953090617340916</v>
      </c>
      <c r="Y197" s="105"/>
      <c r="Z197" s="105"/>
      <c r="AA197" s="106"/>
      <c r="AB197" s="92" cm="1">
        <f t="array" ref="AB197">INDEX($CD$4:$CD$176,MATCH(T197,$BZ$4:$BZ$176,0),0)</f>
        <v>28.4</v>
      </c>
      <c r="AC197" s="93"/>
      <c r="AD197" s="94"/>
      <c r="AE197" s="104">
        <f t="shared" si="49"/>
        <v>90.746777353248191</v>
      </c>
      <c r="AF197" s="105"/>
      <c r="AG197" s="105"/>
      <c r="AH197" s="105"/>
      <c r="AI197" s="32" t="s">
        <v>51</v>
      </c>
      <c r="AJ197" s="33"/>
      <c r="AK197" s="34">
        <f>+M203</f>
        <v>1.1805394823502324</v>
      </c>
      <c r="AL197" s="35"/>
      <c r="AM197" s="35"/>
      <c r="AN197" s="36"/>
      <c r="AO197" s="3">
        <f>+Q203</f>
        <v>1</v>
      </c>
      <c r="AP197" s="4" t="s">
        <v>56</v>
      </c>
      <c r="AQ197" s="4"/>
      <c r="AR197" s="93" t="str">
        <f>+T203</f>
        <v>L.50.5</v>
      </c>
      <c r="AS197" s="93"/>
      <c r="AT197" s="93"/>
      <c r="AU197" s="94"/>
      <c r="AV197" s="104">
        <f t="shared" si="51"/>
        <v>1.1805394823502324</v>
      </c>
      <c r="AW197" s="105"/>
      <c r="AX197" s="105"/>
      <c r="AY197" s="106"/>
      <c r="AZ197" s="92" cm="1">
        <f t="array" ref="AZ197">INDEX($CD$4:$CD$176,MATCH(AR197,$BZ$4:$BZ$176,0),0)</f>
        <v>3.77</v>
      </c>
      <c r="BA197" s="93"/>
      <c r="BB197" s="94"/>
      <c r="BC197" s="104">
        <f t="shared" si="52"/>
        <v>4.4506338484603765</v>
      </c>
      <c r="BD197" s="105"/>
      <c r="BE197" s="105"/>
      <c r="BF197" s="106"/>
      <c r="BS197" s="13"/>
    </row>
    <row r="198" spans="2:71">
      <c r="B198" s="12"/>
      <c r="K198" s="50" t="s">
        <v>6</v>
      </c>
      <c r="L198" s="51"/>
      <c r="M198" s="34">
        <f t="shared" ref="M198:M199" si="55">+M197</f>
        <v>1.5976545308670458</v>
      </c>
      <c r="N198" s="35"/>
      <c r="O198" s="35"/>
      <c r="P198" s="36"/>
      <c r="Q198" s="3">
        <f t="shared" ref="Q198:Q199" si="56">+Q197</f>
        <v>2</v>
      </c>
      <c r="R198" s="4" t="s">
        <v>56</v>
      </c>
      <c r="S198" s="4"/>
      <c r="T198" s="93" t="str">
        <f t="shared" ref="T198:T199" si="57">+T197</f>
        <v>L.100.20</v>
      </c>
      <c r="U198" s="93"/>
      <c r="V198" s="93"/>
      <c r="W198" s="94"/>
      <c r="X198" s="104">
        <f t="shared" si="50"/>
        <v>3.1953090617340916</v>
      </c>
      <c r="Y198" s="105"/>
      <c r="Z198" s="105"/>
      <c r="AA198" s="106"/>
      <c r="AB198" s="92" cm="1">
        <f t="array" ref="AB198">INDEX($CD$4:$CD$176,MATCH(T198,$BZ$4:$BZ$176,0),0)</f>
        <v>28.4</v>
      </c>
      <c r="AC198" s="93"/>
      <c r="AD198" s="94"/>
      <c r="AE198" s="104">
        <f t="shared" si="49"/>
        <v>90.746777353248191</v>
      </c>
      <c r="AF198" s="105"/>
      <c r="AG198" s="105"/>
      <c r="AH198" s="105"/>
      <c r="AI198" s="32" t="s">
        <v>43</v>
      </c>
      <c r="AJ198" s="33"/>
      <c r="AK198" s="34">
        <f>+M202</f>
        <v>1.6920582804648887</v>
      </c>
      <c r="AL198" s="35"/>
      <c r="AM198" s="35"/>
      <c r="AN198" s="36"/>
      <c r="AO198" s="3">
        <f>+Q202</f>
        <v>2</v>
      </c>
      <c r="AP198" s="4" t="s">
        <v>56</v>
      </c>
      <c r="AQ198" s="4"/>
      <c r="AR198" s="93" t="str">
        <f>+T202</f>
        <v>L.50.5</v>
      </c>
      <c r="AS198" s="93"/>
      <c r="AT198" s="93"/>
      <c r="AU198" s="94"/>
      <c r="AV198" s="104">
        <f t="shared" si="51"/>
        <v>3.3841165609297774</v>
      </c>
      <c r="AW198" s="105"/>
      <c r="AX198" s="105"/>
      <c r="AY198" s="106"/>
      <c r="AZ198" s="92" cm="1">
        <f t="array" ref="AZ198">INDEX($CD$4:$CD$176,MATCH(AR198,$BZ$4:$BZ$176,0),0)</f>
        <v>3.77</v>
      </c>
      <c r="BA198" s="93"/>
      <c r="BB198" s="94"/>
      <c r="BC198" s="104">
        <f t="shared" si="52"/>
        <v>12.758119434705261</v>
      </c>
      <c r="BD198" s="105"/>
      <c r="BE198" s="105"/>
      <c r="BF198" s="106"/>
      <c r="BS198" s="13"/>
    </row>
    <row r="199" spans="2:71" ht="12" thickBot="1">
      <c r="B199" s="12"/>
      <c r="K199" s="50" t="s">
        <v>7</v>
      </c>
      <c r="L199" s="51"/>
      <c r="M199" s="34">
        <f t="shared" si="55"/>
        <v>1.5976545308670458</v>
      </c>
      <c r="N199" s="35"/>
      <c r="O199" s="35"/>
      <c r="P199" s="36"/>
      <c r="Q199" s="3">
        <f t="shared" si="56"/>
        <v>2</v>
      </c>
      <c r="R199" s="4" t="s">
        <v>56</v>
      </c>
      <c r="S199" s="4"/>
      <c r="T199" s="93" t="str">
        <f t="shared" si="57"/>
        <v>L.100.20</v>
      </c>
      <c r="U199" s="93"/>
      <c r="V199" s="93"/>
      <c r="W199" s="94"/>
      <c r="X199" s="104">
        <f t="shared" si="50"/>
        <v>3.1953090617340916</v>
      </c>
      <c r="Y199" s="105"/>
      <c r="Z199" s="105"/>
      <c r="AA199" s="106"/>
      <c r="AB199" s="92" cm="1">
        <f t="array" ref="AB199">INDEX($CD$4:$CD$176,MATCH(T199,$BZ$4:$BZ$176,0),0)</f>
        <v>28.4</v>
      </c>
      <c r="AC199" s="93"/>
      <c r="AD199" s="94"/>
      <c r="AE199" s="104">
        <f t="shared" si="49"/>
        <v>90.746777353248191</v>
      </c>
      <c r="AF199" s="105"/>
      <c r="AG199" s="105"/>
      <c r="AH199" s="105"/>
      <c r="AI199" s="32" t="s">
        <v>44</v>
      </c>
      <c r="AJ199" s="33"/>
      <c r="AK199" s="29">
        <f>+M201</f>
        <v>0.59026974117511621</v>
      </c>
      <c r="AL199" s="30"/>
      <c r="AM199" s="30"/>
      <c r="AN199" s="31"/>
      <c r="AO199" s="10">
        <f>+Q201</f>
        <v>2</v>
      </c>
      <c r="AP199" s="9" t="s">
        <v>56</v>
      </c>
      <c r="AQ199" s="9"/>
      <c r="AR199" s="120" t="str">
        <f>+T201</f>
        <v>L.50.5</v>
      </c>
      <c r="AS199" s="120"/>
      <c r="AT199" s="120"/>
      <c r="AU199" s="121"/>
      <c r="AV199" s="122">
        <f>AO199*AK199</f>
        <v>1.1805394823502324</v>
      </c>
      <c r="AW199" s="123"/>
      <c r="AX199" s="123"/>
      <c r="AY199" s="124"/>
      <c r="AZ199" s="125" cm="1">
        <f t="array" ref="AZ199">INDEX($CD$4:$CD$176,MATCH(AR199,$BZ$4:$BZ$176,0),0)</f>
        <v>3.77</v>
      </c>
      <c r="BA199" s="120"/>
      <c r="BB199" s="121"/>
      <c r="BC199" s="122">
        <f>AZ199*AV199</f>
        <v>4.4506338484603765</v>
      </c>
      <c r="BD199" s="123"/>
      <c r="BE199" s="123"/>
      <c r="BF199" s="124"/>
      <c r="BS199" s="13"/>
    </row>
    <row r="200" spans="2:71" ht="12" thickBot="1">
      <c r="B200" s="12"/>
      <c r="K200" s="50" t="s">
        <v>8</v>
      </c>
      <c r="L200" s="51"/>
      <c r="M200" s="34">
        <f>+M199</f>
        <v>1.5976545308670458</v>
      </c>
      <c r="N200" s="35"/>
      <c r="O200" s="35"/>
      <c r="P200" s="36"/>
      <c r="Q200" s="5">
        <f>+Q199</f>
        <v>2</v>
      </c>
      <c r="R200" s="6" t="s">
        <v>56</v>
      </c>
      <c r="S200" s="6"/>
      <c r="T200" s="96" t="str">
        <f>+T199</f>
        <v>L.100.20</v>
      </c>
      <c r="U200" s="96"/>
      <c r="V200" s="96"/>
      <c r="W200" s="97"/>
      <c r="X200" s="107">
        <f t="shared" si="50"/>
        <v>3.1953090617340916</v>
      </c>
      <c r="Y200" s="108"/>
      <c r="Z200" s="108"/>
      <c r="AA200" s="119"/>
      <c r="AB200" s="95" cm="1">
        <f t="array" ref="AB200">INDEX($CD$4:$CD$176,MATCH(T200,$BZ$4:$BZ$176,0),0)</f>
        <v>28.4</v>
      </c>
      <c r="AC200" s="96"/>
      <c r="AD200" s="97"/>
      <c r="AE200" s="107">
        <f t="shared" si="49"/>
        <v>90.746777353248191</v>
      </c>
      <c r="AF200" s="108"/>
      <c r="AG200" s="108"/>
      <c r="AH200" s="108"/>
      <c r="AI200" s="42" t="s">
        <v>13</v>
      </c>
      <c r="AJ200" s="43"/>
      <c r="AK200" s="44">
        <f>+H185</f>
        <v>1.7142857142857142</v>
      </c>
      <c r="AL200" s="45"/>
      <c r="AM200" s="45"/>
      <c r="AN200" s="46"/>
      <c r="AO200" s="23">
        <v>2</v>
      </c>
      <c r="AP200" s="7" t="s">
        <v>56</v>
      </c>
      <c r="AQ200" s="7"/>
      <c r="AR200" s="117" t="s">
        <v>127</v>
      </c>
      <c r="AS200" s="117"/>
      <c r="AT200" s="117"/>
      <c r="AU200" s="118"/>
      <c r="AV200" s="111">
        <f>AO200*AK200</f>
        <v>3.4285714285714284</v>
      </c>
      <c r="AW200" s="112"/>
      <c r="AX200" s="112"/>
      <c r="AY200" s="113"/>
      <c r="AZ200" s="114" cm="1">
        <f t="array" ref="AZ200">INDEX($CD$4:$CD$176,MATCH(AR200,$BZ$4:$BZ$176,0),0)</f>
        <v>26.6</v>
      </c>
      <c r="BA200" s="115"/>
      <c r="BB200" s="116"/>
      <c r="BC200" s="111">
        <f>AZ200*AV200</f>
        <v>91.2</v>
      </c>
      <c r="BD200" s="112"/>
      <c r="BE200" s="112"/>
      <c r="BF200" s="113"/>
      <c r="BS200" s="13"/>
    </row>
    <row r="201" spans="2:71">
      <c r="B201" s="12"/>
      <c r="K201" s="54" t="s">
        <v>34</v>
      </c>
      <c r="L201" s="55"/>
      <c r="M201" s="56">
        <f>SQRT((G167*TAN(O173*PI()/180))^2+(H185-G167)^2)</f>
        <v>0.59026974117511621</v>
      </c>
      <c r="N201" s="57"/>
      <c r="O201" s="57"/>
      <c r="P201" s="58"/>
      <c r="Q201" s="23">
        <v>2</v>
      </c>
      <c r="R201" s="7" t="s">
        <v>56</v>
      </c>
      <c r="S201" s="7"/>
      <c r="T201" s="150" t="s">
        <v>78</v>
      </c>
      <c r="U201" s="150"/>
      <c r="V201" s="150"/>
      <c r="W201" s="151"/>
      <c r="X201" s="111">
        <f>Q201*M201</f>
        <v>1.1805394823502324</v>
      </c>
      <c r="Y201" s="112"/>
      <c r="Z201" s="112"/>
      <c r="AA201" s="113"/>
      <c r="AB201" s="114" cm="1">
        <f t="array" ref="AB201">INDEX($CD$4:$CD$176,MATCH(T201,$BZ$4:$BZ$176,0),0)</f>
        <v>3.77</v>
      </c>
      <c r="AC201" s="115"/>
      <c r="AD201" s="116"/>
      <c r="AE201" s="111">
        <f t="shared" si="49"/>
        <v>4.4506338484603765</v>
      </c>
      <c r="AF201" s="112"/>
      <c r="AG201" s="112"/>
      <c r="AH201" s="112"/>
      <c r="AI201" s="32" t="s">
        <v>14</v>
      </c>
      <c r="AJ201" s="33"/>
      <c r="AK201" s="34">
        <f>+AK200</f>
        <v>1.7142857142857142</v>
      </c>
      <c r="AL201" s="35"/>
      <c r="AM201" s="35"/>
      <c r="AN201" s="36"/>
      <c r="AO201" s="3">
        <f>+AO200</f>
        <v>2</v>
      </c>
      <c r="AP201" s="4" t="s">
        <v>56</v>
      </c>
      <c r="AQ201" s="4"/>
      <c r="AR201" s="93" t="str">
        <f>+AR200</f>
        <v>L.120.15</v>
      </c>
      <c r="AS201" s="93"/>
      <c r="AT201" s="93"/>
      <c r="AU201" s="94"/>
      <c r="AV201" s="104">
        <f t="shared" ref="AV201:AV206" si="58">AO201*AK201</f>
        <v>3.4285714285714284</v>
      </c>
      <c r="AW201" s="105"/>
      <c r="AX201" s="105"/>
      <c r="AY201" s="106"/>
      <c r="AZ201" s="92" cm="1">
        <f t="array" ref="AZ201">INDEX($CD$4:$CD$176,MATCH(AR201,$BZ$4:$BZ$176,0),0)</f>
        <v>26.6</v>
      </c>
      <c r="BA201" s="93"/>
      <c r="BB201" s="94"/>
      <c r="BC201" s="104">
        <f t="shared" ref="BC201:BC206" si="59">AZ201*AV201</f>
        <v>91.2</v>
      </c>
      <c r="BD201" s="105"/>
      <c r="BE201" s="105"/>
      <c r="BF201" s="106"/>
      <c r="BS201" s="13"/>
    </row>
    <row r="202" spans="2:71">
      <c r="B202" s="12"/>
      <c r="K202" s="50" t="s">
        <v>35</v>
      </c>
      <c r="L202" s="51"/>
      <c r="M202" s="34">
        <f>SQRT((2*G167*TAN(O173*PI()/180))^2+(2*G167-1*H185)^2)</f>
        <v>1.6920582804648887</v>
      </c>
      <c r="N202" s="35"/>
      <c r="O202" s="35"/>
      <c r="P202" s="36"/>
      <c r="Q202" s="24">
        <v>2</v>
      </c>
      <c r="R202" s="4" t="s">
        <v>56</v>
      </c>
      <c r="S202" s="4"/>
      <c r="T202" s="117" t="s">
        <v>78</v>
      </c>
      <c r="U202" s="117"/>
      <c r="V202" s="117"/>
      <c r="W202" s="118"/>
      <c r="X202" s="104">
        <f t="shared" ref="X202:X204" si="60">Q202*M202</f>
        <v>3.3841165609297774</v>
      </c>
      <c r="Y202" s="105"/>
      <c r="Z202" s="105"/>
      <c r="AA202" s="106"/>
      <c r="AB202" s="92" cm="1">
        <f t="array" ref="AB202">INDEX($CD$4:$CD$176,MATCH(T202,$BZ$4:$BZ$176,0),0)</f>
        <v>3.77</v>
      </c>
      <c r="AC202" s="93"/>
      <c r="AD202" s="94"/>
      <c r="AE202" s="104">
        <f t="shared" si="49"/>
        <v>12.758119434705261</v>
      </c>
      <c r="AF202" s="105"/>
      <c r="AG202" s="105"/>
      <c r="AH202" s="105"/>
      <c r="AI202" s="32" t="s">
        <v>15</v>
      </c>
      <c r="AJ202" s="33"/>
      <c r="AK202" s="34">
        <f>+AK201</f>
        <v>1.7142857142857142</v>
      </c>
      <c r="AL202" s="35"/>
      <c r="AM202" s="35"/>
      <c r="AN202" s="36"/>
      <c r="AO202" s="3">
        <f>+AO201</f>
        <v>2</v>
      </c>
      <c r="AP202" s="4" t="s">
        <v>56</v>
      </c>
      <c r="AQ202" s="4"/>
      <c r="AR202" s="93" t="str">
        <f>+AR201</f>
        <v>L.120.15</v>
      </c>
      <c r="AS202" s="93"/>
      <c r="AT202" s="93"/>
      <c r="AU202" s="94"/>
      <c r="AV202" s="104">
        <f t="shared" si="58"/>
        <v>3.4285714285714284</v>
      </c>
      <c r="AW202" s="105"/>
      <c r="AX202" s="105"/>
      <c r="AY202" s="106"/>
      <c r="AZ202" s="92" cm="1">
        <f t="array" ref="AZ202">INDEX($CD$4:$CD$176,MATCH(AR202,$BZ$4:$BZ$176,0),0)</f>
        <v>26.6</v>
      </c>
      <c r="BA202" s="93"/>
      <c r="BB202" s="94"/>
      <c r="BC202" s="104">
        <f t="shared" si="59"/>
        <v>91.2</v>
      </c>
      <c r="BD202" s="105"/>
      <c r="BE202" s="105"/>
      <c r="BF202" s="106"/>
      <c r="BS202" s="13"/>
    </row>
    <row r="203" spans="2:71">
      <c r="B203" s="12"/>
      <c r="K203" s="50" t="s">
        <v>36</v>
      </c>
      <c r="L203" s="51"/>
      <c r="M203" s="34">
        <f>SQRT((2*G167*TAN(O173*PI()/180))^2+(2*H185-2*G167)^2)</f>
        <v>1.1805394823502324</v>
      </c>
      <c r="N203" s="35"/>
      <c r="O203" s="35"/>
      <c r="P203" s="36"/>
      <c r="Q203" s="24">
        <v>1</v>
      </c>
      <c r="R203" s="4" t="s">
        <v>56</v>
      </c>
      <c r="S203" s="4"/>
      <c r="T203" s="117" t="s">
        <v>78</v>
      </c>
      <c r="U203" s="117"/>
      <c r="V203" s="117"/>
      <c r="W203" s="118"/>
      <c r="X203" s="104">
        <f t="shared" si="60"/>
        <v>1.1805394823502324</v>
      </c>
      <c r="Y203" s="105"/>
      <c r="Z203" s="105"/>
      <c r="AA203" s="106"/>
      <c r="AB203" s="92" cm="1">
        <f t="array" ref="AB203">INDEX($CD$4:$CD$176,MATCH(T203,$BZ$4:$BZ$176,0),0)</f>
        <v>3.77</v>
      </c>
      <c r="AC203" s="93"/>
      <c r="AD203" s="94"/>
      <c r="AE203" s="104">
        <f t="shared" si="49"/>
        <v>4.4506338484603765</v>
      </c>
      <c r="AF203" s="105"/>
      <c r="AG203" s="105"/>
      <c r="AH203" s="105"/>
      <c r="AI203" s="32" t="s">
        <v>16</v>
      </c>
      <c r="AJ203" s="33"/>
      <c r="AK203" s="34">
        <f t="shared" ref="AK203" si="61">+AK202</f>
        <v>1.7142857142857142</v>
      </c>
      <c r="AL203" s="35"/>
      <c r="AM203" s="35"/>
      <c r="AN203" s="36"/>
      <c r="AO203" s="3">
        <f>+AO202</f>
        <v>2</v>
      </c>
      <c r="AP203" s="4" t="s">
        <v>56</v>
      </c>
      <c r="AQ203" s="4"/>
      <c r="AR203" s="93" t="str">
        <f t="shared" ref="AR203" si="62">+AR202</f>
        <v>L.120.15</v>
      </c>
      <c r="AS203" s="93"/>
      <c r="AT203" s="93"/>
      <c r="AU203" s="94"/>
      <c r="AV203" s="104">
        <f t="shared" si="58"/>
        <v>3.4285714285714284</v>
      </c>
      <c r="AW203" s="105"/>
      <c r="AX203" s="105"/>
      <c r="AY203" s="106"/>
      <c r="AZ203" s="92" cm="1">
        <f t="array" ref="AZ203">INDEX($CD$4:$CD$176,MATCH(AR203,$BZ$4:$BZ$176,0),0)</f>
        <v>26.6</v>
      </c>
      <c r="BA203" s="93"/>
      <c r="BB203" s="94"/>
      <c r="BC203" s="104">
        <f t="shared" si="59"/>
        <v>91.2</v>
      </c>
      <c r="BD203" s="105"/>
      <c r="BE203" s="105"/>
      <c r="BF203" s="106"/>
      <c r="BS203" s="13"/>
    </row>
    <row r="204" spans="2:71">
      <c r="B204" s="12"/>
      <c r="K204" s="50" t="s">
        <v>37</v>
      </c>
      <c r="L204" s="51"/>
      <c r="M204" s="34">
        <f>SQRT((3*G167*TAN(O173*PI()/180))^2+(3*G167-2*H185)^2)</f>
        <v>1.9673482619184306</v>
      </c>
      <c r="N204" s="35"/>
      <c r="O204" s="35"/>
      <c r="P204" s="36"/>
      <c r="Q204" s="24">
        <v>1</v>
      </c>
      <c r="R204" s="4" t="s">
        <v>56</v>
      </c>
      <c r="S204" s="4"/>
      <c r="T204" s="117" t="s">
        <v>78</v>
      </c>
      <c r="U204" s="117"/>
      <c r="V204" s="117"/>
      <c r="W204" s="118"/>
      <c r="X204" s="104">
        <f t="shared" si="60"/>
        <v>1.9673482619184306</v>
      </c>
      <c r="Y204" s="105"/>
      <c r="Z204" s="105"/>
      <c r="AA204" s="106"/>
      <c r="AB204" s="92" cm="1">
        <f t="array" ref="AB204">INDEX($CD$4:$CD$176,MATCH(T204,$BZ$4:$BZ$176,0),0)</f>
        <v>3.77</v>
      </c>
      <c r="AC204" s="93"/>
      <c r="AD204" s="94"/>
      <c r="AE204" s="104">
        <f t="shared" si="49"/>
        <v>7.416902947432483</v>
      </c>
      <c r="AF204" s="105"/>
      <c r="AG204" s="105"/>
      <c r="AH204" s="105"/>
      <c r="AI204" s="32" t="s">
        <v>17</v>
      </c>
      <c r="AJ204" s="33"/>
      <c r="AK204" s="34">
        <f>+AK203</f>
        <v>1.7142857142857142</v>
      </c>
      <c r="AL204" s="35"/>
      <c r="AM204" s="35"/>
      <c r="AN204" s="36"/>
      <c r="AO204" s="3">
        <f>+AO203</f>
        <v>2</v>
      </c>
      <c r="AP204" s="4" t="s">
        <v>56</v>
      </c>
      <c r="AQ204" s="4"/>
      <c r="AR204" s="93" t="str">
        <f>+AR203</f>
        <v>L.120.15</v>
      </c>
      <c r="AS204" s="93"/>
      <c r="AT204" s="93"/>
      <c r="AU204" s="94"/>
      <c r="AV204" s="104">
        <f t="shared" si="58"/>
        <v>3.4285714285714284</v>
      </c>
      <c r="AW204" s="105"/>
      <c r="AX204" s="105"/>
      <c r="AY204" s="106"/>
      <c r="AZ204" s="92" cm="1">
        <f t="array" ref="AZ204">INDEX($CD$4:$CD$176,MATCH(AR204,$BZ$4:$BZ$176,0),0)</f>
        <v>26.6</v>
      </c>
      <c r="BA204" s="93"/>
      <c r="BB204" s="94"/>
      <c r="BC204" s="104">
        <f t="shared" si="59"/>
        <v>91.2</v>
      </c>
      <c r="BD204" s="105"/>
      <c r="BE204" s="105"/>
      <c r="BF204" s="106"/>
      <c r="BS204" s="13"/>
    </row>
    <row r="205" spans="2:71">
      <c r="B205" s="12"/>
      <c r="K205" s="154" t="s">
        <v>38</v>
      </c>
      <c r="L205" s="155"/>
      <c r="M205" s="34">
        <f>SQRT((3*G167*TAN(O173*PI()/180))^2+(3*H185-3*G167)^2)</f>
        <v>1.7708092235253485</v>
      </c>
      <c r="N205" s="35"/>
      <c r="O205" s="35"/>
      <c r="P205" s="36"/>
      <c r="Q205" s="24">
        <v>1</v>
      </c>
      <c r="R205" s="4" t="s">
        <v>56</v>
      </c>
      <c r="S205" s="4"/>
      <c r="T205" s="117" t="s">
        <v>78</v>
      </c>
      <c r="U205" s="117"/>
      <c r="V205" s="117"/>
      <c r="W205" s="118"/>
      <c r="X205" s="104">
        <f>Q205*M205</f>
        <v>1.7708092235253485</v>
      </c>
      <c r="Y205" s="105"/>
      <c r="Z205" s="105"/>
      <c r="AA205" s="106"/>
      <c r="AB205" s="92" cm="1">
        <f t="array" ref="AB205">INDEX($CD$4:$CD$176,MATCH(T205,$BZ$4:$BZ$176,0),0)</f>
        <v>3.77</v>
      </c>
      <c r="AC205" s="93"/>
      <c r="AD205" s="94"/>
      <c r="AE205" s="104">
        <f>AB205*X205</f>
        <v>6.6759507726905642</v>
      </c>
      <c r="AF205" s="105"/>
      <c r="AG205" s="105"/>
      <c r="AH205" s="156"/>
      <c r="AI205" s="32" t="s">
        <v>18</v>
      </c>
      <c r="AJ205" s="33"/>
      <c r="AK205" s="34">
        <f t="shared" ref="AK205:AK206" si="63">+AK204</f>
        <v>1.7142857142857142</v>
      </c>
      <c r="AL205" s="35"/>
      <c r="AM205" s="35"/>
      <c r="AN205" s="36"/>
      <c r="AO205" s="3">
        <f t="shared" ref="AO205:AO206" si="64">+AO204</f>
        <v>2</v>
      </c>
      <c r="AP205" s="4" t="s">
        <v>56</v>
      </c>
      <c r="AQ205" s="4"/>
      <c r="AR205" s="93" t="str">
        <f t="shared" ref="AR205:AR206" si="65">+AR204</f>
        <v>L.120.15</v>
      </c>
      <c r="AS205" s="93"/>
      <c r="AT205" s="93"/>
      <c r="AU205" s="94"/>
      <c r="AV205" s="104">
        <f t="shared" si="58"/>
        <v>3.4285714285714284</v>
      </c>
      <c r="AW205" s="105"/>
      <c r="AX205" s="105"/>
      <c r="AY205" s="106"/>
      <c r="AZ205" s="92" cm="1">
        <f t="array" ref="AZ205">INDEX($CD$4:$CD$176,MATCH(AR205,$BZ$4:$BZ$176,0),0)</f>
        <v>26.6</v>
      </c>
      <c r="BA205" s="93"/>
      <c r="BB205" s="94"/>
      <c r="BC205" s="104">
        <f t="shared" si="59"/>
        <v>91.2</v>
      </c>
      <c r="BD205" s="105"/>
      <c r="BE205" s="105"/>
      <c r="BF205" s="106"/>
      <c r="BS205" s="13"/>
    </row>
    <row r="206" spans="2:71" ht="12" thickBot="1">
      <c r="B206" s="12"/>
      <c r="K206" s="1" t="s">
        <v>246</v>
      </c>
      <c r="AI206" s="140" t="s">
        <v>19</v>
      </c>
      <c r="AJ206" s="141"/>
      <c r="AK206" s="29">
        <f t="shared" si="63"/>
        <v>1.7142857142857142</v>
      </c>
      <c r="AL206" s="30"/>
      <c r="AM206" s="30"/>
      <c r="AN206" s="31"/>
      <c r="AO206" s="10">
        <f t="shared" si="64"/>
        <v>2</v>
      </c>
      <c r="AP206" s="9" t="s">
        <v>56</v>
      </c>
      <c r="AQ206" s="9"/>
      <c r="AR206" s="120" t="str">
        <f t="shared" si="65"/>
        <v>L.120.15</v>
      </c>
      <c r="AS206" s="120"/>
      <c r="AT206" s="120"/>
      <c r="AU206" s="121"/>
      <c r="AV206" s="122">
        <f t="shared" si="58"/>
        <v>3.4285714285714284</v>
      </c>
      <c r="AW206" s="123"/>
      <c r="AX206" s="123"/>
      <c r="AY206" s="124"/>
      <c r="AZ206" s="125" cm="1">
        <f t="array" ref="AZ206">INDEX($CD$4:$CD$176,MATCH(AR206,$BZ$4:$BZ$176,0),0)</f>
        <v>26.6</v>
      </c>
      <c r="BA206" s="120"/>
      <c r="BB206" s="121"/>
      <c r="BC206" s="122">
        <f t="shared" si="59"/>
        <v>91.2</v>
      </c>
      <c r="BD206" s="123"/>
      <c r="BE206" s="123"/>
      <c r="BF206" s="124"/>
      <c r="BS206" s="13"/>
    </row>
    <row r="207" spans="2:71">
      <c r="B207" s="12"/>
      <c r="AS207" s="129" t="s">
        <v>238</v>
      </c>
      <c r="AT207" s="130"/>
      <c r="AU207" s="130"/>
      <c r="AV207" s="130"/>
      <c r="AW207" s="130"/>
      <c r="AX207" s="130"/>
      <c r="AY207" s="130"/>
      <c r="AZ207" s="130"/>
      <c r="BA207" s="130"/>
      <c r="BB207" s="131"/>
      <c r="BC207" s="127">
        <f>SUM(AE193:AE205)+SUM(BC193:BC206)</f>
        <v>1453.6812359233249</v>
      </c>
      <c r="BD207" s="127"/>
      <c r="BE207" s="130"/>
      <c r="BF207" s="131"/>
      <c r="BS207" s="13"/>
    </row>
    <row r="208" spans="2:71">
      <c r="B208" s="12"/>
      <c r="K208" s="17" t="s">
        <v>262</v>
      </c>
      <c r="AS208" s="95" t="s">
        <v>239</v>
      </c>
      <c r="AT208" s="96"/>
      <c r="AU208" s="96"/>
      <c r="AV208" s="96"/>
      <c r="AW208" s="96"/>
      <c r="AX208" s="96"/>
      <c r="AY208" s="96"/>
      <c r="AZ208" s="96"/>
      <c r="BA208" s="96"/>
      <c r="BB208" s="97"/>
      <c r="BC208" s="132">
        <f>+BC207/1000</f>
        <v>1.4536812359233249</v>
      </c>
      <c r="BD208" s="132"/>
      <c r="BE208" s="133"/>
      <c r="BF208" s="134"/>
      <c r="BS208" s="13"/>
    </row>
    <row r="209" spans="2:71">
      <c r="B209" s="12"/>
      <c r="K209" s="61">
        <v>200</v>
      </c>
      <c r="L209" s="61"/>
      <c r="M209" s="1" t="s">
        <v>241</v>
      </c>
      <c r="O209" s="61">
        <v>200</v>
      </c>
      <c r="P209" s="61"/>
      <c r="Q209" s="1" t="s">
        <v>241</v>
      </c>
      <c r="S209" s="61">
        <v>10</v>
      </c>
      <c r="T209" s="61"/>
      <c r="U209" s="1" t="s">
        <v>241</v>
      </c>
      <c r="W209" s="62">
        <v>15</v>
      </c>
      <c r="X209" s="62"/>
      <c r="Y209" s="1" t="s">
        <v>245</v>
      </c>
      <c r="AA209" s="62">
        <v>7850</v>
      </c>
      <c r="AB209" s="62"/>
      <c r="AC209" s="1" t="s">
        <v>244</v>
      </c>
      <c r="AE209" s="11" t="s">
        <v>240</v>
      </c>
      <c r="AF209" s="62">
        <f>K209/1000*O209/1000*S209/1000*W209*AA209</f>
        <v>47.1</v>
      </c>
      <c r="AG209" s="62"/>
      <c r="AH209" s="62"/>
      <c r="AI209" s="1" t="s">
        <v>242</v>
      </c>
      <c r="AL209" s="139" t="s">
        <v>243</v>
      </c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8">
        <f>+BC208+AF209/1000</f>
        <v>1.5007812359233248</v>
      </c>
      <c r="BD209" s="138"/>
      <c r="BE209" s="138"/>
      <c r="BF209" s="138"/>
      <c r="BS209" s="13"/>
    </row>
    <row r="210" spans="2:71" ht="12" thickBot="1"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20"/>
    </row>
    <row r="211" spans="2:71" ht="12" thickBot="1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</row>
    <row r="212" spans="2:71" ht="48.75" customHeight="1">
      <c r="B212" s="145" t="s">
        <v>277</v>
      </c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3"/>
    </row>
    <row r="213" spans="2:71">
      <c r="B213" s="12"/>
      <c r="AP213" s="21" t="s">
        <v>256</v>
      </c>
      <c r="BS213" s="13"/>
    </row>
    <row r="214" spans="2:71">
      <c r="B214" s="12"/>
      <c r="L214" s="62">
        <f>+AH235/6</f>
        <v>1.5</v>
      </c>
      <c r="M214" s="62"/>
      <c r="N214" s="1" t="s">
        <v>0</v>
      </c>
      <c r="U214" s="62">
        <f>+L214</f>
        <v>1.5</v>
      </c>
      <c r="V214" s="62"/>
      <c r="W214" s="1" t="s">
        <v>0</v>
      </c>
      <c r="AD214" s="62">
        <f>+U214</f>
        <v>1.5</v>
      </c>
      <c r="AE214" s="62"/>
      <c r="AF214" s="1" t="s">
        <v>0</v>
      </c>
      <c r="AL214" s="62">
        <f>+AD214</f>
        <v>1.5</v>
      </c>
      <c r="AM214" s="62"/>
      <c r="AN214" s="1" t="s">
        <v>0</v>
      </c>
      <c r="AU214" s="62">
        <f>+AL214</f>
        <v>1.5</v>
      </c>
      <c r="AV214" s="62"/>
      <c r="AW214" s="1" t="s">
        <v>0</v>
      </c>
      <c r="BC214" s="62">
        <f>+AU214</f>
        <v>1.5</v>
      </c>
      <c r="BD214" s="62"/>
      <c r="BE214" s="1" t="s">
        <v>0</v>
      </c>
      <c r="BS214" s="13"/>
    </row>
    <row r="215" spans="2:71">
      <c r="B215" s="12"/>
      <c r="BS215" s="13"/>
    </row>
    <row r="216" spans="2:71">
      <c r="B216" s="12"/>
      <c r="BS216" s="13"/>
    </row>
    <row r="217" spans="2:71">
      <c r="B217" s="12"/>
      <c r="BS217" s="13"/>
    </row>
    <row r="218" spans="2:71">
      <c r="B218" s="12"/>
      <c r="AD218" s="1" t="s">
        <v>3</v>
      </c>
      <c r="BS218" s="13"/>
    </row>
    <row r="219" spans="2:71">
      <c r="B219" s="12"/>
      <c r="AN219" s="1" t="s">
        <v>4</v>
      </c>
      <c r="BS219" s="13"/>
    </row>
    <row r="220" spans="2:71">
      <c r="B220" s="12"/>
      <c r="BS220" s="13"/>
    </row>
    <row r="221" spans="2:71">
      <c r="B221" s="12"/>
      <c r="K221" s="14" t="s">
        <v>47</v>
      </c>
      <c r="M221" s="62">
        <f>ATAN(BK223/(AH235/2))*180/PI()</f>
        <v>23.962488974578182</v>
      </c>
      <c r="N221" s="62"/>
      <c r="O221" s="15" t="s">
        <v>48</v>
      </c>
      <c r="BS221" s="13"/>
    </row>
    <row r="222" spans="2:71">
      <c r="B222" s="12"/>
      <c r="BK222" s="16" t="s">
        <v>0</v>
      </c>
      <c r="BS222" s="13"/>
    </row>
    <row r="223" spans="2:71">
      <c r="B223" s="12"/>
      <c r="U223" s="1" t="s">
        <v>2</v>
      </c>
      <c r="AV223" s="1" t="s">
        <v>5</v>
      </c>
      <c r="BK223" s="60">
        <v>2</v>
      </c>
      <c r="BS223" s="13"/>
    </row>
    <row r="224" spans="2:71">
      <c r="B224" s="12"/>
      <c r="AE224" s="1" t="s">
        <v>37</v>
      </c>
      <c r="AJ224" s="1" t="s">
        <v>38</v>
      </c>
      <c r="BK224" s="60"/>
      <c r="BS224" s="13"/>
    </row>
    <row r="225" spans="2:71">
      <c r="B225" s="12"/>
      <c r="AB225" s="1" t="s">
        <v>36</v>
      </c>
      <c r="AO225" s="1" t="s">
        <v>39</v>
      </c>
      <c r="BK225" s="60"/>
      <c r="BS225" s="13"/>
    </row>
    <row r="226" spans="2:71">
      <c r="B226" s="12"/>
      <c r="W226" s="1" t="s">
        <v>35</v>
      </c>
      <c r="BS226" s="13"/>
    </row>
    <row r="227" spans="2:71">
      <c r="B227" s="12"/>
      <c r="M227" s="1" t="s">
        <v>1</v>
      </c>
      <c r="AT227" s="1" t="s">
        <v>40</v>
      </c>
      <c r="BD227" s="1" t="s">
        <v>6</v>
      </c>
      <c r="BS227" s="13"/>
    </row>
    <row r="228" spans="2:71">
      <c r="B228" s="12"/>
      <c r="Q228" s="1" t="s">
        <v>34</v>
      </c>
      <c r="AZ228" s="1" t="s">
        <v>41</v>
      </c>
      <c r="BS228" s="13"/>
    </row>
    <row r="229" spans="2:71">
      <c r="B229" s="12"/>
      <c r="BS229" s="13"/>
    </row>
    <row r="230" spans="2:71">
      <c r="B230" s="12"/>
      <c r="K230" s="15" t="s">
        <v>46</v>
      </c>
      <c r="BS230" s="13"/>
    </row>
    <row r="231" spans="2:71">
      <c r="B231" s="12"/>
      <c r="N231" s="1" t="s">
        <v>13</v>
      </c>
      <c r="Y231" s="1" t="s">
        <v>14</v>
      </c>
      <c r="AI231" s="1" t="s">
        <v>15</v>
      </c>
      <c r="AS231" s="1" t="s">
        <v>16</v>
      </c>
      <c r="BC231" s="1" t="s">
        <v>17</v>
      </c>
      <c r="BS231" s="13"/>
    </row>
    <row r="232" spans="2:71">
      <c r="B232" s="12"/>
      <c r="BS232" s="13"/>
    </row>
    <row r="233" spans="2:71">
      <c r="B233" s="12"/>
      <c r="M233" s="62">
        <f>AH235/5</f>
        <v>1.8</v>
      </c>
      <c r="N233" s="62"/>
      <c r="O233" s="1" t="s">
        <v>0</v>
      </c>
      <c r="W233" s="62">
        <f>+M233</f>
        <v>1.8</v>
      </c>
      <c r="X233" s="62"/>
      <c r="Y233" s="1" t="s">
        <v>0</v>
      </c>
      <c r="AH233" s="62">
        <f>+W233</f>
        <v>1.8</v>
      </c>
      <c r="AI233" s="62"/>
      <c r="AJ233" s="1" t="s">
        <v>0</v>
      </c>
      <c r="AS233" s="62">
        <f>+AH233</f>
        <v>1.8</v>
      </c>
      <c r="AT233" s="62"/>
      <c r="AU233" s="1" t="s">
        <v>0</v>
      </c>
      <c r="BC233" s="62">
        <f>+AS233</f>
        <v>1.8</v>
      </c>
      <c r="BD233" s="62"/>
      <c r="BE233" s="1" t="s">
        <v>0</v>
      </c>
      <c r="BS233" s="13"/>
    </row>
    <row r="234" spans="2:71">
      <c r="B234" s="12"/>
      <c r="BS234" s="13"/>
    </row>
    <row r="235" spans="2:71">
      <c r="B235" s="12"/>
      <c r="AH235" s="61">
        <v>9</v>
      </c>
      <c r="AI235" s="61"/>
      <c r="AJ235" s="1" t="s">
        <v>0</v>
      </c>
      <c r="BS235" s="13"/>
    </row>
    <row r="236" spans="2:71">
      <c r="B236" s="12"/>
      <c r="BS236" s="13"/>
    </row>
    <row r="237" spans="2:71">
      <c r="B237" s="12"/>
      <c r="K237" s="63" t="s">
        <v>49</v>
      </c>
      <c r="L237" s="64"/>
      <c r="M237" s="63" t="s">
        <v>50</v>
      </c>
      <c r="N237" s="69"/>
      <c r="O237" s="69"/>
      <c r="P237" s="64"/>
      <c r="Q237" s="75" t="s">
        <v>233</v>
      </c>
      <c r="R237" s="76"/>
      <c r="S237" s="76"/>
      <c r="T237" s="76"/>
      <c r="U237" s="76"/>
      <c r="V237" s="76"/>
      <c r="W237" s="77"/>
      <c r="X237" s="78" t="s">
        <v>235</v>
      </c>
      <c r="Y237" s="79"/>
      <c r="Z237" s="79"/>
      <c r="AA237" s="80"/>
      <c r="AB237" s="78" t="s">
        <v>236</v>
      </c>
      <c r="AC237" s="79"/>
      <c r="AD237" s="80"/>
      <c r="AE237" s="78" t="s">
        <v>237</v>
      </c>
      <c r="AF237" s="79"/>
      <c r="AG237" s="79"/>
      <c r="AH237" s="79"/>
      <c r="AI237" s="135" t="s">
        <v>49</v>
      </c>
      <c r="AJ237" s="64"/>
      <c r="AK237" s="63" t="s">
        <v>50</v>
      </c>
      <c r="AL237" s="69"/>
      <c r="AM237" s="69"/>
      <c r="AN237" s="64"/>
      <c r="AO237" s="75" t="s">
        <v>233</v>
      </c>
      <c r="AP237" s="76"/>
      <c r="AQ237" s="76"/>
      <c r="AR237" s="76"/>
      <c r="AS237" s="76"/>
      <c r="AT237" s="76"/>
      <c r="AU237" s="77"/>
      <c r="AV237" s="78" t="s">
        <v>235</v>
      </c>
      <c r="AW237" s="79"/>
      <c r="AX237" s="79"/>
      <c r="AY237" s="80"/>
      <c r="AZ237" s="78" t="s">
        <v>236</v>
      </c>
      <c r="BA237" s="79"/>
      <c r="BB237" s="80"/>
      <c r="BC237" s="78" t="s">
        <v>237</v>
      </c>
      <c r="BD237" s="79"/>
      <c r="BE237" s="79"/>
      <c r="BF237" s="80"/>
      <c r="BS237" s="13"/>
    </row>
    <row r="238" spans="2:71">
      <c r="B238" s="12"/>
      <c r="K238" s="65"/>
      <c r="L238" s="66"/>
      <c r="M238" s="65"/>
      <c r="N238" s="70"/>
      <c r="O238" s="70"/>
      <c r="P238" s="66"/>
      <c r="Q238" s="75"/>
      <c r="R238" s="76"/>
      <c r="S238" s="76"/>
      <c r="T238" s="76"/>
      <c r="U238" s="76"/>
      <c r="V238" s="76"/>
      <c r="W238" s="77"/>
      <c r="X238" s="81"/>
      <c r="Y238" s="82"/>
      <c r="Z238" s="82"/>
      <c r="AA238" s="83"/>
      <c r="AB238" s="81"/>
      <c r="AC238" s="82"/>
      <c r="AD238" s="83"/>
      <c r="AE238" s="81"/>
      <c r="AF238" s="82"/>
      <c r="AG238" s="82"/>
      <c r="AH238" s="82"/>
      <c r="AI238" s="136"/>
      <c r="AJ238" s="66"/>
      <c r="AK238" s="65"/>
      <c r="AL238" s="70"/>
      <c r="AM238" s="70"/>
      <c r="AN238" s="66"/>
      <c r="AO238" s="75"/>
      <c r="AP238" s="76"/>
      <c r="AQ238" s="76"/>
      <c r="AR238" s="76"/>
      <c r="AS238" s="76"/>
      <c r="AT238" s="76"/>
      <c r="AU238" s="77"/>
      <c r="AV238" s="81"/>
      <c r="AW238" s="82"/>
      <c r="AX238" s="82"/>
      <c r="AY238" s="83"/>
      <c r="AZ238" s="81"/>
      <c r="BA238" s="82"/>
      <c r="BB238" s="83"/>
      <c r="BC238" s="81"/>
      <c r="BD238" s="82"/>
      <c r="BE238" s="82"/>
      <c r="BF238" s="83"/>
      <c r="BS238" s="13"/>
    </row>
    <row r="239" spans="2:71">
      <c r="B239" s="12"/>
      <c r="K239" s="65"/>
      <c r="L239" s="66"/>
      <c r="M239" s="65"/>
      <c r="N239" s="70"/>
      <c r="O239" s="70"/>
      <c r="P239" s="66"/>
      <c r="Q239" s="75"/>
      <c r="R239" s="76"/>
      <c r="S239" s="76"/>
      <c r="T239" s="76"/>
      <c r="U239" s="76"/>
      <c r="V239" s="76"/>
      <c r="W239" s="77"/>
      <c r="X239" s="81"/>
      <c r="Y239" s="82"/>
      <c r="Z239" s="82"/>
      <c r="AA239" s="83"/>
      <c r="AB239" s="81"/>
      <c r="AC239" s="82"/>
      <c r="AD239" s="83"/>
      <c r="AE239" s="81"/>
      <c r="AF239" s="82"/>
      <c r="AG239" s="82"/>
      <c r="AH239" s="82"/>
      <c r="AI239" s="136"/>
      <c r="AJ239" s="66"/>
      <c r="AK239" s="65"/>
      <c r="AL239" s="70"/>
      <c r="AM239" s="70"/>
      <c r="AN239" s="66"/>
      <c r="AO239" s="75"/>
      <c r="AP239" s="76"/>
      <c r="AQ239" s="76"/>
      <c r="AR239" s="76"/>
      <c r="AS239" s="76"/>
      <c r="AT239" s="76"/>
      <c r="AU239" s="77"/>
      <c r="AV239" s="81"/>
      <c r="AW239" s="82"/>
      <c r="AX239" s="82"/>
      <c r="AY239" s="83"/>
      <c r="AZ239" s="81"/>
      <c r="BA239" s="82"/>
      <c r="BB239" s="83"/>
      <c r="BC239" s="81"/>
      <c r="BD239" s="82"/>
      <c r="BE239" s="82"/>
      <c r="BF239" s="83"/>
      <c r="BS239" s="13"/>
    </row>
    <row r="240" spans="2:71" ht="12" thickBot="1">
      <c r="B240" s="12"/>
      <c r="K240" s="67"/>
      <c r="L240" s="68"/>
      <c r="M240" s="67"/>
      <c r="N240" s="71"/>
      <c r="O240" s="71"/>
      <c r="P240" s="68"/>
      <c r="Q240" s="72" t="s">
        <v>232</v>
      </c>
      <c r="R240" s="73"/>
      <c r="S240" s="73"/>
      <c r="T240" s="73" t="s">
        <v>234</v>
      </c>
      <c r="U240" s="73"/>
      <c r="V240" s="73"/>
      <c r="W240" s="74"/>
      <c r="X240" s="84"/>
      <c r="Y240" s="85"/>
      <c r="Z240" s="85"/>
      <c r="AA240" s="86"/>
      <c r="AB240" s="84"/>
      <c r="AC240" s="85"/>
      <c r="AD240" s="86"/>
      <c r="AE240" s="84"/>
      <c r="AF240" s="85"/>
      <c r="AG240" s="85"/>
      <c r="AH240" s="85"/>
      <c r="AI240" s="137"/>
      <c r="AJ240" s="68"/>
      <c r="AK240" s="67"/>
      <c r="AL240" s="71"/>
      <c r="AM240" s="71"/>
      <c r="AN240" s="68"/>
      <c r="AO240" s="72" t="s">
        <v>232</v>
      </c>
      <c r="AP240" s="73"/>
      <c r="AQ240" s="73"/>
      <c r="AR240" s="73" t="s">
        <v>234</v>
      </c>
      <c r="AS240" s="73"/>
      <c r="AT240" s="73"/>
      <c r="AU240" s="74"/>
      <c r="AV240" s="84"/>
      <c r="AW240" s="85"/>
      <c r="AX240" s="85"/>
      <c r="AY240" s="86"/>
      <c r="AZ240" s="84"/>
      <c r="BA240" s="85"/>
      <c r="BB240" s="86"/>
      <c r="BC240" s="84"/>
      <c r="BD240" s="85"/>
      <c r="BE240" s="85"/>
      <c r="BF240" s="86"/>
      <c r="BS240" s="13"/>
    </row>
    <row r="241" spans="2:71" ht="12" thickTop="1">
      <c r="B241" s="12"/>
      <c r="K241" s="50" t="s">
        <v>1</v>
      </c>
      <c r="L241" s="51"/>
      <c r="M241" s="47">
        <f>L214/COS(M221*PI()/180)</f>
        <v>1.6414763002993507</v>
      </c>
      <c r="N241" s="48"/>
      <c r="O241" s="48"/>
      <c r="P241" s="49"/>
      <c r="Q241" s="22">
        <v>2</v>
      </c>
      <c r="R241" s="2" t="s">
        <v>56</v>
      </c>
      <c r="S241" s="2"/>
      <c r="T241" s="98" t="s">
        <v>120</v>
      </c>
      <c r="U241" s="98"/>
      <c r="V241" s="98"/>
      <c r="W241" s="99"/>
      <c r="X241" s="101">
        <f>Q241*M241</f>
        <v>3.2829526005987013</v>
      </c>
      <c r="Y241" s="102"/>
      <c r="Z241" s="102"/>
      <c r="AA241" s="103"/>
      <c r="AB241" s="89" cm="1">
        <f t="array" ref="AB241">INDEX($CD$4:$CD$176,MATCH(T241,$BZ$4:$BZ$176,0),0)</f>
        <v>28.4</v>
      </c>
      <c r="AC241" s="90"/>
      <c r="AD241" s="91"/>
      <c r="AE241" s="101">
        <f t="shared" ref="AE241:AE249" si="66">AB241*X241</f>
        <v>93.235853857003107</v>
      </c>
      <c r="AF241" s="102"/>
      <c r="AG241" s="102"/>
      <c r="AH241" s="102"/>
      <c r="AI241" s="148" t="s">
        <v>37</v>
      </c>
      <c r="AJ241" s="149"/>
      <c r="AK241" s="34">
        <f>SQRT((3*L214*TAN(M221*PI()/180))^2+(3*L214-2*M233)^2)</f>
        <v>2.1931712199461306</v>
      </c>
      <c r="AL241" s="35"/>
      <c r="AM241" s="35"/>
      <c r="AN241" s="36"/>
      <c r="AO241" s="24">
        <v>1</v>
      </c>
      <c r="AP241" s="4" t="s">
        <v>56</v>
      </c>
      <c r="AQ241" s="4"/>
      <c r="AR241" s="117" t="s">
        <v>78</v>
      </c>
      <c r="AS241" s="117"/>
      <c r="AT241" s="117"/>
      <c r="AU241" s="118"/>
      <c r="AV241" s="104">
        <f>AO241*AK241</f>
        <v>2.1931712199461306</v>
      </c>
      <c r="AW241" s="105"/>
      <c r="AX241" s="105"/>
      <c r="AY241" s="106"/>
      <c r="AZ241" s="92" cm="1">
        <f t="array" ref="AZ241">INDEX($CD$4:$CD$176,MATCH(AR241,$BZ$4:$BZ$176,0),0)</f>
        <v>3.77</v>
      </c>
      <c r="BA241" s="93"/>
      <c r="BB241" s="94"/>
      <c r="BC241" s="101">
        <f>AZ241*AV241</f>
        <v>8.268255499196913</v>
      </c>
      <c r="BD241" s="102"/>
      <c r="BE241" s="102"/>
      <c r="BF241" s="103"/>
      <c r="BS241" s="13"/>
    </row>
    <row r="242" spans="2:71">
      <c r="B242" s="12"/>
      <c r="K242" s="50" t="s">
        <v>2</v>
      </c>
      <c r="L242" s="51"/>
      <c r="M242" s="34">
        <f>+M241</f>
        <v>1.6414763002993507</v>
      </c>
      <c r="N242" s="35"/>
      <c r="O242" s="35"/>
      <c r="P242" s="36"/>
      <c r="Q242" s="3">
        <f>+Q241</f>
        <v>2</v>
      </c>
      <c r="R242" s="4" t="s">
        <v>56</v>
      </c>
      <c r="S242" s="4"/>
      <c r="T242" s="93" t="str">
        <f>+T241</f>
        <v>L.100.20</v>
      </c>
      <c r="U242" s="93"/>
      <c r="V242" s="93"/>
      <c r="W242" s="94"/>
      <c r="X242" s="104">
        <f t="shared" ref="X242:X246" si="67">Q242*M242</f>
        <v>3.2829526005987013</v>
      </c>
      <c r="Y242" s="105"/>
      <c r="Z242" s="105"/>
      <c r="AA242" s="106"/>
      <c r="AB242" s="92" cm="1">
        <f t="array" ref="AB242">INDEX($CD$4:$CD$176,MATCH(T242,$BZ$4:$BZ$176,0),0)</f>
        <v>28.4</v>
      </c>
      <c r="AC242" s="93"/>
      <c r="AD242" s="94"/>
      <c r="AE242" s="104">
        <f t="shared" si="66"/>
        <v>93.235853857003107</v>
      </c>
      <c r="AF242" s="105"/>
      <c r="AG242" s="105"/>
      <c r="AH242" s="105"/>
      <c r="AI242" s="32" t="s">
        <v>38</v>
      </c>
      <c r="AJ242" s="33"/>
      <c r="AK242" s="34">
        <f>+AK241</f>
        <v>2.1931712199461306</v>
      </c>
      <c r="AL242" s="35"/>
      <c r="AM242" s="35"/>
      <c r="AN242" s="36"/>
      <c r="AO242" s="3">
        <f>+AO241</f>
        <v>1</v>
      </c>
      <c r="AP242" s="4" t="s">
        <v>56</v>
      </c>
      <c r="AQ242" s="4"/>
      <c r="AR242" s="93" t="str">
        <f>+AR241</f>
        <v>L.50.5</v>
      </c>
      <c r="AS242" s="93"/>
      <c r="AT242" s="93"/>
      <c r="AU242" s="94"/>
      <c r="AV242" s="104">
        <f t="shared" ref="AV242:AV244" si="68">AO242*AK242</f>
        <v>2.1931712199461306</v>
      </c>
      <c r="AW242" s="105"/>
      <c r="AX242" s="105"/>
      <c r="AY242" s="106"/>
      <c r="AZ242" s="92" cm="1">
        <f t="array" ref="AZ242">INDEX($CD$4:$CD$176,MATCH(AR242,$BZ$4:$BZ$176,0),0)</f>
        <v>3.77</v>
      </c>
      <c r="BA242" s="93"/>
      <c r="BB242" s="94"/>
      <c r="BC242" s="104">
        <f t="shared" ref="BC242:BC244" si="69">AZ242*AV242</f>
        <v>8.268255499196913</v>
      </c>
      <c r="BD242" s="105"/>
      <c r="BE242" s="105"/>
      <c r="BF242" s="106"/>
      <c r="BS242" s="13"/>
    </row>
    <row r="243" spans="2:71">
      <c r="B243" s="12"/>
      <c r="K243" s="50" t="s">
        <v>3</v>
      </c>
      <c r="L243" s="51"/>
      <c r="M243" s="34">
        <f>+M242</f>
        <v>1.6414763002993507</v>
      </c>
      <c r="N243" s="35"/>
      <c r="O243" s="35"/>
      <c r="P243" s="36"/>
      <c r="Q243" s="3">
        <f>+Q242</f>
        <v>2</v>
      </c>
      <c r="R243" s="4" t="s">
        <v>56</v>
      </c>
      <c r="S243" s="4"/>
      <c r="T243" s="93" t="str">
        <f>+T242</f>
        <v>L.100.20</v>
      </c>
      <c r="U243" s="93"/>
      <c r="V243" s="93"/>
      <c r="W243" s="94"/>
      <c r="X243" s="104">
        <f t="shared" si="67"/>
        <v>3.2829526005987013</v>
      </c>
      <c r="Y243" s="105"/>
      <c r="Z243" s="105"/>
      <c r="AA243" s="106"/>
      <c r="AB243" s="92" cm="1">
        <f t="array" ref="AB243">INDEX($CD$4:$CD$176,MATCH(T243,$BZ$4:$BZ$176,0),0)</f>
        <v>28.4</v>
      </c>
      <c r="AC243" s="93"/>
      <c r="AD243" s="94"/>
      <c r="AE243" s="104">
        <f t="shared" si="66"/>
        <v>93.235853857003107</v>
      </c>
      <c r="AF243" s="105"/>
      <c r="AG243" s="105"/>
      <c r="AH243" s="105"/>
      <c r="AI243" s="32" t="s">
        <v>39</v>
      </c>
      <c r="AJ243" s="33"/>
      <c r="AK243" s="34">
        <f>+M249</f>
        <v>1.4621141466307539</v>
      </c>
      <c r="AL243" s="35"/>
      <c r="AM243" s="35"/>
      <c r="AN243" s="36"/>
      <c r="AO243" s="3">
        <f>+Q249</f>
        <v>1</v>
      </c>
      <c r="AP243" s="4" t="s">
        <v>56</v>
      </c>
      <c r="AQ243" s="4"/>
      <c r="AR243" s="93" t="str">
        <f>+T249</f>
        <v>L.50.5</v>
      </c>
      <c r="AS243" s="93"/>
      <c r="AT243" s="93"/>
      <c r="AU243" s="94"/>
      <c r="AV243" s="104">
        <f t="shared" si="68"/>
        <v>1.4621141466307539</v>
      </c>
      <c r="AW243" s="105"/>
      <c r="AX243" s="105"/>
      <c r="AY243" s="106"/>
      <c r="AZ243" s="92" cm="1">
        <f t="array" ref="AZ243">INDEX($CD$4:$CD$176,MATCH(AR243,$BZ$4:$BZ$176,0),0)</f>
        <v>3.77</v>
      </c>
      <c r="BA243" s="93"/>
      <c r="BB243" s="94"/>
      <c r="BC243" s="104">
        <f t="shared" si="69"/>
        <v>5.5121703327979423</v>
      </c>
      <c r="BD243" s="105"/>
      <c r="BE243" s="105"/>
      <c r="BF243" s="106"/>
      <c r="BS243" s="13"/>
    </row>
    <row r="244" spans="2:71">
      <c r="B244" s="12"/>
      <c r="K244" s="50" t="s">
        <v>4</v>
      </c>
      <c r="L244" s="51"/>
      <c r="M244" s="34">
        <f>+M243</f>
        <v>1.6414763002993507</v>
      </c>
      <c r="N244" s="35"/>
      <c r="O244" s="35"/>
      <c r="P244" s="36"/>
      <c r="Q244" s="3">
        <f>+Q243</f>
        <v>2</v>
      </c>
      <c r="R244" s="4" t="s">
        <v>56</v>
      </c>
      <c r="S244" s="4"/>
      <c r="T244" s="93" t="str">
        <f>+T243</f>
        <v>L.100.20</v>
      </c>
      <c r="U244" s="93"/>
      <c r="V244" s="93"/>
      <c r="W244" s="94"/>
      <c r="X244" s="104">
        <f t="shared" si="67"/>
        <v>3.2829526005987013</v>
      </c>
      <c r="Y244" s="105"/>
      <c r="Z244" s="105"/>
      <c r="AA244" s="106"/>
      <c r="AB244" s="92" cm="1">
        <f t="array" ref="AB244">INDEX($CD$4:$CD$176,MATCH(T244,$BZ$4:$BZ$176,0),0)</f>
        <v>28.4</v>
      </c>
      <c r="AC244" s="93"/>
      <c r="AD244" s="94"/>
      <c r="AE244" s="104">
        <f t="shared" si="66"/>
        <v>93.235853857003107</v>
      </c>
      <c r="AF244" s="105"/>
      <c r="AG244" s="105"/>
      <c r="AH244" s="105"/>
      <c r="AI244" s="32" t="s">
        <v>40</v>
      </c>
      <c r="AJ244" s="33"/>
      <c r="AK244" s="34">
        <f>+M248</f>
        <v>1.793816539609828</v>
      </c>
      <c r="AL244" s="35"/>
      <c r="AM244" s="35"/>
      <c r="AN244" s="36"/>
      <c r="AO244" s="3">
        <f>+Q248</f>
        <v>2</v>
      </c>
      <c r="AP244" s="4" t="s">
        <v>56</v>
      </c>
      <c r="AQ244" s="4"/>
      <c r="AR244" s="93" t="str">
        <f>+T248</f>
        <v>L.50.5</v>
      </c>
      <c r="AS244" s="93"/>
      <c r="AT244" s="93"/>
      <c r="AU244" s="94"/>
      <c r="AV244" s="104">
        <f t="shared" si="68"/>
        <v>3.587633079219656</v>
      </c>
      <c r="AW244" s="105"/>
      <c r="AX244" s="105"/>
      <c r="AY244" s="106"/>
      <c r="AZ244" s="92" cm="1">
        <f t="array" ref="AZ244">INDEX($CD$4:$CD$176,MATCH(AR244,$BZ$4:$BZ$176,0),0)</f>
        <v>3.77</v>
      </c>
      <c r="BA244" s="93"/>
      <c r="BB244" s="94"/>
      <c r="BC244" s="104">
        <f t="shared" si="69"/>
        <v>13.525376708658102</v>
      </c>
      <c r="BD244" s="105"/>
      <c r="BE244" s="105"/>
      <c r="BF244" s="106"/>
      <c r="BS244" s="13"/>
    </row>
    <row r="245" spans="2:71" ht="12" thickBot="1">
      <c r="B245" s="12"/>
      <c r="K245" s="50" t="s">
        <v>5</v>
      </c>
      <c r="L245" s="51"/>
      <c r="M245" s="34">
        <f t="shared" ref="M245" si="70">+M244</f>
        <v>1.6414763002993507</v>
      </c>
      <c r="N245" s="35"/>
      <c r="O245" s="35"/>
      <c r="P245" s="36"/>
      <c r="Q245" s="3">
        <f t="shared" ref="Q245" si="71">+Q244</f>
        <v>2</v>
      </c>
      <c r="R245" s="4" t="s">
        <v>56</v>
      </c>
      <c r="S245" s="4"/>
      <c r="T245" s="93" t="str">
        <f t="shared" ref="T245" si="72">+T244</f>
        <v>L.100.20</v>
      </c>
      <c r="U245" s="93"/>
      <c r="V245" s="93"/>
      <c r="W245" s="94"/>
      <c r="X245" s="104">
        <f t="shared" si="67"/>
        <v>3.2829526005987013</v>
      </c>
      <c r="Y245" s="105"/>
      <c r="Z245" s="105"/>
      <c r="AA245" s="106"/>
      <c r="AB245" s="92" cm="1">
        <f t="array" ref="AB245">INDEX($CD$4:$CD$176,MATCH(T245,$BZ$4:$BZ$176,0),0)</f>
        <v>28.4</v>
      </c>
      <c r="AC245" s="93"/>
      <c r="AD245" s="94"/>
      <c r="AE245" s="104">
        <f t="shared" si="66"/>
        <v>93.235853857003107</v>
      </c>
      <c r="AF245" s="105"/>
      <c r="AG245" s="105"/>
      <c r="AH245" s="105"/>
      <c r="AI245" s="32" t="s">
        <v>41</v>
      </c>
      <c r="AJ245" s="33"/>
      <c r="AK245" s="29">
        <f>+M247</f>
        <v>0.73105707331537695</v>
      </c>
      <c r="AL245" s="30"/>
      <c r="AM245" s="30"/>
      <c r="AN245" s="31"/>
      <c r="AO245" s="10">
        <f>+Q247</f>
        <v>2</v>
      </c>
      <c r="AP245" s="9" t="s">
        <v>56</v>
      </c>
      <c r="AQ245" s="9"/>
      <c r="AR245" s="120" t="str">
        <f>+T247</f>
        <v>L.50.5</v>
      </c>
      <c r="AS245" s="120"/>
      <c r="AT245" s="120"/>
      <c r="AU245" s="121"/>
      <c r="AV245" s="122">
        <f>AO245*AK245</f>
        <v>1.4621141466307539</v>
      </c>
      <c r="AW245" s="123"/>
      <c r="AX245" s="123"/>
      <c r="AY245" s="124"/>
      <c r="AZ245" s="125" cm="1">
        <f t="array" ref="AZ245">INDEX($CD$4:$CD$176,MATCH(AR245,$BZ$4:$BZ$176,0),0)</f>
        <v>3.77</v>
      </c>
      <c r="BA245" s="120"/>
      <c r="BB245" s="121"/>
      <c r="BC245" s="122">
        <f>AZ245*AV245</f>
        <v>5.5121703327979423</v>
      </c>
      <c r="BD245" s="123"/>
      <c r="BE245" s="123"/>
      <c r="BF245" s="124"/>
      <c r="BS245" s="13"/>
    </row>
    <row r="246" spans="2:71" ht="12" thickBot="1">
      <c r="B246" s="12"/>
      <c r="K246" s="50" t="s">
        <v>6</v>
      </c>
      <c r="L246" s="51"/>
      <c r="M246" s="34">
        <f>+M245</f>
        <v>1.6414763002993507</v>
      </c>
      <c r="N246" s="35"/>
      <c r="O246" s="35"/>
      <c r="P246" s="36"/>
      <c r="Q246" s="5">
        <f>+Q245</f>
        <v>2</v>
      </c>
      <c r="R246" s="6" t="s">
        <v>56</v>
      </c>
      <c r="S246" s="6"/>
      <c r="T246" s="96" t="str">
        <f>+T245</f>
        <v>L.100.20</v>
      </c>
      <c r="U246" s="96"/>
      <c r="V246" s="96"/>
      <c r="W246" s="97"/>
      <c r="X246" s="107">
        <f t="shared" si="67"/>
        <v>3.2829526005987013</v>
      </c>
      <c r="Y246" s="108"/>
      <c r="Z246" s="108"/>
      <c r="AA246" s="119"/>
      <c r="AB246" s="95" cm="1">
        <f t="array" ref="AB246">INDEX($CD$4:$CD$176,MATCH(T246,$BZ$4:$BZ$176,0),0)</f>
        <v>28.4</v>
      </c>
      <c r="AC246" s="96"/>
      <c r="AD246" s="97"/>
      <c r="AE246" s="107">
        <f t="shared" si="66"/>
        <v>93.235853857003107</v>
      </c>
      <c r="AF246" s="108"/>
      <c r="AG246" s="108"/>
      <c r="AH246" s="108"/>
      <c r="AI246" s="42" t="s">
        <v>13</v>
      </c>
      <c r="AJ246" s="43"/>
      <c r="AK246" s="44">
        <f>+M233</f>
        <v>1.8</v>
      </c>
      <c r="AL246" s="45"/>
      <c r="AM246" s="45"/>
      <c r="AN246" s="46"/>
      <c r="AO246" s="23">
        <v>2</v>
      </c>
      <c r="AP246" s="7" t="s">
        <v>56</v>
      </c>
      <c r="AQ246" s="7"/>
      <c r="AR246" s="117" t="s">
        <v>127</v>
      </c>
      <c r="AS246" s="117"/>
      <c r="AT246" s="117"/>
      <c r="AU246" s="118"/>
      <c r="AV246" s="111">
        <f>AO246*AK246</f>
        <v>3.6</v>
      </c>
      <c r="AW246" s="112"/>
      <c r="AX246" s="112"/>
      <c r="AY246" s="113"/>
      <c r="AZ246" s="114" cm="1">
        <f t="array" ref="AZ246">INDEX($CD$4:$CD$176,MATCH(AR246,$BZ$4:$BZ$176,0),0)</f>
        <v>26.6</v>
      </c>
      <c r="BA246" s="115"/>
      <c r="BB246" s="116"/>
      <c r="BC246" s="111">
        <f>AZ246*AV246</f>
        <v>95.76</v>
      </c>
      <c r="BD246" s="112"/>
      <c r="BE246" s="112"/>
      <c r="BF246" s="113"/>
      <c r="BS246" s="13"/>
    </row>
    <row r="247" spans="2:71">
      <c r="B247" s="12"/>
      <c r="K247" s="54" t="s">
        <v>34</v>
      </c>
      <c r="L247" s="55"/>
      <c r="M247" s="56">
        <f>SQRT((L214*TAN(M221*PI()/180))^2+(M233-L214)^2)</f>
        <v>0.73105707331537695</v>
      </c>
      <c r="N247" s="57"/>
      <c r="O247" s="57"/>
      <c r="P247" s="58"/>
      <c r="Q247" s="23">
        <v>2</v>
      </c>
      <c r="R247" s="7" t="s">
        <v>56</v>
      </c>
      <c r="S247" s="7"/>
      <c r="T247" s="150" t="s">
        <v>78</v>
      </c>
      <c r="U247" s="150"/>
      <c r="V247" s="150"/>
      <c r="W247" s="151"/>
      <c r="X247" s="111">
        <f>Q247*M247</f>
        <v>1.4621141466307539</v>
      </c>
      <c r="Y247" s="112"/>
      <c r="Z247" s="112"/>
      <c r="AA247" s="113"/>
      <c r="AB247" s="114" cm="1">
        <f t="array" ref="AB247">INDEX($CD$4:$CD$176,MATCH(T247,$BZ$4:$BZ$176,0),0)</f>
        <v>3.77</v>
      </c>
      <c r="AC247" s="115"/>
      <c r="AD247" s="116"/>
      <c r="AE247" s="111">
        <f t="shared" si="66"/>
        <v>5.5121703327979423</v>
      </c>
      <c r="AF247" s="112"/>
      <c r="AG247" s="112"/>
      <c r="AH247" s="112"/>
      <c r="AI247" s="32" t="s">
        <v>14</v>
      </c>
      <c r="AJ247" s="33"/>
      <c r="AK247" s="34">
        <f>+AK246</f>
        <v>1.8</v>
      </c>
      <c r="AL247" s="35"/>
      <c r="AM247" s="35"/>
      <c r="AN247" s="36"/>
      <c r="AO247" s="3">
        <f>+AO246</f>
        <v>2</v>
      </c>
      <c r="AP247" s="4" t="s">
        <v>56</v>
      </c>
      <c r="AQ247" s="4"/>
      <c r="AR247" s="93" t="str">
        <f>+AR246</f>
        <v>L.120.15</v>
      </c>
      <c r="AS247" s="93"/>
      <c r="AT247" s="93"/>
      <c r="AU247" s="94"/>
      <c r="AV247" s="104">
        <f t="shared" ref="AV247:AV250" si="73">AO247*AK247</f>
        <v>3.6</v>
      </c>
      <c r="AW247" s="105"/>
      <c r="AX247" s="105"/>
      <c r="AY247" s="106"/>
      <c r="AZ247" s="92" cm="1">
        <f t="array" ref="AZ247">INDEX($CD$4:$CD$176,MATCH(AR247,$BZ$4:$BZ$176,0),0)</f>
        <v>26.6</v>
      </c>
      <c r="BA247" s="93"/>
      <c r="BB247" s="94"/>
      <c r="BC247" s="104">
        <f t="shared" ref="BC247:BC250" si="74">AZ247*AV247</f>
        <v>95.76</v>
      </c>
      <c r="BD247" s="105"/>
      <c r="BE247" s="105"/>
      <c r="BF247" s="106"/>
      <c r="BS247" s="13"/>
    </row>
    <row r="248" spans="2:71">
      <c r="B248" s="12"/>
      <c r="K248" s="50" t="s">
        <v>35</v>
      </c>
      <c r="L248" s="51"/>
      <c r="M248" s="34">
        <f>SQRT((2*L214*TAN(M221*PI()/180))^2+(2*L214-1*M233)^2)</f>
        <v>1.793816539609828</v>
      </c>
      <c r="N248" s="35"/>
      <c r="O248" s="35"/>
      <c r="P248" s="36"/>
      <c r="Q248" s="24">
        <v>2</v>
      </c>
      <c r="R248" s="4" t="s">
        <v>56</v>
      </c>
      <c r="S248" s="4"/>
      <c r="T248" s="117" t="s">
        <v>78</v>
      </c>
      <c r="U248" s="117"/>
      <c r="V248" s="117"/>
      <c r="W248" s="118"/>
      <c r="X248" s="104">
        <f t="shared" ref="X248:X249" si="75">Q248*M248</f>
        <v>3.587633079219656</v>
      </c>
      <c r="Y248" s="105"/>
      <c r="Z248" s="105"/>
      <c r="AA248" s="106"/>
      <c r="AB248" s="92" cm="1">
        <f t="array" ref="AB248">INDEX($CD$4:$CD$176,MATCH(T248,$BZ$4:$BZ$176,0),0)</f>
        <v>3.77</v>
      </c>
      <c r="AC248" s="93"/>
      <c r="AD248" s="94"/>
      <c r="AE248" s="104">
        <f t="shared" si="66"/>
        <v>13.525376708658102</v>
      </c>
      <c r="AF248" s="105"/>
      <c r="AG248" s="105"/>
      <c r="AH248" s="105"/>
      <c r="AI248" s="32" t="s">
        <v>15</v>
      </c>
      <c r="AJ248" s="33"/>
      <c r="AK248" s="34">
        <f>+AK247</f>
        <v>1.8</v>
      </c>
      <c r="AL248" s="35"/>
      <c r="AM248" s="35"/>
      <c r="AN248" s="36"/>
      <c r="AO248" s="3">
        <f>+AO247</f>
        <v>2</v>
      </c>
      <c r="AP248" s="4" t="s">
        <v>56</v>
      </c>
      <c r="AQ248" s="4"/>
      <c r="AR248" s="93" t="str">
        <f>+AR247</f>
        <v>L.120.15</v>
      </c>
      <c r="AS248" s="93"/>
      <c r="AT248" s="93"/>
      <c r="AU248" s="94"/>
      <c r="AV248" s="104">
        <f t="shared" si="73"/>
        <v>3.6</v>
      </c>
      <c r="AW248" s="105"/>
      <c r="AX248" s="105"/>
      <c r="AY248" s="106"/>
      <c r="AZ248" s="92" cm="1">
        <f t="array" ref="AZ248">INDEX($CD$4:$CD$176,MATCH(AR248,$BZ$4:$BZ$176,0),0)</f>
        <v>26.6</v>
      </c>
      <c r="BA248" s="93"/>
      <c r="BB248" s="94"/>
      <c r="BC248" s="104">
        <f t="shared" si="74"/>
        <v>95.76</v>
      </c>
      <c r="BD248" s="105"/>
      <c r="BE248" s="105"/>
      <c r="BF248" s="106"/>
      <c r="BS248" s="13"/>
    </row>
    <row r="249" spans="2:71">
      <c r="B249" s="12"/>
      <c r="K249" s="50" t="s">
        <v>36</v>
      </c>
      <c r="L249" s="51"/>
      <c r="M249" s="34">
        <f>SQRT((2*L214*TAN(M221*PI()/180))^2+(2*M233-2*L214)^2)</f>
        <v>1.4621141466307539</v>
      </c>
      <c r="N249" s="35"/>
      <c r="O249" s="35"/>
      <c r="P249" s="36"/>
      <c r="Q249" s="24">
        <v>1</v>
      </c>
      <c r="R249" s="4" t="s">
        <v>56</v>
      </c>
      <c r="S249" s="4"/>
      <c r="T249" s="117" t="s">
        <v>78</v>
      </c>
      <c r="U249" s="117"/>
      <c r="V249" s="117"/>
      <c r="W249" s="118"/>
      <c r="X249" s="104">
        <f t="shared" si="75"/>
        <v>1.4621141466307539</v>
      </c>
      <c r="Y249" s="105"/>
      <c r="Z249" s="105"/>
      <c r="AA249" s="106"/>
      <c r="AB249" s="92" cm="1">
        <f t="array" ref="AB249">INDEX($CD$4:$CD$176,MATCH(T249,$BZ$4:$BZ$176,0),0)</f>
        <v>3.77</v>
      </c>
      <c r="AC249" s="93"/>
      <c r="AD249" s="94"/>
      <c r="AE249" s="104">
        <f t="shared" si="66"/>
        <v>5.5121703327979423</v>
      </c>
      <c r="AF249" s="105"/>
      <c r="AG249" s="105"/>
      <c r="AH249" s="105"/>
      <c r="AI249" s="32" t="s">
        <v>16</v>
      </c>
      <c r="AJ249" s="33"/>
      <c r="AK249" s="34">
        <f>+AK248</f>
        <v>1.8</v>
      </c>
      <c r="AL249" s="35"/>
      <c r="AM249" s="35"/>
      <c r="AN249" s="36"/>
      <c r="AO249" s="3">
        <f>+AO248</f>
        <v>2</v>
      </c>
      <c r="AP249" s="4" t="s">
        <v>56</v>
      </c>
      <c r="AQ249" s="4"/>
      <c r="AR249" s="93" t="str">
        <f>+AR248</f>
        <v>L.120.15</v>
      </c>
      <c r="AS249" s="93"/>
      <c r="AT249" s="93"/>
      <c r="AU249" s="94"/>
      <c r="AV249" s="104">
        <f t="shared" si="73"/>
        <v>3.6</v>
      </c>
      <c r="AW249" s="105"/>
      <c r="AX249" s="105"/>
      <c r="AY249" s="106"/>
      <c r="AZ249" s="92" cm="1">
        <f t="array" ref="AZ249">INDEX($CD$4:$CD$176,MATCH(AR249,$BZ$4:$BZ$176,0),0)</f>
        <v>26.6</v>
      </c>
      <c r="BA249" s="93"/>
      <c r="BB249" s="94"/>
      <c r="BC249" s="104">
        <f t="shared" si="74"/>
        <v>95.76</v>
      </c>
      <c r="BD249" s="105"/>
      <c r="BE249" s="105"/>
      <c r="BF249" s="106"/>
      <c r="BS249" s="13"/>
    </row>
    <row r="250" spans="2:71" ht="12" thickBot="1">
      <c r="B250" s="12"/>
      <c r="K250" s="1" t="s">
        <v>246</v>
      </c>
      <c r="AI250" s="140" t="s">
        <v>17</v>
      </c>
      <c r="AJ250" s="141"/>
      <c r="AK250" s="29">
        <f t="shared" ref="AK250" si="76">+AK249</f>
        <v>1.8</v>
      </c>
      <c r="AL250" s="30"/>
      <c r="AM250" s="30"/>
      <c r="AN250" s="31"/>
      <c r="AO250" s="10">
        <f t="shared" ref="AO250" si="77">+AO249</f>
        <v>2</v>
      </c>
      <c r="AP250" s="9" t="s">
        <v>56</v>
      </c>
      <c r="AQ250" s="9"/>
      <c r="AR250" s="120" t="str">
        <f t="shared" ref="AR250" si="78">+AR249</f>
        <v>L.120.15</v>
      </c>
      <c r="AS250" s="120"/>
      <c r="AT250" s="120"/>
      <c r="AU250" s="121"/>
      <c r="AV250" s="122">
        <f t="shared" si="73"/>
        <v>3.6</v>
      </c>
      <c r="AW250" s="123"/>
      <c r="AX250" s="123"/>
      <c r="AY250" s="124"/>
      <c r="AZ250" s="125" cm="1">
        <f t="array" ref="AZ250">INDEX($CD$4:$CD$176,MATCH(AR250,$BZ$4:$BZ$176,0),0)</f>
        <v>26.6</v>
      </c>
      <c r="BA250" s="120"/>
      <c r="BB250" s="121"/>
      <c r="BC250" s="122">
        <f t="shared" si="74"/>
        <v>95.76</v>
      </c>
      <c r="BD250" s="123"/>
      <c r="BE250" s="123"/>
      <c r="BF250" s="124"/>
      <c r="BS250" s="13"/>
    </row>
    <row r="251" spans="2:71">
      <c r="B251" s="12"/>
      <c r="AS251" s="129" t="s">
        <v>238</v>
      </c>
      <c r="AT251" s="130"/>
      <c r="AU251" s="130"/>
      <c r="AV251" s="130"/>
      <c r="AW251" s="130"/>
      <c r="AX251" s="130"/>
      <c r="AY251" s="130"/>
      <c r="AZ251" s="130"/>
      <c r="BA251" s="130"/>
      <c r="BB251" s="131"/>
      <c r="BC251" s="127">
        <f>SUM(AE241:AE249)+SUM(BC241:BC250)</f>
        <v>1103.8510688889205</v>
      </c>
      <c r="BD251" s="127"/>
      <c r="BE251" s="130"/>
      <c r="BF251" s="131"/>
      <c r="BS251" s="13"/>
    </row>
    <row r="252" spans="2:71">
      <c r="B252" s="12"/>
      <c r="K252" s="17" t="s">
        <v>262</v>
      </c>
      <c r="AS252" s="95" t="s">
        <v>239</v>
      </c>
      <c r="AT252" s="96"/>
      <c r="AU252" s="96"/>
      <c r="AV252" s="96"/>
      <c r="AW252" s="96"/>
      <c r="AX252" s="96"/>
      <c r="AY252" s="96"/>
      <c r="AZ252" s="96"/>
      <c r="BA252" s="96"/>
      <c r="BB252" s="97"/>
      <c r="BC252" s="132">
        <f>+BC251/1000</f>
        <v>1.1038510688889205</v>
      </c>
      <c r="BD252" s="132"/>
      <c r="BE252" s="133"/>
      <c r="BF252" s="134"/>
      <c r="BS252" s="13"/>
    </row>
    <row r="253" spans="2:71">
      <c r="B253" s="12"/>
      <c r="K253" s="61">
        <v>200</v>
      </c>
      <c r="L253" s="61"/>
      <c r="M253" s="1" t="s">
        <v>241</v>
      </c>
      <c r="O253" s="61">
        <v>200</v>
      </c>
      <c r="P253" s="61"/>
      <c r="Q253" s="1" t="s">
        <v>241</v>
      </c>
      <c r="S253" s="61">
        <v>10</v>
      </c>
      <c r="T253" s="61"/>
      <c r="U253" s="1" t="s">
        <v>241</v>
      </c>
      <c r="W253" s="62">
        <v>11</v>
      </c>
      <c r="X253" s="62"/>
      <c r="Y253" s="1" t="s">
        <v>245</v>
      </c>
      <c r="AA253" s="62">
        <v>7850</v>
      </c>
      <c r="AB253" s="62"/>
      <c r="AC253" s="1" t="s">
        <v>244</v>
      </c>
      <c r="AE253" s="11" t="s">
        <v>240</v>
      </c>
      <c r="AF253" s="62">
        <f>K253/1000*O253/1000*S253/1000*W253*AA253</f>
        <v>34.54</v>
      </c>
      <c r="AG253" s="62"/>
      <c r="AH253" s="62"/>
      <c r="AI253" s="1" t="s">
        <v>242</v>
      </c>
      <c r="AL253" s="139" t="s">
        <v>243</v>
      </c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8">
        <f>+BC252+AF253/1000</f>
        <v>1.1383910688889205</v>
      </c>
      <c r="BD253" s="138"/>
      <c r="BE253" s="138"/>
      <c r="BF253" s="138"/>
      <c r="BS253" s="13"/>
    </row>
    <row r="254" spans="2:71" ht="12" thickBot="1">
      <c r="B254" s="18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20"/>
    </row>
  </sheetData>
  <sheetProtection algorithmName="SHA-512" hashValue="iIrqblT2e1pb6mdcRBgi2su1UuPpBXgUaRyvqvGpZMMz0x18i2LhINFHhMii/+rWFiNjSREGouOOxQEwABlTgw==" saltValue="LFhdpX0EzJRdyuxArp+Mpg==" spinCount="100000" sheet="1" objects="1" scenarios="1"/>
  <mergeCells count="1655">
    <mergeCell ref="AN111:BD111"/>
    <mergeCell ref="BE111:BH111"/>
    <mergeCell ref="L68:M68"/>
    <mergeCell ref="AU109:BD109"/>
    <mergeCell ref="BE109:BH109"/>
    <mergeCell ref="AU110:BD110"/>
    <mergeCell ref="BE110:BH110"/>
    <mergeCell ref="M111:N111"/>
    <mergeCell ref="Q111:R111"/>
    <mergeCell ref="U111:V111"/>
    <mergeCell ref="Y111:Z111"/>
    <mergeCell ref="AC111:AD111"/>
    <mergeCell ref="AH111:AJ111"/>
    <mergeCell ref="AK108:AL108"/>
    <mergeCell ref="AM108:AP108"/>
    <mergeCell ref="AT108:AW108"/>
    <mergeCell ref="AX108:BA108"/>
    <mergeCell ref="BB108:BD108"/>
    <mergeCell ref="BE108:BH108"/>
    <mergeCell ref="AK107:AL107"/>
    <mergeCell ref="AM107:AP107"/>
    <mergeCell ref="AT107:AW107"/>
    <mergeCell ref="AX107:BA107"/>
    <mergeCell ref="BB107:BD107"/>
    <mergeCell ref="BE107:BH107"/>
    <mergeCell ref="AK106:AL106"/>
    <mergeCell ref="AM106:AP106"/>
    <mergeCell ref="AT106:AW106"/>
    <mergeCell ref="AX106:BA106"/>
    <mergeCell ref="BB106:BD106"/>
    <mergeCell ref="BE106:BH106"/>
    <mergeCell ref="AK87:AL87"/>
    <mergeCell ref="M107:N107"/>
    <mergeCell ref="O107:R107"/>
    <mergeCell ref="V107:Y107"/>
    <mergeCell ref="Z107:AC107"/>
    <mergeCell ref="AD107:AF107"/>
    <mergeCell ref="AG107:AJ107"/>
    <mergeCell ref="AK104:AL104"/>
    <mergeCell ref="AM104:AP104"/>
    <mergeCell ref="AT104:AW104"/>
    <mergeCell ref="AX104:BA104"/>
    <mergeCell ref="BB104:BD104"/>
    <mergeCell ref="BE104:BH104"/>
    <mergeCell ref="M106:N106"/>
    <mergeCell ref="O106:R106"/>
    <mergeCell ref="V106:Y106"/>
    <mergeCell ref="Z106:AC106"/>
    <mergeCell ref="AD106:AF106"/>
    <mergeCell ref="AG106:AJ106"/>
    <mergeCell ref="AX103:BA103"/>
    <mergeCell ref="BB103:BD103"/>
    <mergeCell ref="BE103:BH103"/>
    <mergeCell ref="M105:N105"/>
    <mergeCell ref="O105:R105"/>
    <mergeCell ref="V105:Y105"/>
    <mergeCell ref="Z105:AC105"/>
    <mergeCell ref="AD105:AF105"/>
    <mergeCell ref="AG105:AJ105"/>
    <mergeCell ref="M104:N104"/>
    <mergeCell ref="O104:R104"/>
    <mergeCell ref="V104:Y104"/>
    <mergeCell ref="Z104:AC104"/>
    <mergeCell ref="AD104:AF104"/>
    <mergeCell ref="AG104:AJ104"/>
    <mergeCell ref="M103:N103"/>
    <mergeCell ref="O103:R103"/>
    <mergeCell ref="V103:Y103"/>
    <mergeCell ref="Z103:AC103"/>
    <mergeCell ref="AD103:AF103"/>
    <mergeCell ref="AG103:AJ103"/>
    <mergeCell ref="AK105:AL105"/>
    <mergeCell ref="AM105:AP105"/>
    <mergeCell ref="AT105:AW105"/>
    <mergeCell ref="AX105:BA105"/>
    <mergeCell ref="BB105:BD105"/>
    <mergeCell ref="BE105:BH105"/>
    <mergeCell ref="AK103:AL103"/>
    <mergeCell ref="AM103:AP103"/>
    <mergeCell ref="AT103:AW103"/>
    <mergeCell ref="AK102:AL102"/>
    <mergeCell ref="AM102:AP102"/>
    <mergeCell ref="AT102:AW102"/>
    <mergeCell ref="AX102:BA102"/>
    <mergeCell ref="BB102:BD102"/>
    <mergeCell ref="BE102:BH102"/>
    <mergeCell ref="M102:N102"/>
    <mergeCell ref="O102:R102"/>
    <mergeCell ref="V102:Y102"/>
    <mergeCell ref="Z102:AC102"/>
    <mergeCell ref="AD102:AF102"/>
    <mergeCell ref="AG102:AJ102"/>
    <mergeCell ref="AK101:AL101"/>
    <mergeCell ref="AM101:AP101"/>
    <mergeCell ref="AT101:AW101"/>
    <mergeCell ref="AX101:BA101"/>
    <mergeCell ref="BB101:BD101"/>
    <mergeCell ref="BE101:BH101"/>
    <mergeCell ref="M101:N101"/>
    <mergeCell ref="O101:R101"/>
    <mergeCell ref="V101:Y101"/>
    <mergeCell ref="Z101:AC101"/>
    <mergeCell ref="AD101:AF101"/>
    <mergeCell ref="AG101:AJ101"/>
    <mergeCell ref="AK100:AL100"/>
    <mergeCell ref="AM100:AP100"/>
    <mergeCell ref="AT100:AW100"/>
    <mergeCell ref="AX100:BA100"/>
    <mergeCell ref="BB100:BD100"/>
    <mergeCell ref="BE100:BH100"/>
    <mergeCell ref="M100:N100"/>
    <mergeCell ref="O100:R100"/>
    <mergeCell ref="V100:Y100"/>
    <mergeCell ref="Z100:AC100"/>
    <mergeCell ref="AD100:AF100"/>
    <mergeCell ref="AG100:AJ100"/>
    <mergeCell ref="AK99:AL99"/>
    <mergeCell ref="AM99:AP99"/>
    <mergeCell ref="AT99:AW99"/>
    <mergeCell ref="AX99:BA99"/>
    <mergeCell ref="BB99:BD99"/>
    <mergeCell ref="BE99:BH99"/>
    <mergeCell ref="M99:N99"/>
    <mergeCell ref="O99:R99"/>
    <mergeCell ref="V99:Y99"/>
    <mergeCell ref="Z99:AC99"/>
    <mergeCell ref="AD99:AF99"/>
    <mergeCell ref="AG99:AJ99"/>
    <mergeCell ref="AK98:AL98"/>
    <mergeCell ref="AM98:AP98"/>
    <mergeCell ref="AT98:AW98"/>
    <mergeCell ref="AX98:BA98"/>
    <mergeCell ref="BB98:BD98"/>
    <mergeCell ref="BE98:BH98"/>
    <mergeCell ref="M98:N98"/>
    <mergeCell ref="O98:R98"/>
    <mergeCell ref="V98:Y98"/>
    <mergeCell ref="Z98:AC98"/>
    <mergeCell ref="AD98:AF98"/>
    <mergeCell ref="AG98:AJ98"/>
    <mergeCell ref="AK97:AL97"/>
    <mergeCell ref="AM97:AP97"/>
    <mergeCell ref="AT97:AW97"/>
    <mergeCell ref="AX97:BA97"/>
    <mergeCell ref="BB97:BD97"/>
    <mergeCell ref="BE97:BH97"/>
    <mergeCell ref="M97:N97"/>
    <mergeCell ref="O97:R97"/>
    <mergeCell ref="V97:Y97"/>
    <mergeCell ref="Z97:AC97"/>
    <mergeCell ref="AD97:AF97"/>
    <mergeCell ref="AG97:AJ97"/>
    <mergeCell ref="AK96:AL96"/>
    <mergeCell ref="AM96:AP96"/>
    <mergeCell ref="AT96:AW96"/>
    <mergeCell ref="AX96:BA96"/>
    <mergeCell ref="BB96:BD96"/>
    <mergeCell ref="BE96:BH96"/>
    <mergeCell ref="M96:N96"/>
    <mergeCell ref="O96:R96"/>
    <mergeCell ref="V96:Y96"/>
    <mergeCell ref="Z96:AC96"/>
    <mergeCell ref="AD96:AF96"/>
    <mergeCell ref="AG96:AJ96"/>
    <mergeCell ref="AK95:AL95"/>
    <mergeCell ref="AM95:AP95"/>
    <mergeCell ref="AT95:AW95"/>
    <mergeCell ref="AX95:BA95"/>
    <mergeCell ref="BB95:BD95"/>
    <mergeCell ref="BE95:BH95"/>
    <mergeCell ref="M95:N95"/>
    <mergeCell ref="O95:R95"/>
    <mergeCell ref="V95:Y95"/>
    <mergeCell ref="Z95:AC95"/>
    <mergeCell ref="AD95:AF95"/>
    <mergeCell ref="AG95:AJ95"/>
    <mergeCell ref="AK94:AL94"/>
    <mergeCell ref="AM94:AP94"/>
    <mergeCell ref="AT94:AW94"/>
    <mergeCell ref="AX94:BA94"/>
    <mergeCell ref="BB94:BD94"/>
    <mergeCell ref="BE94:BH94"/>
    <mergeCell ref="M94:N94"/>
    <mergeCell ref="O94:R94"/>
    <mergeCell ref="V94:Y94"/>
    <mergeCell ref="Z94:AC94"/>
    <mergeCell ref="AD94:AF94"/>
    <mergeCell ref="AG94:AJ94"/>
    <mergeCell ref="AK93:AL93"/>
    <mergeCell ref="AM93:AP93"/>
    <mergeCell ref="AT93:AW93"/>
    <mergeCell ref="AX93:BA93"/>
    <mergeCell ref="BB93:BD93"/>
    <mergeCell ref="BE93:BH93"/>
    <mergeCell ref="M93:N93"/>
    <mergeCell ref="O93:R93"/>
    <mergeCell ref="V93:Y93"/>
    <mergeCell ref="Z93:AC93"/>
    <mergeCell ref="AD93:AF93"/>
    <mergeCell ref="AG93:AJ93"/>
    <mergeCell ref="M92:N92"/>
    <mergeCell ref="O92:R92"/>
    <mergeCell ref="V92:Y92"/>
    <mergeCell ref="Z92:AC92"/>
    <mergeCell ref="AD92:AF92"/>
    <mergeCell ref="AG92:AJ92"/>
    <mergeCell ref="AK89:AL89"/>
    <mergeCell ref="AM89:AP89"/>
    <mergeCell ref="AT89:AW89"/>
    <mergeCell ref="AX89:BA89"/>
    <mergeCell ref="BB89:BD89"/>
    <mergeCell ref="BE89:BH89"/>
    <mergeCell ref="M91:N91"/>
    <mergeCell ref="O91:R91"/>
    <mergeCell ref="V91:Y91"/>
    <mergeCell ref="Z91:AC91"/>
    <mergeCell ref="AD91:AF91"/>
    <mergeCell ref="AG91:AJ91"/>
    <mergeCell ref="AK92:AL92"/>
    <mergeCell ref="AM92:AP92"/>
    <mergeCell ref="AT92:AW92"/>
    <mergeCell ref="AX92:BA92"/>
    <mergeCell ref="BB92:BD92"/>
    <mergeCell ref="BE92:BH92"/>
    <mergeCell ref="AK91:AL91"/>
    <mergeCell ref="AM91:AP91"/>
    <mergeCell ref="AT91:AW91"/>
    <mergeCell ref="AX91:BA91"/>
    <mergeCell ref="BB91:BD91"/>
    <mergeCell ref="BE91:BH91"/>
    <mergeCell ref="AK90:AL90"/>
    <mergeCell ref="AM90:AP90"/>
    <mergeCell ref="AK88:AL88"/>
    <mergeCell ref="AM88:AP88"/>
    <mergeCell ref="AT88:AW88"/>
    <mergeCell ref="AX88:BA88"/>
    <mergeCell ref="BB88:BD88"/>
    <mergeCell ref="BE88:BH88"/>
    <mergeCell ref="M90:N90"/>
    <mergeCell ref="O90:R90"/>
    <mergeCell ref="V90:Y90"/>
    <mergeCell ref="Z90:AC90"/>
    <mergeCell ref="AD90:AF90"/>
    <mergeCell ref="AG90:AJ90"/>
    <mergeCell ref="M89:N89"/>
    <mergeCell ref="O89:R89"/>
    <mergeCell ref="V89:Y89"/>
    <mergeCell ref="Z89:AC89"/>
    <mergeCell ref="AD89:AF89"/>
    <mergeCell ref="AG89:AJ89"/>
    <mergeCell ref="M88:N88"/>
    <mergeCell ref="O88:R88"/>
    <mergeCell ref="V88:Y88"/>
    <mergeCell ref="Z88:AC88"/>
    <mergeCell ref="AD88:AF88"/>
    <mergeCell ref="AG88:AJ88"/>
    <mergeCell ref="AT90:AW90"/>
    <mergeCell ref="AX90:BA90"/>
    <mergeCell ref="BB90:BD90"/>
    <mergeCell ref="BE90:BH90"/>
    <mergeCell ref="M87:N87"/>
    <mergeCell ref="O87:R87"/>
    <mergeCell ref="V87:Y87"/>
    <mergeCell ref="Z87:AC87"/>
    <mergeCell ref="AD87:AF87"/>
    <mergeCell ref="AG87:AJ87"/>
    <mergeCell ref="AM83:AP86"/>
    <mergeCell ref="AQ83:AW85"/>
    <mergeCell ref="AX83:BA86"/>
    <mergeCell ref="BB83:BD86"/>
    <mergeCell ref="BE83:BH86"/>
    <mergeCell ref="S86:U86"/>
    <mergeCell ref="V86:Y86"/>
    <mergeCell ref="AQ86:AS86"/>
    <mergeCell ref="AT86:AW86"/>
    <mergeCell ref="AH81:AI81"/>
    <mergeCell ref="BQ69:BQ71"/>
    <mergeCell ref="AM87:AP87"/>
    <mergeCell ref="AT87:AW87"/>
    <mergeCell ref="AX87:BA87"/>
    <mergeCell ref="BB87:BD87"/>
    <mergeCell ref="BE87:BH87"/>
    <mergeCell ref="B59:BS59"/>
    <mergeCell ref="M83:N86"/>
    <mergeCell ref="O83:R86"/>
    <mergeCell ref="S83:Y85"/>
    <mergeCell ref="Z83:AC86"/>
    <mergeCell ref="AD83:AF86"/>
    <mergeCell ref="AG83:AJ86"/>
    <mergeCell ref="AK83:AL86"/>
    <mergeCell ref="AK61:AL61"/>
    <mergeCell ref="AP61:AQ61"/>
    <mergeCell ref="AV61:AW61"/>
    <mergeCell ref="BA61:BB61"/>
    <mergeCell ref="BF61:BG61"/>
    <mergeCell ref="BK61:BL61"/>
    <mergeCell ref="AT79:AU79"/>
    <mergeCell ref="AY79:AZ79"/>
    <mergeCell ref="BE79:BF79"/>
    <mergeCell ref="BK79:BL79"/>
    <mergeCell ref="E61:F61"/>
    <mergeCell ref="J61:K61"/>
    <mergeCell ref="P61:Q61"/>
    <mergeCell ref="U61:V61"/>
    <mergeCell ref="Z61:AA61"/>
    <mergeCell ref="AF61:AG61"/>
    <mergeCell ref="AH56:AJ56"/>
    <mergeCell ref="B2:BS2"/>
    <mergeCell ref="E79:F79"/>
    <mergeCell ref="K79:L79"/>
    <mergeCell ref="Q79:R79"/>
    <mergeCell ref="W79:X79"/>
    <mergeCell ref="AB79:AC79"/>
    <mergeCell ref="AH79:AI79"/>
    <mergeCell ref="AN79:AO79"/>
    <mergeCell ref="M56:N56"/>
    <mergeCell ref="Q56:R56"/>
    <mergeCell ref="U56:V56"/>
    <mergeCell ref="Y56:Z56"/>
    <mergeCell ref="AC56:AD56"/>
    <mergeCell ref="AU54:BD54"/>
    <mergeCell ref="BE54:BH54"/>
    <mergeCell ref="AU55:BD55"/>
    <mergeCell ref="BE55:BH55"/>
    <mergeCell ref="AN56:BD56"/>
    <mergeCell ref="BE56:BH56"/>
    <mergeCell ref="AK53:AL53"/>
    <mergeCell ref="AM53:AP53"/>
    <mergeCell ref="AT53:AW53"/>
    <mergeCell ref="AX53:BA53"/>
    <mergeCell ref="BB53:BD53"/>
    <mergeCell ref="BE53:BH53"/>
    <mergeCell ref="AK52:AL52"/>
    <mergeCell ref="AM52:AP52"/>
    <mergeCell ref="AT52:AW52"/>
    <mergeCell ref="AX52:BA52"/>
    <mergeCell ref="BB52:BD52"/>
    <mergeCell ref="BE52:BH52"/>
    <mergeCell ref="AK51:AL51"/>
    <mergeCell ref="AM51:AP51"/>
    <mergeCell ref="AT51:AW51"/>
    <mergeCell ref="AX51:BA51"/>
    <mergeCell ref="BB51:BD51"/>
    <mergeCell ref="BE51:BH51"/>
    <mergeCell ref="AK50:AL50"/>
    <mergeCell ref="AM50:AP50"/>
    <mergeCell ref="AT50:AW50"/>
    <mergeCell ref="AX50:BA50"/>
    <mergeCell ref="BB50:BD50"/>
    <mergeCell ref="BE50:BH50"/>
    <mergeCell ref="AK49:AL49"/>
    <mergeCell ref="AM49:AP49"/>
    <mergeCell ref="AT49:AW49"/>
    <mergeCell ref="AX49:BA49"/>
    <mergeCell ref="BB49:BD49"/>
    <mergeCell ref="BE49:BH49"/>
    <mergeCell ref="AK48:AL48"/>
    <mergeCell ref="AM48:AP48"/>
    <mergeCell ref="AT48:AW48"/>
    <mergeCell ref="AX48:BA48"/>
    <mergeCell ref="BB48:BD48"/>
    <mergeCell ref="BE48:BH48"/>
    <mergeCell ref="AK47:AL47"/>
    <mergeCell ref="AM47:AP47"/>
    <mergeCell ref="AT47:AW47"/>
    <mergeCell ref="AX47:BA47"/>
    <mergeCell ref="BB47:BD47"/>
    <mergeCell ref="BE47:BH47"/>
    <mergeCell ref="AK46:AL46"/>
    <mergeCell ref="AM46:AP46"/>
    <mergeCell ref="AT46:AW46"/>
    <mergeCell ref="AX46:BA46"/>
    <mergeCell ref="BB46:BD46"/>
    <mergeCell ref="BE46:BH46"/>
    <mergeCell ref="AK45:AL45"/>
    <mergeCell ref="AM45:AP45"/>
    <mergeCell ref="AT45:AW45"/>
    <mergeCell ref="AX45:BA45"/>
    <mergeCell ref="BB45:BD45"/>
    <mergeCell ref="BE45:BH45"/>
    <mergeCell ref="AK44:AL44"/>
    <mergeCell ref="AM44:AP44"/>
    <mergeCell ref="AT44:AW44"/>
    <mergeCell ref="AX44:BA44"/>
    <mergeCell ref="BB44:BD44"/>
    <mergeCell ref="BE44:BH44"/>
    <mergeCell ref="AK43:AL43"/>
    <mergeCell ref="AM43:AP43"/>
    <mergeCell ref="AT43:AW43"/>
    <mergeCell ref="AX43:BA43"/>
    <mergeCell ref="BB43:BD43"/>
    <mergeCell ref="BE43:BH43"/>
    <mergeCell ref="AK42:AL42"/>
    <mergeCell ref="AM42:AP42"/>
    <mergeCell ref="AT42:AW42"/>
    <mergeCell ref="AX42:BA42"/>
    <mergeCell ref="BB42:BD42"/>
    <mergeCell ref="BE42:BH42"/>
    <mergeCell ref="AK41:AL41"/>
    <mergeCell ref="AM41:AP41"/>
    <mergeCell ref="AT41:AW41"/>
    <mergeCell ref="AX41:BA41"/>
    <mergeCell ref="BB41:BD41"/>
    <mergeCell ref="BE41:BH41"/>
    <mergeCell ref="AK24:AL27"/>
    <mergeCell ref="AM24:AP27"/>
    <mergeCell ref="AQ24:AW26"/>
    <mergeCell ref="AX24:BA27"/>
    <mergeCell ref="BB24:BD27"/>
    <mergeCell ref="BE24:BH27"/>
    <mergeCell ref="AQ27:AS27"/>
    <mergeCell ref="AT27:AW27"/>
    <mergeCell ref="AK29:AL29"/>
    <mergeCell ref="AM29:AP29"/>
    <mergeCell ref="AT29:AW29"/>
    <mergeCell ref="AX29:BA29"/>
    <mergeCell ref="BB29:BD29"/>
    <mergeCell ref="BE29:BH29"/>
    <mergeCell ref="AK39:AL39"/>
    <mergeCell ref="AM39:AP39"/>
    <mergeCell ref="AT39:AW39"/>
    <mergeCell ref="AX39:BA39"/>
    <mergeCell ref="BB39:BD39"/>
    <mergeCell ref="BE39:BH39"/>
    <mergeCell ref="AT33:AW33"/>
    <mergeCell ref="AX33:BA33"/>
    <mergeCell ref="BB33:BD33"/>
    <mergeCell ref="BE33:BH33"/>
    <mergeCell ref="AK38:AL38"/>
    <mergeCell ref="AM38:AP38"/>
    <mergeCell ref="AT38:AW38"/>
    <mergeCell ref="AX38:BA38"/>
    <mergeCell ref="BB38:BD38"/>
    <mergeCell ref="BE38:BH38"/>
    <mergeCell ref="AK37:AL37"/>
    <mergeCell ref="AM37:AP37"/>
    <mergeCell ref="AT37:AW37"/>
    <mergeCell ref="AX37:BA37"/>
    <mergeCell ref="BB37:BD37"/>
    <mergeCell ref="BE37:BH37"/>
    <mergeCell ref="AK36:AL36"/>
    <mergeCell ref="AM36:AP36"/>
    <mergeCell ref="AT36:AW36"/>
    <mergeCell ref="AX36:BA36"/>
    <mergeCell ref="BB36:BD36"/>
    <mergeCell ref="BE36:BH36"/>
    <mergeCell ref="AK32:AL32"/>
    <mergeCell ref="AM32:AP32"/>
    <mergeCell ref="AT32:AW32"/>
    <mergeCell ref="AX32:BA32"/>
    <mergeCell ref="BB32:BD32"/>
    <mergeCell ref="BE32:BH32"/>
    <mergeCell ref="AK31:AL31"/>
    <mergeCell ref="AM31:AP31"/>
    <mergeCell ref="AT31:AW31"/>
    <mergeCell ref="AX31:BA31"/>
    <mergeCell ref="BB31:BD31"/>
    <mergeCell ref="BE31:BH31"/>
    <mergeCell ref="AK40:AL40"/>
    <mergeCell ref="AM40:AP40"/>
    <mergeCell ref="AT40:AW40"/>
    <mergeCell ref="AX40:BA40"/>
    <mergeCell ref="BB40:BD40"/>
    <mergeCell ref="BE40:BH40"/>
    <mergeCell ref="AK35:AL35"/>
    <mergeCell ref="AM35:AP35"/>
    <mergeCell ref="AT35:AW35"/>
    <mergeCell ref="AX35:BA35"/>
    <mergeCell ref="BB35:BD35"/>
    <mergeCell ref="BE35:BH35"/>
    <mergeCell ref="AK34:AL34"/>
    <mergeCell ref="AM34:AP34"/>
    <mergeCell ref="AT34:AW34"/>
    <mergeCell ref="AX34:BA34"/>
    <mergeCell ref="BB34:BD34"/>
    <mergeCell ref="BE34:BH34"/>
    <mergeCell ref="AK33:AL33"/>
    <mergeCell ref="AM33:AP33"/>
    <mergeCell ref="AK30:AL30"/>
    <mergeCell ref="AM30:AP30"/>
    <mergeCell ref="AT30:AW30"/>
    <mergeCell ref="AX30:BA30"/>
    <mergeCell ref="BB30:BD30"/>
    <mergeCell ref="BE30:BH30"/>
    <mergeCell ref="AK28:AL28"/>
    <mergeCell ref="AM28:AP28"/>
    <mergeCell ref="AT28:AW28"/>
    <mergeCell ref="AX28:BA28"/>
    <mergeCell ref="BB28:BD28"/>
    <mergeCell ref="BE28:BH28"/>
    <mergeCell ref="M52:N52"/>
    <mergeCell ref="O52:R52"/>
    <mergeCell ref="V52:Y52"/>
    <mergeCell ref="Z52:AC52"/>
    <mergeCell ref="AD52:AF52"/>
    <mergeCell ref="AG52:AJ52"/>
    <mergeCell ref="M51:N51"/>
    <mergeCell ref="O51:R51"/>
    <mergeCell ref="V51:Y51"/>
    <mergeCell ref="Z51:AC51"/>
    <mergeCell ref="AD51:AF51"/>
    <mergeCell ref="AG51:AJ51"/>
    <mergeCell ref="M50:N50"/>
    <mergeCell ref="O50:R50"/>
    <mergeCell ref="V50:Y50"/>
    <mergeCell ref="Z50:AC50"/>
    <mergeCell ref="AD50:AF50"/>
    <mergeCell ref="AG50:AJ50"/>
    <mergeCell ref="M49:N49"/>
    <mergeCell ref="O49:R49"/>
    <mergeCell ref="V49:Y49"/>
    <mergeCell ref="Z49:AC49"/>
    <mergeCell ref="AD49:AF49"/>
    <mergeCell ref="AG49:AJ49"/>
    <mergeCell ref="M48:N48"/>
    <mergeCell ref="O48:R48"/>
    <mergeCell ref="V48:Y48"/>
    <mergeCell ref="Z48:AC48"/>
    <mergeCell ref="AD48:AF48"/>
    <mergeCell ref="AG48:AJ48"/>
    <mergeCell ref="M47:N47"/>
    <mergeCell ref="O47:R47"/>
    <mergeCell ref="V47:Y47"/>
    <mergeCell ref="Z47:AC47"/>
    <mergeCell ref="AD47:AF47"/>
    <mergeCell ref="AG47:AJ47"/>
    <mergeCell ref="M46:N46"/>
    <mergeCell ref="O46:R46"/>
    <mergeCell ref="V46:Y46"/>
    <mergeCell ref="Z46:AC46"/>
    <mergeCell ref="AD46:AF46"/>
    <mergeCell ref="AG46:AJ46"/>
    <mergeCell ref="M45:N45"/>
    <mergeCell ref="O45:R45"/>
    <mergeCell ref="V45:Y45"/>
    <mergeCell ref="Z45:AC45"/>
    <mergeCell ref="AD45:AF45"/>
    <mergeCell ref="AG45:AJ45"/>
    <mergeCell ref="M44:N44"/>
    <mergeCell ref="O44:R44"/>
    <mergeCell ref="V44:Y44"/>
    <mergeCell ref="Z44:AC44"/>
    <mergeCell ref="AD44:AF44"/>
    <mergeCell ref="AG44:AJ44"/>
    <mergeCell ref="M43:N43"/>
    <mergeCell ref="O43:R43"/>
    <mergeCell ref="V43:Y43"/>
    <mergeCell ref="Z43:AC43"/>
    <mergeCell ref="AD43:AF43"/>
    <mergeCell ref="AG43:AJ43"/>
    <mergeCell ref="M42:N42"/>
    <mergeCell ref="O42:R42"/>
    <mergeCell ref="V42:Y42"/>
    <mergeCell ref="Z42:AC42"/>
    <mergeCell ref="AD42:AF42"/>
    <mergeCell ref="AG42:AJ42"/>
    <mergeCell ref="BZ174:CC174"/>
    <mergeCell ref="CD174:CF174"/>
    <mergeCell ref="BZ175:CC175"/>
    <mergeCell ref="CD175:CF175"/>
    <mergeCell ref="BZ176:CC176"/>
    <mergeCell ref="CD176:CF176"/>
    <mergeCell ref="BZ171:CC171"/>
    <mergeCell ref="CD171:CF171"/>
    <mergeCell ref="BZ172:CC172"/>
    <mergeCell ref="CD172:CF172"/>
    <mergeCell ref="BZ173:CC173"/>
    <mergeCell ref="CD173:CF173"/>
    <mergeCell ref="BZ168:CC168"/>
    <mergeCell ref="CD168:CF168"/>
    <mergeCell ref="BZ169:CC169"/>
    <mergeCell ref="CD169:CF169"/>
    <mergeCell ref="BZ170:CC170"/>
    <mergeCell ref="CD170:CF170"/>
    <mergeCell ref="BZ165:CC165"/>
    <mergeCell ref="CD165:CF165"/>
    <mergeCell ref="BZ166:CC166"/>
    <mergeCell ref="CD166:CF166"/>
    <mergeCell ref="BZ167:CC167"/>
    <mergeCell ref="CD167:CF167"/>
    <mergeCell ref="BZ162:CC162"/>
    <mergeCell ref="CD162:CF162"/>
    <mergeCell ref="BZ163:CC163"/>
    <mergeCell ref="CD163:CF163"/>
    <mergeCell ref="BZ164:CC164"/>
    <mergeCell ref="CD164:CF164"/>
    <mergeCell ref="BZ159:CC159"/>
    <mergeCell ref="CD159:CF159"/>
    <mergeCell ref="BZ160:CC160"/>
    <mergeCell ref="CD160:CF160"/>
    <mergeCell ref="BZ161:CC161"/>
    <mergeCell ref="CD161:CF161"/>
    <mergeCell ref="BZ156:CC156"/>
    <mergeCell ref="CD156:CF156"/>
    <mergeCell ref="BZ157:CC157"/>
    <mergeCell ref="CD157:CF157"/>
    <mergeCell ref="BZ158:CC158"/>
    <mergeCell ref="CD158:CF158"/>
    <mergeCell ref="BZ153:CC153"/>
    <mergeCell ref="CD153:CF153"/>
    <mergeCell ref="BZ154:CC154"/>
    <mergeCell ref="CD154:CF154"/>
    <mergeCell ref="BZ155:CC155"/>
    <mergeCell ref="CD155:CF155"/>
    <mergeCell ref="BZ150:CC150"/>
    <mergeCell ref="CD150:CF150"/>
    <mergeCell ref="BZ151:CC151"/>
    <mergeCell ref="CD151:CF151"/>
    <mergeCell ref="BZ152:CC152"/>
    <mergeCell ref="CD152:CF152"/>
    <mergeCell ref="BZ147:CC147"/>
    <mergeCell ref="CD147:CF147"/>
    <mergeCell ref="BZ148:CC148"/>
    <mergeCell ref="CD148:CF148"/>
    <mergeCell ref="BZ149:CC149"/>
    <mergeCell ref="CD149:CF149"/>
    <mergeCell ref="BZ144:CC144"/>
    <mergeCell ref="CD144:CF144"/>
    <mergeCell ref="BZ145:CC145"/>
    <mergeCell ref="CD145:CF145"/>
    <mergeCell ref="BZ146:CC146"/>
    <mergeCell ref="CD146:CF146"/>
    <mergeCell ref="BZ141:CC141"/>
    <mergeCell ref="CD141:CF141"/>
    <mergeCell ref="BZ142:CC142"/>
    <mergeCell ref="CD142:CF142"/>
    <mergeCell ref="BZ143:CC143"/>
    <mergeCell ref="CD143:CF143"/>
    <mergeCell ref="BZ138:CC138"/>
    <mergeCell ref="CD138:CF138"/>
    <mergeCell ref="BZ139:CC139"/>
    <mergeCell ref="CD139:CF139"/>
    <mergeCell ref="BZ140:CC140"/>
    <mergeCell ref="CD140:CF140"/>
    <mergeCell ref="BZ135:CC135"/>
    <mergeCell ref="CD135:CF135"/>
    <mergeCell ref="BZ136:CC136"/>
    <mergeCell ref="CD136:CF136"/>
    <mergeCell ref="BZ137:CC137"/>
    <mergeCell ref="CD137:CF137"/>
    <mergeCell ref="BZ132:CC132"/>
    <mergeCell ref="CD132:CF132"/>
    <mergeCell ref="BZ133:CC133"/>
    <mergeCell ref="CD133:CF133"/>
    <mergeCell ref="BZ134:CC134"/>
    <mergeCell ref="CD134:CF134"/>
    <mergeCell ref="BZ129:CC129"/>
    <mergeCell ref="CD129:CF129"/>
    <mergeCell ref="BZ130:CC130"/>
    <mergeCell ref="CD130:CF130"/>
    <mergeCell ref="BZ131:CC131"/>
    <mergeCell ref="CD131:CF131"/>
    <mergeCell ref="BZ126:CC126"/>
    <mergeCell ref="CD126:CF126"/>
    <mergeCell ref="BZ127:CC127"/>
    <mergeCell ref="CD127:CF127"/>
    <mergeCell ref="BZ128:CC128"/>
    <mergeCell ref="CD128:CF128"/>
    <mergeCell ref="CD109:CF109"/>
    <mergeCell ref="BZ110:CC110"/>
    <mergeCell ref="CD110:CF110"/>
    <mergeCell ref="BZ123:CC123"/>
    <mergeCell ref="CD123:CF123"/>
    <mergeCell ref="BZ124:CC124"/>
    <mergeCell ref="CD124:CF124"/>
    <mergeCell ref="BZ125:CC125"/>
    <mergeCell ref="CD125:CF125"/>
    <mergeCell ref="BZ120:CC120"/>
    <mergeCell ref="CD120:CF120"/>
    <mergeCell ref="BZ121:CC121"/>
    <mergeCell ref="CD121:CF121"/>
    <mergeCell ref="BZ122:CC122"/>
    <mergeCell ref="CD122:CF122"/>
    <mergeCell ref="BZ117:CC117"/>
    <mergeCell ref="CD117:CF117"/>
    <mergeCell ref="BZ118:CC118"/>
    <mergeCell ref="CD118:CF118"/>
    <mergeCell ref="BZ119:CC119"/>
    <mergeCell ref="CD119:CF119"/>
    <mergeCell ref="CD104:CF104"/>
    <mergeCell ref="BZ105:CC105"/>
    <mergeCell ref="CD105:CF105"/>
    <mergeCell ref="BZ106:CC106"/>
    <mergeCell ref="CD106:CF106"/>
    <mergeCell ref="BZ107:CC107"/>
    <mergeCell ref="CD107:CF107"/>
    <mergeCell ref="BZ100:CC100"/>
    <mergeCell ref="CD100:CF100"/>
    <mergeCell ref="BZ101:CC101"/>
    <mergeCell ref="CD101:CF101"/>
    <mergeCell ref="BY102:BY175"/>
    <mergeCell ref="BZ102:CC102"/>
    <mergeCell ref="CD102:CF102"/>
    <mergeCell ref="BZ103:CC103"/>
    <mergeCell ref="CD103:CF103"/>
    <mergeCell ref="BZ104:CC104"/>
    <mergeCell ref="BZ114:CC114"/>
    <mergeCell ref="CD114:CF114"/>
    <mergeCell ref="BZ115:CC115"/>
    <mergeCell ref="CD115:CF115"/>
    <mergeCell ref="BZ116:CC116"/>
    <mergeCell ref="CD116:CF116"/>
    <mergeCell ref="BZ111:CC111"/>
    <mergeCell ref="CD111:CF111"/>
    <mergeCell ref="BZ112:CC112"/>
    <mergeCell ref="CD112:CF112"/>
    <mergeCell ref="BZ113:CC113"/>
    <mergeCell ref="CD113:CF113"/>
    <mergeCell ref="BZ108:CC108"/>
    <mergeCell ref="CD108:CF108"/>
    <mergeCell ref="BZ109:CC109"/>
    <mergeCell ref="BZ97:CC97"/>
    <mergeCell ref="CD97:CF97"/>
    <mergeCell ref="BZ98:CC98"/>
    <mergeCell ref="CD98:CF98"/>
    <mergeCell ref="BZ99:CC99"/>
    <mergeCell ref="CD99:CF99"/>
    <mergeCell ref="BZ94:CC94"/>
    <mergeCell ref="CD94:CF94"/>
    <mergeCell ref="BZ95:CC95"/>
    <mergeCell ref="CD95:CF95"/>
    <mergeCell ref="BZ96:CC96"/>
    <mergeCell ref="CD96:CF96"/>
    <mergeCell ref="BZ91:CC91"/>
    <mergeCell ref="CD91:CF91"/>
    <mergeCell ref="BZ92:CC92"/>
    <mergeCell ref="CD92:CF92"/>
    <mergeCell ref="BZ93:CC93"/>
    <mergeCell ref="CD93:CF93"/>
    <mergeCell ref="BZ88:CC88"/>
    <mergeCell ref="CD88:CF88"/>
    <mergeCell ref="BZ89:CC89"/>
    <mergeCell ref="CD89:CF89"/>
    <mergeCell ref="BZ90:CC90"/>
    <mergeCell ref="CD90:CF90"/>
    <mergeCell ref="BZ85:CC85"/>
    <mergeCell ref="CD85:CF85"/>
    <mergeCell ref="BZ86:CC86"/>
    <mergeCell ref="CD86:CF86"/>
    <mergeCell ref="BZ87:CC87"/>
    <mergeCell ref="CD87:CF87"/>
    <mergeCell ref="BZ82:CC82"/>
    <mergeCell ref="CD82:CF82"/>
    <mergeCell ref="BZ83:CC83"/>
    <mergeCell ref="CD83:CF83"/>
    <mergeCell ref="BZ84:CC84"/>
    <mergeCell ref="CD84:CF84"/>
    <mergeCell ref="BZ79:CC79"/>
    <mergeCell ref="CD79:CF79"/>
    <mergeCell ref="BZ80:CC80"/>
    <mergeCell ref="CD80:CF80"/>
    <mergeCell ref="BZ81:CC81"/>
    <mergeCell ref="CD81:CF81"/>
    <mergeCell ref="BZ76:CC76"/>
    <mergeCell ref="CD76:CF76"/>
    <mergeCell ref="BZ77:CC77"/>
    <mergeCell ref="CD77:CF77"/>
    <mergeCell ref="BZ78:CC78"/>
    <mergeCell ref="CD78:CF78"/>
    <mergeCell ref="BZ73:CC73"/>
    <mergeCell ref="CD73:CF73"/>
    <mergeCell ref="BZ74:CC74"/>
    <mergeCell ref="CD74:CF74"/>
    <mergeCell ref="BZ75:CC75"/>
    <mergeCell ref="CD75:CF75"/>
    <mergeCell ref="BZ70:CC70"/>
    <mergeCell ref="CD70:CF70"/>
    <mergeCell ref="BZ71:CC71"/>
    <mergeCell ref="CD71:CF71"/>
    <mergeCell ref="BZ72:CC72"/>
    <mergeCell ref="CD72:CF72"/>
    <mergeCell ref="BZ67:CC67"/>
    <mergeCell ref="CD67:CF67"/>
    <mergeCell ref="BZ68:CC68"/>
    <mergeCell ref="CD68:CF68"/>
    <mergeCell ref="BZ69:CC69"/>
    <mergeCell ref="CD69:CF69"/>
    <mergeCell ref="BZ64:CC64"/>
    <mergeCell ref="CD64:CF64"/>
    <mergeCell ref="BZ65:CC65"/>
    <mergeCell ref="CD65:CF65"/>
    <mergeCell ref="BZ66:CC66"/>
    <mergeCell ref="CD66:CF66"/>
    <mergeCell ref="BZ61:CC61"/>
    <mergeCell ref="CD61:CF61"/>
    <mergeCell ref="BZ62:CC62"/>
    <mergeCell ref="CD62:CF62"/>
    <mergeCell ref="BZ63:CC63"/>
    <mergeCell ref="CD63:CF63"/>
    <mergeCell ref="BZ58:CC58"/>
    <mergeCell ref="CD58:CF58"/>
    <mergeCell ref="BZ59:CC59"/>
    <mergeCell ref="CD59:CF59"/>
    <mergeCell ref="BZ60:CC60"/>
    <mergeCell ref="CD60:CF60"/>
    <mergeCell ref="BZ55:CC55"/>
    <mergeCell ref="CD55:CF55"/>
    <mergeCell ref="BZ56:CC56"/>
    <mergeCell ref="CD56:CF56"/>
    <mergeCell ref="BZ57:CC57"/>
    <mergeCell ref="CD57:CF57"/>
    <mergeCell ref="BZ52:CC52"/>
    <mergeCell ref="CD52:CF52"/>
    <mergeCell ref="BZ53:CC53"/>
    <mergeCell ref="CD53:CF53"/>
    <mergeCell ref="BZ54:CC54"/>
    <mergeCell ref="CD54:CF54"/>
    <mergeCell ref="BZ49:CC49"/>
    <mergeCell ref="CD49:CF49"/>
    <mergeCell ref="BZ50:CC50"/>
    <mergeCell ref="CD50:CF50"/>
    <mergeCell ref="BZ51:CC51"/>
    <mergeCell ref="CD51:CF51"/>
    <mergeCell ref="BZ46:CC46"/>
    <mergeCell ref="CD46:CF46"/>
    <mergeCell ref="BZ47:CC47"/>
    <mergeCell ref="CD47:CF47"/>
    <mergeCell ref="BZ48:CC48"/>
    <mergeCell ref="CD48:CF48"/>
    <mergeCell ref="BZ43:CC43"/>
    <mergeCell ref="CD43:CF43"/>
    <mergeCell ref="BZ44:CC44"/>
    <mergeCell ref="CD44:CF44"/>
    <mergeCell ref="BZ45:CC45"/>
    <mergeCell ref="CD45:CF45"/>
    <mergeCell ref="BZ40:CC40"/>
    <mergeCell ref="CD40:CF40"/>
    <mergeCell ref="BZ41:CC41"/>
    <mergeCell ref="CD41:CF41"/>
    <mergeCell ref="BZ42:CC42"/>
    <mergeCell ref="CD42:CF42"/>
    <mergeCell ref="BZ37:CC37"/>
    <mergeCell ref="CD37:CF37"/>
    <mergeCell ref="BZ38:CC38"/>
    <mergeCell ref="CD38:CF38"/>
    <mergeCell ref="BZ39:CC39"/>
    <mergeCell ref="CD39:CF39"/>
    <mergeCell ref="BZ34:CC34"/>
    <mergeCell ref="CD34:CF34"/>
    <mergeCell ref="BZ35:CC35"/>
    <mergeCell ref="CD35:CF35"/>
    <mergeCell ref="BZ36:CC36"/>
    <mergeCell ref="CD36:CF36"/>
    <mergeCell ref="BZ31:CC31"/>
    <mergeCell ref="CD31:CF31"/>
    <mergeCell ref="BZ32:CC32"/>
    <mergeCell ref="CD32:CF32"/>
    <mergeCell ref="BZ33:CC33"/>
    <mergeCell ref="CD33:CF33"/>
    <mergeCell ref="BZ28:CC28"/>
    <mergeCell ref="CD28:CF28"/>
    <mergeCell ref="BZ29:CC29"/>
    <mergeCell ref="CD29:CF29"/>
    <mergeCell ref="BZ30:CC30"/>
    <mergeCell ref="CD30:CF30"/>
    <mergeCell ref="BZ25:CC25"/>
    <mergeCell ref="CD25:CF25"/>
    <mergeCell ref="BZ26:CC26"/>
    <mergeCell ref="CD26:CF26"/>
    <mergeCell ref="BZ27:CC27"/>
    <mergeCell ref="CD27:CF27"/>
    <mergeCell ref="BZ22:CC22"/>
    <mergeCell ref="CD22:CF22"/>
    <mergeCell ref="BZ23:CC23"/>
    <mergeCell ref="CD23:CF23"/>
    <mergeCell ref="BZ24:CC24"/>
    <mergeCell ref="CD24:CF24"/>
    <mergeCell ref="BZ19:CC19"/>
    <mergeCell ref="CD19:CF19"/>
    <mergeCell ref="BZ20:CC20"/>
    <mergeCell ref="CD20:CF20"/>
    <mergeCell ref="BZ21:CC21"/>
    <mergeCell ref="CD21:CF21"/>
    <mergeCell ref="BZ16:CC16"/>
    <mergeCell ref="CD16:CF16"/>
    <mergeCell ref="BZ17:CC17"/>
    <mergeCell ref="CD17:CF17"/>
    <mergeCell ref="BZ18:CC18"/>
    <mergeCell ref="CD18:CF18"/>
    <mergeCell ref="BZ13:CC13"/>
    <mergeCell ref="CD13:CF13"/>
    <mergeCell ref="BZ14:CC14"/>
    <mergeCell ref="CD14:CF14"/>
    <mergeCell ref="BZ15:CC15"/>
    <mergeCell ref="CD15:CF15"/>
    <mergeCell ref="BZ10:CC10"/>
    <mergeCell ref="CD10:CF10"/>
    <mergeCell ref="BZ11:CC11"/>
    <mergeCell ref="CD11:CF11"/>
    <mergeCell ref="BZ12:CC12"/>
    <mergeCell ref="CD12:CF12"/>
    <mergeCell ref="BZ7:CC7"/>
    <mergeCell ref="CD7:CF7"/>
    <mergeCell ref="BZ8:CC8"/>
    <mergeCell ref="CD8:CF8"/>
    <mergeCell ref="BZ9:CC9"/>
    <mergeCell ref="CD9:CF9"/>
    <mergeCell ref="K10:L10"/>
    <mergeCell ref="BZ3:CC3"/>
    <mergeCell ref="CD3:CF3"/>
    <mergeCell ref="BY4:BY101"/>
    <mergeCell ref="BZ4:CC4"/>
    <mergeCell ref="CD4:CF4"/>
    <mergeCell ref="BZ5:CC5"/>
    <mergeCell ref="CD5:CF5"/>
    <mergeCell ref="BZ6:CC6"/>
    <mergeCell ref="CD6:CF6"/>
    <mergeCell ref="M41:N41"/>
    <mergeCell ref="O41:R41"/>
    <mergeCell ref="V41:Y41"/>
    <mergeCell ref="Z41:AC41"/>
    <mergeCell ref="AD41:AF41"/>
    <mergeCell ref="AG41:AJ41"/>
    <mergeCell ref="M40:N40"/>
    <mergeCell ref="O40:R40"/>
    <mergeCell ref="V40:Y40"/>
    <mergeCell ref="Z40:AC40"/>
    <mergeCell ref="AD40:AF40"/>
    <mergeCell ref="AG40:AJ40"/>
    <mergeCell ref="M39:N39"/>
    <mergeCell ref="O39:R39"/>
    <mergeCell ref="V39:Y39"/>
    <mergeCell ref="Z39:AC39"/>
    <mergeCell ref="AD39:AF39"/>
    <mergeCell ref="AG39:AJ39"/>
    <mergeCell ref="M38:N38"/>
    <mergeCell ref="O38:R38"/>
    <mergeCell ref="V38:Y38"/>
    <mergeCell ref="Z38:AC38"/>
    <mergeCell ref="AD38:AF38"/>
    <mergeCell ref="AG38:AJ38"/>
    <mergeCell ref="M37:N37"/>
    <mergeCell ref="O37:R37"/>
    <mergeCell ref="V37:Y37"/>
    <mergeCell ref="Z37:AC37"/>
    <mergeCell ref="AD37:AF37"/>
    <mergeCell ref="AG37:AJ37"/>
    <mergeCell ref="M36:N36"/>
    <mergeCell ref="O36:R36"/>
    <mergeCell ref="V36:Y36"/>
    <mergeCell ref="Z36:AC36"/>
    <mergeCell ref="AD36:AF36"/>
    <mergeCell ref="AG36:AJ36"/>
    <mergeCell ref="M35:N35"/>
    <mergeCell ref="O35:R35"/>
    <mergeCell ref="V35:Y35"/>
    <mergeCell ref="Z35:AC35"/>
    <mergeCell ref="AD35:AF35"/>
    <mergeCell ref="AG35:AJ35"/>
    <mergeCell ref="M34:N34"/>
    <mergeCell ref="O34:R34"/>
    <mergeCell ref="V34:Y34"/>
    <mergeCell ref="Z34:AC34"/>
    <mergeCell ref="AD34:AF34"/>
    <mergeCell ref="AG34:AJ34"/>
    <mergeCell ref="M33:N33"/>
    <mergeCell ref="O33:R33"/>
    <mergeCell ref="V33:Y33"/>
    <mergeCell ref="Z33:AC33"/>
    <mergeCell ref="AD33:AF33"/>
    <mergeCell ref="AG33:AJ33"/>
    <mergeCell ref="M32:N32"/>
    <mergeCell ref="O32:R32"/>
    <mergeCell ref="V32:Y32"/>
    <mergeCell ref="Z32:AC32"/>
    <mergeCell ref="AD32:AF32"/>
    <mergeCell ref="AG32:AJ32"/>
    <mergeCell ref="M31:N31"/>
    <mergeCell ref="O31:R31"/>
    <mergeCell ref="V31:Y31"/>
    <mergeCell ref="Z31:AC31"/>
    <mergeCell ref="AD31:AF31"/>
    <mergeCell ref="AG31:AJ31"/>
    <mergeCell ref="M30:N30"/>
    <mergeCell ref="O30:R30"/>
    <mergeCell ref="V30:Y30"/>
    <mergeCell ref="Z30:AC30"/>
    <mergeCell ref="AD30:AF30"/>
    <mergeCell ref="AG30:AJ30"/>
    <mergeCell ref="AG28:AJ28"/>
    <mergeCell ref="M29:N29"/>
    <mergeCell ref="O29:R29"/>
    <mergeCell ref="V29:Y29"/>
    <mergeCell ref="Z29:AC29"/>
    <mergeCell ref="AD29:AF29"/>
    <mergeCell ref="AG29:AJ29"/>
    <mergeCell ref="V27:Y27"/>
    <mergeCell ref="M28:N28"/>
    <mergeCell ref="O28:R28"/>
    <mergeCell ref="V28:Y28"/>
    <mergeCell ref="Z28:AC28"/>
    <mergeCell ref="AD28:AF28"/>
    <mergeCell ref="BD4:BE4"/>
    <mergeCell ref="BI4:BJ4"/>
    <mergeCell ref="BM4:BN4"/>
    <mergeCell ref="M24:N27"/>
    <mergeCell ref="O24:R27"/>
    <mergeCell ref="S24:Y26"/>
    <mergeCell ref="Z24:AC27"/>
    <mergeCell ref="AD24:AF27"/>
    <mergeCell ref="AG24:AJ27"/>
    <mergeCell ref="S27:U27"/>
    <mergeCell ref="AB4:AC4"/>
    <mergeCell ref="AG4:AH4"/>
    <mergeCell ref="AL4:AM4"/>
    <mergeCell ref="AP4:AQ4"/>
    <mergeCell ref="AU4:AV4"/>
    <mergeCell ref="AZ4:BA4"/>
    <mergeCell ref="AS20:AT20"/>
    <mergeCell ref="AX20:AY20"/>
    <mergeCell ref="BC20:BD20"/>
    <mergeCell ref="BH20:BI20"/>
    <mergeCell ref="BM20:BN20"/>
    <mergeCell ref="E4:F4"/>
    <mergeCell ref="J4:K4"/>
    <mergeCell ref="N4:O4"/>
    <mergeCell ref="S4:T4"/>
    <mergeCell ref="X4:Y4"/>
    <mergeCell ref="BR12:BR14"/>
    <mergeCell ref="AI22:AJ22"/>
    <mergeCell ref="E20:F20"/>
    <mergeCell ref="J20:K20"/>
    <mergeCell ref="O20:P20"/>
    <mergeCell ref="T20:U20"/>
    <mergeCell ref="Y20:Z20"/>
    <mergeCell ref="AD20:AE20"/>
    <mergeCell ref="AI20:AJ20"/>
    <mergeCell ref="AN20:AO20"/>
    <mergeCell ref="G134:H134"/>
    <mergeCell ref="N134:O134"/>
    <mergeCell ref="U134:V134"/>
    <mergeCell ref="AB134:AC134"/>
    <mergeCell ref="AI134:AJ134"/>
    <mergeCell ref="AP134:AQ134"/>
    <mergeCell ref="AW134:AX134"/>
    <mergeCell ref="BD134:BE134"/>
    <mergeCell ref="BJ134:BK134"/>
    <mergeCell ref="AI136:AJ136"/>
    <mergeCell ref="G116:H116"/>
    <mergeCell ref="M116:N116"/>
    <mergeCell ref="S116:T116"/>
    <mergeCell ref="Y116:Z116"/>
    <mergeCell ref="AE116:AF116"/>
    <mergeCell ref="AL116:AM116"/>
    <mergeCell ref="AR116:AS116"/>
    <mergeCell ref="AX116:AY116"/>
    <mergeCell ref="BD116:BE116"/>
    <mergeCell ref="BJ116:BK116"/>
    <mergeCell ref="BQ124:BQ126"/>
    <mergeCell ref="N122:O122"/>
    <mergeCell ref="K138:L141"/>
    <mergeCell ref="M138:P141"/>
    <mergeCell ref="Q138:W140"/>
    <mergeCell ref="X138:AA141"/>
    <mergeCell ref="AB138:AD141"/>
    <mergeCell ref="AE138:AH141"/>
    <mergeCell ref="AI138:AJ141"/>
    <mergeCell ref="AK138:AN141"/>
    <mergeCell ref="AO138:AU140"/>
    <mergeCell ref="AV138:AY141"/>
    <mergeCell ref="AZ138:BB141"/>
    <mergeCell ref="BC138:BF141"/>
    <mergeCell ref="Q141:S141"/>
    <mergeCell ref="T141:W141"/>
    <mergeCell ref="AO141:AQ141"/>
    <mergeCell ref="AR141:AU141"/>
    <mergeCell ref="AI143:AJ143"/>
    <mergeCell ref="AK143:AN143"/>
    <mergeCell ref="AR143:AU143"/>
    <mergeCell ref="AV143:AY143"/>
    <mergeCell ref="AZ143:BB143"/>
    <mergeCell ref="BC143:BF143"/>
    <mergeCell ref="K142:L142"/>
    <mergeCell ref="M142:P142"/>
    <mergeCell ref="T142:W142"/>
    <mergeCell ref="X142:AA142"/>
    <mergeCell ref="AB142:AD142"/>
    <mergeCell ref="AE142:AH142"/>
    <mergeCell ref="K143:L143"/>
    <mergeCell ref="M143:P143"/>
    <mergeCell ref="T143:W143"/>
    <mergeCell ref="X143:AA143"/>
    <mergeCell ref="AB143:AD143"/>
    <mergeCell ref="AE143:AH143"/>
    <mergeCell ref="AI189:AJ192"/>
    <mergeCell ref="AK189:AN192"/>
    <mergeCell ref="K146:L146"/>
    <mergeCell ref="M146:P146"/>
    <mergeCell ref="T146:W146"/>
    <mergeCell ref="X146:AA146"/>
    <mergeCell ref="AB146:AD146"/>
    <mergeCell ref="AE146:AH146"/>
    <mergeCell ref="AI144:AJ144"/>
    <mergeCell ref="AK144:AN144"/>
    <mergeCell ref="AR144:AU144"/>
    <mergeCell ref="AV144:AY144"/>
    <mergeCell ref="AZ144:BB144"/>
    <mergeCell ref="BC144:BF144"/>
    <mergeCell ref="AI145:AJ145"/>
    <mergeCell ref="AK145:AN145"/>
    <mergeCell ref="AR145:AU145"/>
    <mergeCell ref="AV145:AY145"/>
    <mergeCell ref="AZ145:BB145"/>
    <mergeCell ref="BC145:BF145"/>
    <mergeCell ref="K144:L144"/>
    <mergeCell ref="M144:P144"/>
    <mergeCell ref="T144:W144"/>
    <mergeCell ref="X144:AA144"/>
    <mergeCell ref="AB144:AD144"/>
    <mergeCell ref="AE144:AH144"/>
    <mergeCell ref="K145:L145"/>
    <mergeCell ref="M145:P145"/>
    <mergeCell ref="T145:W145"/>
    <mergeCell ref="X145:AA145"/>
    <mergeCell ref="AB145:AD145"/>
    <mergeCell ref="AE145:AH145"/>
    <mergeCell ref="AI146:AJ146"/>
    <mergeCell ref="AK146:AN146"/>
    <mergeCell ref="AR146:AU146"/>
    <mergeCell ref="AV146:AY146"/>
    <mergeCell ref="AZ146:BB146"/>
    <mergeCell ref="BC146:BF146"/>
    <mergeCell ref="K147:L147"/>
    <mergeCell ref="M147:P147"/>
    <mergeCell ref="T147:W147"/>
    <mergeCell ref="X147:AA147"/>
    <mergeCell ref="AB147:AD147"/>
    <mergeCell ref="AE147:AH147"/>
    <mergeCell ref="AI147:AJ147"/>
    <mergeCell ref="AK147:AN147"/>
    <mergeCell ref="AR147:AU147"/>
    <mergeCell ref="AV147:AY147"/>
    <mergeCell ref="AZ147:BB147"/>
    <mergeCell ref="BC147:BF147"/>
    <mergeCell ref="K148:L148"/>
    <mergeCell ref="M148:P148"/>
    <mergeCell ref="T148:W148"/>
    <mergeCell ref="X148:AA148"/>
    <mergeCell ref="AB148:AD148"/>
    <mergeCell ref="AE148:AH148"/>
    <mergeCell ref="AI148:AJ148"/>
    <mergeCell ref="AK148:AN148"/>
    <mergeCell ref="AR148:AU148"/>
    <mergeCell ref="AV148:AY148"/>
    <mergeCell ref="AZ148:BB148"/>
    <mergeCell ref="BC148:BF148"/>
    <mergeCell ref="K149:L149"/>
    <mergeCell ref="M149:P149"/>
    <mergeCell ref="T149:W149"/>
    <mergeCell ref="X149:AA149"/>
    <mergeCell ref="AB149:AD149"/>
    <mergeCell ref="AE149:AH149"/>
    <mergeCell ref="AI149:AJ149"/>
    <mergeCell ref="AK149:AN149"/>
    <mergeCell ref="AR149:AU149"/>
    <mergeCell ref="AV149:AY149"/>
    <mergeCell ref="AZ149:BB149"/>
    <mergeCell ref="BC149:BF149"/>
    <mergeCell ref="K150:L150"/>
    <mergeCell ref="M150:P150"/>
    <mergeCell ref="T150:W150"/>
    <mergeCell ref="X150:AA150"/>
    <mergeCell ref="AB150:AD150"/>
    <mergeCell ref="AE150:AH150"/>
    <mergeCell ref="AI150:AJ150"/>
    <mergeCell ref="AK150:AN150"/>
    <mergeCell ref="AR150:AU150"/>
    <mergeCell ref="AV150:AY150"/>
    <mergeCell ref="AZ150:BB150"/>
    <mergeCell ref="BC150:BF150"/>
    <mergeCell ref="K151:L151"/>
    <mergeCell ref="M151:P151"/>
    <mergeCell ref="T151:W151"/>
    <mergeCell ref="X151:AA151"/>
    <mergeCell ref="AB151:AD151"/>
    <mergeCell ref="AE151:AH151"/>
    <mergeCell ref="AI151:AJ151"/>
    <mergeCell ref="AK151:AN151"/>
    <mergeCell ref="AR151:AU151"/>
    <mergeCell ref="AV151:AY151"/>
    <mergeCell ref="AZ151:BB151"/>
    <mergeCell ref="BC151:BF151"/>
    <mergeCell ref="K152:L152"/>
    <mergeCell ref="M152:P152"/>
    <mergeCell ref="T152:W152"/>
    <mergeCell ref="X152:AA152"/>
    <mergeCell ref="AB152:AD152"/>
    <mergeCell ref="AE152:AH152"/>
    <mergeCell ref="AI152:AJ152"/>
    <mergeCell ref="AK152:AN152"/>
    <mergeCell ref="AR152:AU152"/>
    <mergeCell ref="AV152:AY152"/>
    <mergeCell ref="AZ152:BB152"/>
    <mergeCell ref="BC152:BF152"/>
    <mergeCell ref="K153:L153"/>
    <mergeCell ref="M153:P153"/>
    <mergeCell ref="T153:W153"/>
    <mergeCell ref="X153:AA153"/>
    <mergeCell ref="AB153:AD153"/>
    <mergeCell ref="AE153:AH153"/>
    <mergeCell ref="AI153:AJ153"/>
    <mergeCell ref="AK153:AN153"/>
    <mergeCell ref="AR153:AU153"/>
    <mergeCell ref="AV153:AY153"/>
    <mergeCell ref="AZ153:BB153"/>
    <mergeCell ref="BC153:BF153"/>
    <mergeCell ref="T157:W157"/>
    <mergeCell ref="X157:AA157"/>
    <mergeCell ref="AB157:AD157"/>
    <mergeCell ref="AE157:AH157"/>
    <mergeCell ref="K154:L154"/>
    <mergeCell ref="M154:P154"/>
    <mergeCell ref="T154:W154"/>
    <mergeCell ref="X154:AA154"/>
    <mergeCell ref="AB154:AD154"/>
    <mergeCell ref="AE154:AH154"/>
    <mergeCell ref="AI154:AJ154"/>
    <mergeCell ref="AK154:AN154"/>
    <mergeCell ref="AR154:AU154"/>
    <mergeCell ref="AV154:AY154"/>
    <mergeCell ref="AZ154:BB154"/>
    <mergeCell ref="BC154:BF154"/>
    <mergeCell ref="K155:L155"/>
    <mergeCell ref="M155:P155"/>
    <mergeCell ref="T155:W155"/>
    <mergeCell ref="X155:AA155"/>
    <mergeCell ref="AB155:AD155"/>
    <mergeCell ref="AE155:AH155"/>
    <mergeCell ref="AI155:AJ155"/>
    <mergeCell ref="AK155:AN155"/>
    <mergeCell ref="AR155:AU155"/>
    <mergeCell ref="AV155:AY155"/>
    <mergeCell ref="AZ155:BB155"/>
    <mergeCell ref="BC155:BF155"/>
    <mergeCell ref="K158:L158"/>
    <mergeCell ref="M158:P158"/>
    <mergeCell ref="T158:W158"/>
    <mergeCell ref="X158:AA158"/>
    <mergeCell ref="AB158:AD158"/>
    <mergeCell ref="AE158:AH158"/>
    <mergeCell ref="AI156:AJ156"/>
    <mergeCell ref="AK156:AN156"/>
    <mergeCell ref="AR156:AU156"/>
    <mergeCell ref="AV156:AY156"/>
    <mergeCell ref="AZ156:BB156"/>
    <mergeCell ref="BC156:BF156"/>
    <mergeCell ref="AI142:AJ142"/>
    <mergeCell ref="AK142:AN142"/>
    <mergeCell ref="AR142:AU142"/>
    <mergeCell ref="AV142:AY142"/>
    <mergeCell ref="AZ142:BB142"/>
    <mergeCell ref="BC142:BF142"/>
    <mergeCell ref="AI157:AJ157"/>
    <mergeCell ref="AK157:AN157"/>
    <mergeCell ref="AR157:AU157"/>
    <mergeCell ref="AV157:AY157"/>
    <mergeCell ref="AZ157:BB157"/>
    <mergeCell ref="BC157:BF157"/>
    <mergeCell ref="K156:L156"/>
    <mergeCell ref="M156:P156"/>
    <mergeCell ref="T156:W156"/>
    <mergeCell ref="X156:AA156"/>
    <mergeCell ref="AB156:AD156"/>
    <mergeCell ref="AE156:AH156"/>
    <mergeCell ref="K157:L157"/>
    <mergeCell ref="M157:P157"/>
    <mergeCell ref="B114:BS114"/>
    <mergeCell ref="B165:BS165"/>
    <mergeCell ref="AG187:AH187"/>
    <mergeCell ref="BN175:BN177"/>
    <mergeCell ref="G167:H167"/>
    <mergeCell ref="O167:P167"/>
    <mergeCell ref="V167:W167"/>
    <mergeCell ref="AC167:AD167"/>
    <mergeCell ref="AK167:AL167"/>
    <mergeCell ref="AR167:AS167"/>
    <mergeCell ref="AZ167:BA167"/>
    <mergeCell ref="BG167:BH167"/>
    <mergeCell ref="H185:I185"/>
    <mergeCell ref="P185:Q185"/>
    <mergeCell ref="Y185:Z185"/>
    <mergeCell ref="AG185:AH185"/>
    <mergeCell ref="AP185:AQ185"/>
    <mergeCell ref="AX185:AY185"/>
    <mergeCell ref="BG185:BH185"/>
    <mergeCell ref="O173:P173"/>
    <mergeCell ref="AI158:AJ158"/>
    <mergeCell ref="AK158:AN158"/>
    <mergeCell ref="AR158:AU158"/>
    <mergeCell ref="AV158:AY158"/>
    <mergeCell ref="AZ158:BB158"/>
    <mergeCell ref="BC158:BF158"/>
    <mergeCell ref="AI159:AJ159"/>
    <mergeCell ref="AK159:AN159"/>
    <mergeCell ref="AR159:AU159"/>
    <mergeCell ref="AV159:AY159"/>
    <mergeCell ref="AZ159:BB159"/>
    <mergeCell ref="BC159:BF159"/>
    <mergeCell ref="AO189:AU191"/>
    <mergeCell ref="AV189:AY192"/>
    <mergeCell ref="AZ189:BB192"/>
    <mergeCell ref="BC189:BF192"/>
    <mergeCell ref="Q192:S192"/>
    <mergeCell ref="T192:W192"/>
    <mergeCell ref="AO192:AQ192"/>
    <mergeCell ref="AR192:AU192"/>
    <mergeCell ref="K193:L193"/>
    <mergeCell ref="M193:P193"/>
    <mergeCell ref="T193:W193"/>
    <mergeCell ref="X193:AA193"/>
    <mergeCell ref="AB193:AD193"/>
    <mergeCell ref="AE193:AH193"/>
    <mergeCell ref="AS160:BB160"/>
    <mergeCell ref="BC160:BF160"/>
    <mergeCell ref="AS161:BB161"/>
    <mergeCell ref="BC161:BF161"/>
    <mergeCell ref="K162:L162"/>
    <mergeCell ref="O162:P162"/>
    <mergeCell ref="S162:T162"/>
    <mergeCell ref="W162:X162"/>
    <mergeCell ref="AA162:AB162"/>
    <mergeCell ref="AF162:AH162"/>
    <mergeCell ref="AL162:BB162"/>
    <mergeCell ref="BC162:BF162"/>
    <mergeCell ref="K189:L192"/>
    <mergeCell ref="M189:P192"/>
    <mergeCell ref="Q189:W191"/>
    <mergeCell ref="X189:AA192"/>
    <mergeCell ref="AB189:AD192"/>
    <mergeCell ref="AE189:AH192"/>
    <mergeCell ref="AI194:AJ194"/>
    <mergeCell ref="AK194:AN194"/>
    <mergeCell ref="AR194:AU194"/>
    <mergeCell ref="AV194:AY194"/>
    <mergeCell ref="AZ194:BB194"/>
    <mergeCell ref="BC194:BF194"/>
    <mergeCell ref="AI195:AJ195"/>
    <mergeCell ref="AK195:AN195"/>
    <mergeCell ref="AR195:AU195"/>
    <mergeCell ref="AV195:AY195"/>
    <mergeCell ref="AZ195:BB195"/>
    <mergeCell ref="BC195:BF195"/>
    <mergeCell ref="K194:L194"/>
    <mergeCell ref="M194:P194"/>
    <mergeCell ref="T194:W194"/>
    <mergeCell ref="X194:AA194"/>
    <mergeCell ref="AB194:AD194"/>
    <mergeCell ref="AE194:AH194"/>
    <mergeCell ref="K195:L195"/>
    <mergeCell ref="M195:P195"/>
    <mergeCell ref="T195:W195"/>
    <mergeCell ref="X195:AA195"/>
    <mergeCell ref="AB195:AD195"/>
    <mergeCell ref="AE195:AH195"/>
    <mergeCell ref="AR196:AU196"/>
    <mergeCell ref="AV196:AY196"/>
    <mergeCell ref="AZ196:BB196"/>
    <mergeCell ref="BC196:BF196"/>
    <mergeCell ref="K197:L197"/>
    <mergeCell ref="M197:P197"/>
    <mergeCell ref="T197:W197"/>
    <mergeCell ref="X197:AA197"/>
    <mergeCell ref="AB197:AD197"/>
    <mergeCell ref="AE197:AH197"/>
    <mergeCell ref="AI197:AJ197"/>
    <mergeCell ref="AK197:AN197"/>
    <mergeCell ref="AR197:AU197"/>
    <mergeCell ref="AV197:AY197"/>
    <mergeCell ref="AZ197:BB197"/>
    <mergeCell ref="BC197:BF197"/>
    <mergeCell ref="K196:L196"/>
    <mergeCell ref="M196:P196"/>
    <mergeCell ref="T196:W196"/>
    <mergeCell ref="X196:AA196"/>
    <mergeCell ref="AB196:AD196"/>
    <mergeCell ref="AE196:AH196"/>
    <mergeCell ref="K198:L198"/>
    <mergeCell ref="M198:P198"/>
    <mergeCell ref="T198:W198"/>
    <mergeCell ref="X198:AA198"/>
    <mergeCell ref="AB198:AD198"/>
    <mergeCell ref="AE198:AH198"/>
    <mergeCell ref="AI198:AJ198"/>
    <mergeCell ref="AK198:AN198"/>
    <mergeCell ref="AR198:AU198"/>
    <mergeCell ref="AV198:AY198"/>
    <mergeCell ref="AZ198:BB198"/>
    <mergeCell ref="BC198:BF198"/>
    <mergeCell ref="K199:L199"/>
    <mergeCell ref="M199:P199"/>
    <mergeCell ref="T199:W199"/>
    <mergeCell ref="X199:AA199"/>
    <mergeCell ref="AB199:AD199"/>
    <mergeCell ref="AE199:AH199"/>
    <mergeCell ref="AI199:AJ199"/>
    <mergeCell ref="AK199:AN199"/>
    <mergeCell ref="AR199:AU199"/>
    <mergeCell ref="AV199:AY199"/>
    <mergeCell ref="AZ199:BB199"/>
    <mergeCell ref="BC199:BF199"/>
    <mergeCell ref="K200:L200"/>
    <mergeCell ref="M200:P200"/>
    <mergeCell ref="T200:W200"/>
    <mergeCell ref="X200:AA200"/>
    <mergeCell ref="AB200:AD200"/>
    <mergeCell ref="AE200:AH200"/>
    <mergeCell ref="AI200:AJ200"/>
    <mergeCell ref="AK200:AN200"/>
    <mergeCell ref="AR200:AU200"/>
    <mergeCell ref="AV200:AY200"/>
    <mergeCell ref="AZ200:BB200"/>
    <mergeCell ref="BC200:BF200"/>
    <mergeCell ref="K201:L201"/>
    <mergeCell ref="M201:P201"/>
    <mergeCell ref="T201:W201"/>
    <mergeCell ref="X201:AA201"/>
    <mergeCell ref="AB201:AD201"/>
    <mergeCell ref="AE201:AH201"/>
    <mergeCell ref="AI201:AJ201"/>
    <mergeCell ref="AK201:AN201"/>
    <mergeCell ref="AR201:AU201"/>
    <mergeCell ref="AV201:AY201"/>
    <mergeCell ref="AZ201:BB201"/>
    <mergeCell ref="BC201:BF201"/>
    <mergeCell ref="K204:L204"/>
    <mergeCell ref="M204:P204"/>
    <mergeCell ref="T204:W204"/>
    <mergeCell ref="X204:AA204"/>
    <mergeCell ref="AB204:AD204"/>
    <mergeCell ref="AE204:AH204"/>
    <mergeCell ref="K205:L205"/>
    <mergeCell ref="M205:P205"/>
    <mergeCell ref="T205:W205"/>
    <mergeCell ref="X205:AA205"/>
    <mergeCell ref="AB205:AD205"/>
    <mergeCell ref="AE205:AH205"/>
    <mergeCell ref="K202:L202"/>
    <mergeCell ref="M202:P202"/>
    <mergeCell ref="T202:W202"/>
    <mergeCell ref="X202:AA202"/>
    <mergeCell ref="AB202:AD202"/>
    <mergeCell ref="AE202:AH202"/>
    <mergeCell ref="K203:L203"/>
    <mergeCell ref="M203:P203"/>
    <mergeCell ref="T203:W203"/>
    <mergeCell ref="X203:AA203"/>
    <mergeCell ref="AB203:AD203"/>
    <mergeCell ref="AE203:AH203"/>
    <mergeCell ref="AI193:AJ193"/>
    <mergeCell ref="AK193:AN193"/>
    <mergeCell ref="AR193:AU193"/>
    <mergeCell ref="AV193:AY193"/>
    <mergeCell ref="AZ193:BB193"/>
    <mergeCell ref="BC193:BF193"/>
    <mergeCell ref="AI204:AJ204"/>
    <mergeCell ref="AK204:AN204"/>
    <mergeCell ref="AR204:AU204"/>
    <mergeCell ref="AV204:AY204"/>
    <mergeCell ref="AZ204:BB204"/>
    <mergeCell ref="BC204:BF204"/>
    <mergeCell ref="AI205:AJ205"/>
    <mergeCell ref="AK205:AN205"/>
    <mergeCell ref="AR205:AU205"/>
    <mergeCell ref="AV205:AY205"/>
    <mergeCell ref="AZ205:BB205"/>
    <mergeCell ref="BC205:BF205"/>
    <mergeCell ref="AI202:AJ202"/>
    <mergeCell ref="AK202:AN202"/>
    <mergeCell ref="AR202:AU202"/>
    <mergeCell ref="AV202:AY202"/>
    <mergeCell ref="AZ202:BB202"/>
    <mergeCell ref="BC202:BF202"/>
    <mergeCell ref="AI203:AJ203"/>
    <mergeCell ref="AK203:AN203"/>
    <mergeCell ref="AR203:AU203"/>
    <mergeCell ref="AV203:AY203"/>
    <mergeCell ref="AZ203:BB203"/>
    <mergeCell ref="BC203:BF203"/>
    <mergeCell ref="AI196:AJ196"/>
    <mergeCell ref="AK196:AN196"/>
    <mergeCell ref="AI206:AJ206"/>
    <mergeCell ref="AK206:AN206"/>
    <mergeCell ref="AR206:AU206"/>
    <mergeCell ref="AV206:AY206"/>
    <mergeCell ref="AZ206:BB206"/>
    <mergeCell ref="BC206:BF206"/>
    <mergeCell ref="AS207:BB207"/>
    <mergeCell ref="BC207:BF207"/>
    <mergeCell ref="AS208:BB208"/>
    <mergeCell ref="BC208:BF208"/>
    <mergeCell ref="K209:L209"/>
    <mergeCell ref="O209:P209"/>
    <mergeCell ref="S209:T209"/>
    <mergeCell ref="W209:X209"/>
    <mergeCell ref="AA209:AB209"/>
    <mergeCell ref="AF209:AH209"/>
    <mergeCell ref="AL209:BB209"/>
    <mergeCell ref="BC209:BF209"/>
    <mergeCell ref="B212:BS212"/>
    <mergeCell ref="K237:L240"/>
    <mergeCell ref="M237:P240"/>
    <mergeCell ref="Q237:W239"/>
    <mergeCell ref="X237:AA240"/>
    <mergeCell ref="AB237:AD240"/>
    <mergeCell ref="AE237:AH240"/>
    <mergeCell ref="AI237:AJ240"/>
    <mergeCell ref="AK237:AN240"/>
    <mergeCell ref="AO237:AU239"/>
    <mergeCell ref="AV237:AY240"/>
    <mergeCell ref="AZ237:BB240"/>
    <mergeCell ref="BC237:BF240"/>
    <mergeCell ref="Q240:S240"/>
    <mergeCell ref="T240:W240"/>
    <mergeCell ref="AO240:AQ240"/>
    <mergeCell ref="AR240:AU240"/>
    <mergeCell ref="M233:N233"/>
    <mergeCell ref="W233:X233"/>
    <mergeCell ref="AH233:AI233"/>
    <mergeCell ref="AS233:AT233"/>
    <mergeCell ref="BC233:BD233"/>
    <mergeCell ref="AH235:AI235"/>
    <mergeCell ref="AK241:AN241"/>
    <mergeCell ref="AR241:AU241"/>
    <mergeCell ref="AV241:AY241"/>
    <mergeCell ref="AZ241:BB241"/>
    <mergeCell ref="BC241:BF241"/>
    <mergeCell ref="BK223:BK225"/>
    <mergeCell ref="L214:M214"/>
    <mergeCell ref="U214:V214"/>
    <mergeCell ref="AD214:AE214"/>
    <mergeCell ref="AL214:AM214"/>
    <mergeCell ref="AU214:AV214"/>
    <mergeCell ref="BC214:BD214"/>
    <mergeCell ref="AZ244:BB244"/>
    <mergeCell ref="BC244:BF244"/>
    <mergeCell ref="K243:L243"/>
    <mergeCell ref="M243:P243"/>
    <mergeCell ref="T243:W243"/>
    <mergeCell ref="X243:AA243"/>
    <mergeCell ref="AB243:AD243"/>
    <mergeCell ref="AE243:AH243"/>
    <mergeCell ref="AI242:AJ242"/>
    <mergeCell ref="AK242:AN242"/>
    <mergeCell ref="AR242:AU242"/>
    <mergeCell ref="AV242:AY242"/>
    <mergeCell ref="AZ242:BB242"/>
    <mergeCell ref="BC242:BF242"/>
    <mergeCell ref="K241:L241"/>
    <mergeCell ref="M241:P241"/>
    <mergeCell ref="T241:W241"/>
    <mergeCell ref="X241:AA241"/>
    <mergeCell ref="AB241:AD241"/>
    <mergeCell ref="AE241:AH241"/>
    <mergeCell ref="K242:L242"/>
    <mergeCell ref="M242:P242"/>
    <mergeCell ref="T242:W242"/>
    <mergeCell ref="X242:AA242"/>
    <mergeCell ref="AB242:AD242"/>
    <mergeCell ref="AE242:AH242"/>
    <mergeCell ref="K248:L248"/>
    <mergeCell ref="M248:P248"/>
    <mergeCell ref="T248:W248"/>
    <mergeCell ref="X248:AA248"/>
    <mergeCell ref="AB248:AD248"/>
    <mergeCell ref="AE248:AH248"/>
    <mergeCell ref="AI248:AJ248"/>
    <mergeCell ref="AK248:AN248"/>
    <mergeCell ref="AR248:AU248"/>
    <mergeCell ref="AV248:AY248"/>
    <mergeCell ref="AZ248:BB248"/>
    <mergeCell ref="BC248:BF248"/>
    <mergeCell ref="K245:L245"/>
    <mergeCell ref="M245:P245"/>
    <mergeCell ref="T245:W245"/>
    <mergeCell ref="X245:AA245"/>
    <mergeCell ref="AB245:AD245"/>
    <mergeCell ref="AE245:AH245"/>
    <mergeCell ref="AI245:AJ245"/>
    <mergeCell ref="AK245:AN245"/>
    <mergeCell ref="AR245:AU245"/>
    <mergeCell ref="AV245:AY245"/>
    <mergeCell ref="AZ245:BB245"/>
    <mergeCell ref="BC245:BF245"/>
    <mergeCell ref="K246:L246"/>
    <mergeCell ref="M246:P246"/>
    <mergeCell ref="T246:W246"/>
    <mergeCell ref="X246:AA246"/>
    <mergeCell ref="AB246:AD246"/>
    <mergeCell ref="AE246:AH246"/>
    <mergeCell ref="AI246:AJ246"/>
    <mergeCell ref="AK246:AN246"/>
    <mergeCell ref="K247:L247"/>
    <mergeCell ref="M247:P247"/>
    <mergeCell ref="T247:W247"/>
    <mergeCell ref="X247:AA247"/>
    <mergeCell ref="AB247:AD247"/>
    <mergeCell ref="AE247:AH247"/>
    <mergeCell ref="AI247:AJ247"/>
    <mergeCell ref="AK247:AN247"/>
    <mergeCell ref="AR247:AU247"/>
    <mergeCell ref="AV247:AY247"/>
    <mergeCell ref="AZ247:BB247"/>
    <mergeCell ref="BC247:BF247"/>
    <mergeCell ref="AR246:AU246"/>
    <mergeCell ref="AV246:AY246"/>
    <mergeCell ref="AZ246:BB246"/>
    <mergeCell ref="BC246:BF246"/>
    <mergeCell ref="AI243:AJ243"/>
    <mergeCell ref="AK243:AN243"/>
    <mergeCell ref="AR243:AU243"/>
    <mergeCell ref="AV243:AY243"/>
    <mergeCell ref="AZ243:BB243"/>
    <mergeCell ref="BC243:BF243"/>
    <mergeCell ref="K244:L244"/>
    <mergeCell ref="M244:P244"/>
    <mergeCell ref="T244:W244"/>
    <mergeCell ref="X244:AA244"/>
    <mergeCell ref="AB244:AD244"/>
    <mergeCell ref="AE244:AH244"/>
    <mergeCell ref="AI244:AJ244"/>
    <mergeCell ref="AK244:AN244"/>
    <mergeCell ref="AR244:AU244"/>
    <mergeCell ref="AV244:AY244"/>
    <mergeCell ref="AS251:BB251"/>
    <mergeCell ref="BC251:BF251"/>
    <mergeCell ref="AS252:BB252"/>
    <mergeCell ref="BC252:BF252"/>
    <mergeCell ref="K253:L253"/>
    <mergeCell ref="O253:P253"/>
    <mergeCell ref="S253:T253"/>
    <mergeCell ref="W253:X253"/>
    <mergeCell ref="AA253:AB253"/>
    <mergeCell ref="AF253:AH253"/>
    <mergeCell ref="AL253:BB253"/>
    <mergeCell ref="BC253:BF253"/>
    <mergeCell ref="M221:N221"/>
    <mergeCell ref="AI249:AJ249"/>
    <mergeCell ref="AK249:AN249"/>
    <mergeCell ref="AR249:AU249"/>
    <mergeCell ref="AV249:AY249"/>
    <mergeCell ref="AZ249:BB249"/>
    <mergeCell ref="BC249:BF249"/>
    <mergeCell ref="AI250:AJ250"/>
    <mergeCell ref="AK250:AN250"/>
    <mergeCell ref="AR250:AU250"/>
    <mergeCell ref="AV250:AY250"/>
    <mergeCell ref="AZ250:BB250"/>
    <mergeCell ref="BC250:BF250"/>
    <mergeCell ref="K249:L249"/>
    <mergeCell ref="M249:P249"/>
    <mergeCell ref="T249:W249"/>
    <mergeCell ref="X249:AA249"/>
    <mergeCell ref="AB249:AD249"/>
    <mergeCell ref="AE249:AH249"/>
    <mergeCell ref="AI241:AJ241"/>
  </mergeCells>
  <phoneticPr fontId="3" type="noConversion"/>
  <dataValidations disablePrompts="1" count="1">
    <dataValidation type="list" allowBlank="1" showInputMessage="1" showErrorMessage="1" sqref="V28:Y28 AT41:AW41 AT28:AW28 V42:Y52 V87:Y87 AT98:AW98 V99:Y107 AT87:AW87 T142:W142 AR151:AU151 AR142:AU142 T152:W158 T193:W193 AR200:AU200 T201:W205 AR193:AU193 T241:W241 AR246:AU246 AR241:AU241 T247:W249" xr:uid="{AB16D01A-437B-4083-A406-8D92D069FCFD}">
      <formula1>$BZ$4:$BZ$176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TRAPEZ</vt:lpstr>
      <vt:lpstr>UCGEN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2024-09-24T09:15:33Z</dcterms:created>
  <dcterms:modified xsi:type="dcterms:W3CDTF">2024-10-06T10:29:00Z</dcterms:modified>
</cp:coreProperties>
</file>